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CCOUNTS\Desktop\G2G COMMUNICATIONS\"/>
    </mc:Choice>
  </mc:AlternateContent>
  <bookViews>
    <workbookView xWindow="0" yWindow="0" windowWidth="20490" windowHeight="7620" activeTab="3"/>
  </bookViews>
  <sheets>
    <sheet name="FAR" sheetId="1" r:id="rId1"/>
    <sheet name="CR" sheetId="2" r:id="rId2"/>
    <sheet name="Summary for submission" sheetId="3" r:id="rId3"/>
    <sheet name="Submitted" sheetId="4" r:id="rId4"/>
  </sheets>
  <definedNames>
    <definedName name="_xlnm._FilterDatabase" localSheetId="1" hidden="1">CR!$A$1:$AA$1000</definedName>
    <definedName name="_xlnm._FilterDatabase" localSheetId="0" hidden="1">FAR!$E$1:$E$997</definedName>
    <definedName name="_xlnm.Print_Titles" localSheetId="3">Submitted!$5:$5</definedName>
    <definedName name="Z_0BF45636_3C7D_48B7_B6B9_259769700575_.wvu.FilterData" localSheetId="0" hidden="1">FAR!$D$1:$D$997</definedName>
    <definedName name="Z_2F81432A_B4BC_411A_96CC_417DDBFEA298_.wvu.FilterData" localSheetId="0" hidden="1">FAR!$D$1:$D$997</definedName>
    <definedName name="Z_2F81432A_B4BC_411A_96CC_417DDBFEA298_.wvu.FilterData" localSheetId="2" hidden="1">'Summary for submission'!$A$1:$AA$968</definedName>
    <definedName name="Z_57873C6E_2095_4724_85CF_E453FE8E9CEF_.wvu.FilterData" localSheetId="0" hidden="1">FAR!$E$1:$E$997</definedName>
    <definedName name="Z_754C64ED_1039_4492_9521_8E7C2B06E6DE_.wvu.FilterData" localSheetId="0" hidden="1">FAR!$D$1:$D$997</definedName>
    <definedName name="Z_99D9A981_E09C_47EB_8D25_87F19A8568E3_.wvu.FilterData" localSheetId="0" hidden="1">FAR!$E$1:$E$997</definedName>
    <definedName name="Z_E4F664C9_9C19_44C1_B040_C03ECCDFB264_.wvu.FilterData" localSheetId="0" hidden="1">FAR!$D$1:$D$997</definedName>
  </definedNames>
  <calcPr calcId="162913"/>
  <customWorkbookViews>
    <customWorkbookView name="Filter 6" guid="{0BF45636-3C7D-48B7-B6B9-259769700575}" maximized="1" windowWidth="0" windowHeight="0" activeSheetId="0"/>
    <customWorkbookView name="Filter 4" guid="{754C64ED-1039-4492-9521-8E7C2B06E6DE}" maximized="1" windowWidth="0" windowHeight="0" activeSheetId="0"/>
    <customWorkbookView name="Filter 5" guid="{57873C6E-2095-4724-85CF-E453FE8E9CEF}" maximized="1" windowWidth="0" windowHeight="0" activeSheetId="0"/>
    <customWorkbookView name="Filter 2" guid="{E4F664C9-9C19-44C1-B040-C03ECCDFB264}" maximized="1" windowWidth="0" windowHeight="0" activeSheetId="0"/>
    <customWorkbookView name="Filter 3" guid="{99D9A981-E09C-47EB-8D25-87F19A8568E3}" maximized="1" windowWidth="0" windowHeight="0" activeSheetId="0"/>
    <customWorkbookView name="Filter 1" guid="{2F81432A-B4BC-411A-96CC-417DDBFEA298}" maximized="1" windowWidth="0" windowHeight="0" activeSheetId="0"/>
  </customWorkbookViews>
  <extLst>
    <ext uri="GoogleSheetsCustomDataVersion1">
      <go:sheetsCustomData xmlns:go="http://customooxmlschemas.google.com/" r:id="" roundtripDataSignature="AMtx7mggGd0KzCbJpR7q2IyCOnjrvCf9kw=="/>
    </ext>
  </extLst>
</workbook>
</file>

<file path=xl/calcChain.xml><?xml version="1.0" encoding="utf-8"?>
<calcChain xmlns="http://schemas.openxmlformats.org/spreadsheetml/2006/main">
  <c r="D60" i="4" l="1"/>
  <c r="D30" i="2" l="1"/>
  <c r="I4" i="1"/>
  <c r="K64" i="3" l="1"/>
  <c r="H63" i="3"/>
  <c r="H62" i="3"/>
  <c r="H60" i="3"/>
  <c r="H56" i="3"/>
  <c r="H54" i="3"/>
  <c r="H51" i="3"/>
  <c r="H50" i="3"/>
  <c r="H45" i="3"/>
  <c r="H44" i="3"/>
  <c r="H41" i="3"/>
  <c r="H38" i="3"/>
  <c r="H36" i="3"/>
  <c r="H28" i="3"/>
  <c r="H22" i="3"/>
  <c r="H19" i="3"/>
  <c r="H15" i="3"/>
  <c r="H13" i="3"/>
  <c r="D32" i="2"/>
  <c r="F28" i="2"/>
  <c r="I26" i="2"/>
  <c r="B26" i="2"/>
  <c r="G11" i="2"/>
  <c r="B5" i="2"/>
  <c r="B4" i="2"/>
  <c r="W217" i="1"/>
  <c r="V217" i="1"/>
  <c r="U217" i="1"/>
  <c r="T217" i="1"/>
  <c r="S217" i="1"/>
  <c r="R217" i="1"/>
  <c r="Q217" i="1"/>
  <c r="P217" i="1"/>
  <c r="O217" i="1"/>
  <c r="N217" i="1"/>
  <c r="M217" i="1"/>
  <c r="L217" i="1"/>
  <c r="X216" i="1"/>
  <c r="I216" i="1"/>
  <c r="X215" i="1"/>
  <c r="I215" i="1"/>
  <c r="K219" i="1" s="1"/>
  <c r="X214" i="1"/>
  <c r="I214" i="1"/>
  <c r="X213" i="1"/>
  <c r="I213" i="1"/>
  <c r="X212" i="1"/>
  <c r="X217" i="1" s="1"/>
  <c r="I212" i="1"/>
  <c r="J217" i="1" s="1"/>
  <c r="R210" i="1"/>
  <c r="W209" i="1"/>
  <c r="V209" i="1"/>
  <c r="V210" i="1" s="1"/>
  <c r="U209" i="1"/>
  <c r="U210" i="1" s="1"/>
  <c r="T209" i="1"/>
  <c r="S209" i="1"/>
  <c r="R209" i="1"/>
  <c r="Q209" i="1"/>
  <c r="P209" i="1"/>
  <c r="O209" i="1"/>
  <c r="N209" i="1"/>
  <c r="N210" i="1" s="1"/>
  <c r="M209" i="1"/>
  <c r="M210" i="1" s="1"/>
  <c r="L209" i="1"/>
  <c r="X208" i="1"/>
  <c r="I208" i="1"/>
  <c r="X207" i="1"/>
  <c r="I207" i="1"/>
  <c r="X206" i="1"/>
  <c r="I206" i="1"/>
  <c r="W204" i="1"/>
  <c r="V204" i="1"/>
  <c r="U204" i="1"/>
  <c r="T204" i="1"/>
  <c r="S204" i="1"/>
  <c r="R204" i="1"/>
  <c r="Q204" i="1"/>
  <c r="Q210" i="1" s="1"/>
  <c r="P204" i="1"/>
  <c r="O204" i="1"/>
  <c r="N204" i="1"/>
  <c r="M204" i="1"/>
  <c r="L204" i="1"/>
  <c r="X203" i="1"/>
  <c r="I203" i="1"/>
  <c r="X202" i="1"/>
  <c r="X204" i="1" s="1"/>
  <c r="I202" i="1"/>
  <c r="J204" i="1" s="1"/>
  <c r="X201" i="1"/>
  <c r="I201" i="1"/>
  <c r="W199" i="1"/>
  <c r="V199" i="1"/>
  <c r="U199" i="1"/>
  <c r="T199" i="1"/>
  <c r="S199" i="1"/>
  <c r="R199" i="1"/>
  <c r="Q199" i="1"/>
  <c r="P199" i="1"/>
  <c r="O199" i="1"/>
  <c r="N199" i="1"/>
  <c r="M199" i="1"/>
  <c r="L199" i="1"/>
  <c r="X198" i="1"/>
  <c r="I198" i="1"/>
  <c r="H42" i="3" s="1"/>
  <c r="X197" i="1"/>
  <c r="I197" i="1"/>
  <c r="X196" i="1"/>
  <c r="I196" i="1"/>
  <c r="H37" i="3" s="1"/>
  <c r="W194" i="1"/>
  <c r="V194" i="1"/>
  <c r="U194" i="1"/>
  <c r="T194" i="1"/>
  <c r="S194" i="1"/>
  <c r="R194" i="1"/>
  <c r="Q194" i="1"/>
  <c r="P194" i="1"/>
  <c r="O194" i="1"/>
  <c r="N194" i="1"/>
  <c r="M194" i="1"/>
  <c r="L194" i="1"/>
  <c r="X193" i="1"/>
  <c r="X192" i="1"/>
  <c r="F192" i="1"/>
  <c r="I193" i="1" s="1"/>
  <c r="X191" i="1"/>
  <c r="F191" i="1"/>
  <c r="I191" i="1" s="1"/>
  <c r="X190" i="1"/>
  <c r="I190" i="1"/>
  <c r="X189" i="1"/>
  <c r="I189" i="1"/>
  <c r="X188" i="1"/>
  <c r="F188" i="1"/>
  <c r="I188" i="1" s="1"/>
  <c r="X187" i="1"/>
  <c r="I187" i="1"/>
  <c r="W185" i="1"/>
  <c r="V185" i="1"/>
  <c r="U185" i="1"/>
  <c r="T185" i="1"/>
  <c r="S185" i="1"/>
  <c r="R185" i="1"/>
  <c r="Q185" i="1"/>
  <c r="P185" i="1"/>
  <c r="O185" i="1"/>
  <c r="N185" i="1"/>
  <c r="M185" i="1"/>
  <c r="L185" i="1"/>
  <c r="X184" i="1"/>
  <c r="I184" i="1"/>
  <c r="X183" i="1"/>
  <c r="F183" i="1"/>
  <c r="I183" i="1" s="1"/>
  <c r="X182" i="1"/>
  <c r="F182" i="1"/>
  <c r="I182" i="1" s="1"/>
  <c r="X181" i="1"/>
  <c r="I181" i="1"/>
  <c r="F181" i="1"/>
  <c r="W178" i="1"/>
  <c r="V178" i="1"/>
  <c r="U178" i="1"/>
  <c r="T178" i="1"/>
  <c r="S178" i="1"/>
  <c r="R178" i="1"/>
  <c r="Q178" i="1"/>
  <c r="P178" i="1"/>
  <c r="O178" i="1"/>
  <c r="N178" i="1"/>
  <c r="M178" i="1"/>
  <c r="L178" i="1"/>
  <c r="X177" i="1"/>
  <c r="I177" i="1"/>
  <c r="X176" i="1"/>
  <c r="I176" i="1"/>
  <c r="X175" i="1"/>
  <c r="I175" i="1"/>
  <c r="H29" i="3" s="1"/>
  <c r="X174" i="1"/>
  <c r="I174" i="1"/>
  <c r="F174" i="1"/>
  <c r="X173" i="1"/>
  <c r="I173" i="1"/>
  <c r="X172" i="1"/>
  <c r="I172" i="1"/>
  <c r="X171" i="1"/>
  <c r="I171" i="1"/>
  <c r="J178" i="1" s="1"/>
  <c r="W169" i="1"/>
  <c r="V169" i="1"/>
  <c r="U169" i="1"/>
  <c r="T169" i="1"/>
  <c r="S169" i="1"/>
  <c r="R169" i="1"/>
  <c r="Q169" i="1"/>
  <c r="P169" i="1"/>
  <c r="O169" i="1"/>
  <c r="N169" i="1"/>
  <c r="M169" i="1"/>
  <c r="L169" i="1"/>
  <c r="X168" i="1"/>
  <c r="I168" i="1"/>
  <c r="X167" i="1"/>
  <c r="I167" i="1"/>
  <c r="X166" i="1"/>
  <c r="I166" i="1"/>
  <c r="X165" i="1"/>
  <c r="I165" i="1"/>
  <c r="X164" i="1"/>
  <c r="I164" i="1"/>
  <c r="X163" i="1"/>
  <c r="I163" i="1"/>
  <c r="X162" i="1"/>
  <c r="I162" i="1"/>
  <c r="X161" i="1"/>
  <c r="X169" i="1" s="1"/>
  <c r="I161" i="1"/>
  <c r="J169" i="1" s="1"/>
  <c r="W159" i="1"/>
  <c r="V159" i="1"/>
  <c r="U159" i="1"/>
  <c r="T159" i="1"/>
  <c r="S159" i="1"/>
  <c r="R159" i="1"/>
  <c r="Q159" i="1"/>
  <c r="P159" i="1"/>
  <c r="O159" i="1"/>
  <c r="N159" i="1"/>
  <c r="M159" i="1"/>
  <c r="L159" i="1"/>
  <c r="X158" i="1"/>
  <c r="I158" i="1"/>
  <c r="X157" i="1"/>
  <c r="I157" i="1"/>
  <c r="J159" i="1" s="1"/>
  <c r="X156" i="1"/>
  <c r="I156" i="1"/>
  <c r="I153" i="1"/>
  <c r="H26" i="3" s="1"/>
  <c r="I152" i="1"/>
  <c r="F152" i="1"/>
  <c r="I151" i="1"/>
  <c r="W149" i="1"/>
  <c r="V149" i="1"/>
  <c r="U149" i="1"/>
  <c r="T149" i="1"/>
  <c r="S149" i="1"/>
  <c r="R149" i="1"/>
  <c r="Q149" i="1"/>
  <c r="P149" i="1"/>
  <c r="O149" i="1"/>
  <c r="N149" i="1"/>
  <c r="M149" i="1"/>
  <c r="L149" i="1"/>
  <c r="X148" i="1"/>
  <c r="I148" i="1"/>
  <c r="H48" i="3" s="1"/>
  <c r="X147" i="1"/>
  <c r="I147" i="1"/>
  <c r="H52" i="3" s="1"/>
  <c r="X146" i="1"/>
  <c r="I146" i="1"/>
  <c r="H49" i="3" s="1"/>
  <c r="X145" i="1"/>
  <c r="I145" i="1"/>
  <c r="H47" i="3" s="1"/>
  <c r="X144" i="1"/>
  <c r="F144" i="1"/>
  <c r="I144" i="1" s="1"/>
  <c r="X143" i="1"/>
  <c r="I143" i="1"/>
  <c r="H46" i="3" s="1"/>
  <c r="W141" i="1"/>
  <c r="V141" i="1"/>
  <c r="U141" i="1"/>
  <c r="T141" i="1"/>
  <c r="S141" i="1"/>
  <c r="R141" i="1"/>
  <c r="Q141" i="1"/>
  <c r="P141" i="1"/>
  <c r="O141" i="1"/>
  <c r="N141" i="1"/>
  <c r="M141" i="1"/>
  <c r="L141" i="1"/>
  <c r="X140" i="1"/>
  <c r="F140" i="1"/>
  <c r="I140" i="1" s="1"/>
  <c r="X139" i="1"/>
  <c r="I139" i="1"/>
  <c r="X138" i="1"/>
  <c r="I138" i="1"/>
  <c r="X137" i="1"/>
  <c r="I137" i="1"/>
  <c r="X136" i="1"/>
  <c r="I136" i="1"/>
  <c r="X135" i="1"/>
  <c r="I135" i="1"/>
  <c r="X134" i="1"/>
  <c r="I134" i="1"/>
  <c r="X133" i="1"/>
  <c r="I133" i="1"/>
  <c r="W130" i="1"/>
  <c r="V130" i="1"/>
  <c r="U130" i="1"/>
  <c r="T130" i="1"/>
  <c r="S130" i="1"/>
  <c r="R130" i="1"/>
  <c r="Q130" i="1"/>
  <c r="P130" i="1"/>
  <c r="O130" i="1"/>
  <c r="N130" i="1"/>
  <c r="M130" i="1"/>
  <c r="L130" i="1"/>
  <c r="X129" i="1"/>
  <c r="I129" i="1"/>
  <c r="X128" i="1"/>
  <c r="X130" i="1" s="1"/>
  <c r="I128" i="1"/>
  <c r="X127" i="1"/>
  <c r="I127" i="1"/>
  <c r="W125" i="1"/>
  <c r="V125" i="1"/>
  <c r="U125" i="1"/>
  <c r="T125" i="1"/>
  <c r="S125" i="1"/>
  <c r="R125" i="1"/>
  <c r="Q125" i="1"/>
  <c r="P125" i="1"/>
  <c r="X125" i="1" s="1"/>
  <c r="O125" i="1"/>
  <c r="N125" i="1"/>
  <c r="M125" i="1"/>
  <c r="L125" i="1"/>
  <c r="X124" i="1"/>
  <c r="I124" i="1"/>
  <c r="X123" i="1"/>
  <c r="I123" i="1"/>
  <c r="F123" i="1"/>
  <c r="X122" i="1"/>
  <c r="I122" i="1"/>
  <c r="X121" i="1"/>
  <c r="I121" i="1"/>
  <c r="W119" i="1"/>
  <c r="V119" i="1"/>
  <c r="U119" i="1"/>
  <c r="T119" i="1"/>
  <c r="S119" i="1"/>
  <c r="R119" i="1"/>
  <c r="Q119" i="1"/>
  <c r="P119" i="1"/>
  <c r="O119" i="1"/>
  <c r="N119" i="1"/>
  <c r="M119" i="1"/>
  <c r="L119" i="1"/>
  <c r="X118" i="1"/>
  <c r="G118" i="1"/>
  <c r="I118" i="1" s="1"/>
  <c r="X117" i="1"/>
  <c r="I117" i="1"/>
  <c r="X116" i="1"/>
  <c r="G116" i="1"/>
  <c r="I116" i="1" s="1"/>
  <c r="X115" i="1"/>
  <c r="I115" i="1"/>
  <c r="G115" i="1"/>
  <c r="X114" i="1"/>
  <c r="I114" i="1"/>
  <c r="X113" i="1"/>
  <c r="I113" i="1"/>
  <c r="X111" i="1"/>
  <c r="W111" i="1"/>
  <c r="V111" i="1"/>
  <c r="U111" i="1"/>
  <c r="T111" i="1"/>
  <c r="S111" i="1"/>
  <c r="R111" i="1"/>
  <c r="Q111" i="1"/>
  <c r="P111" i="1"/>
  <c r="O111" i="1"/>
  <c r="N111" i="1"/>
  <c r="M111" i="1"/>
  <c r="L111" i="1"/>
  <c r="X110" i="1"/>
  <c r="F110" i="1"/>
  <c r="I110" i="1" s="1"/>
  <c r="X109" i="1"/>
  <c r="I109" i="1"/>
  <c r="X108" i="1"/>
  <c r="I108" i="1"/>
  <c r="X107" i="1"/>
  <c r="I107" i="1"/>
  <c r="W105" i="1"/>
  <c r="V105" i="1"/>
  <c r="U105" i="1"/>
  <c r="T105" i="1"/>
  <c r="S105" i="1"/>
  <c r="R105" i="1"/>
  <c r="Q105" i="1"/>
  <c r="P105" i="1"/>
  <c r="O105" i="1"/>
  <c r="N105" i="1"/>
  <c r="M105" i="1"/>
  <c r="L105" i="1"/>
  <c r="X104" i="1"/>
  <c r="I104" i="1"/>
  <c r="X103" i="1"/>
  <c r="I103" i="1"/>
  <c r="J105" i="1" s="1"/>
  <c r="F103" i="1"/>
  <c r="X102" i="1"/>
  <c r="I102" i="1"/>
  <c r="X101" i="1"/>
  <c r="I101" i="1"/>
  <c r="X100" i="1"/>
  <c r="I100" i="1"/>
  <c r="X99" i="1"/>
  <c r="X105" i="1" s="1"/>
  <c r="I99" i="1"/>
  <c r="W97" i="1"/>
  <c r="V97" i="1"/>
  <c r="U97" i="1"/>
  <c r="T97" i="1"/>
  <c r="S97" i="1"/>
  <c r="R97" i="1"/>
  <c r="Q97" i="1"/>
  <c r="P97" i="1"/>
  <c r="O97" i="1"/>
  <c r="N97" i="1"/>
  <c r="M97" i="1"/>
  <c r="L97" i="1"/>
  <c r="X96" i="1"/>
  <c r="I96" i="1"/>
  <c r="X95" i="1"/>
  <c r="I95" i="1"/>
  <c r="X94" i="1"/>
  <c r="I94" i="1"/>
  <c r="X93" i="1"/>
  <c r="X97" i="1" s="1"/>
  <c r="I93" i="1"/>
  <c r="J97" i="1" s="1"/>
  <c r="W91" i="1"/>
  <c r="V91" i="1"/>
  <c r="U91" i="1"/>
  <c r="T91" i="1"/>
  <c r="S91" i="1"/>
  <c r="R91" i="1"/>
  <c r="Q91" i="1"/>
  <c r="P91" i="1"/>
  <c r="O91" i="1"/>
  <c r="N91" i="1"/>
  <c r="M91" i="1"/>
  <c r="L91" i="1"/>
  <c r="X90" i="1"/>
  <c r="I90" i="1"/>
  <c r="H61" i="3" s="1"/>
  <c r="X89" i="1"/>
  <c r="I89" i="1"/>
  <c r="H55" i="3" s="1"/>
  <c r="X88" i="1"/>
  <c r="I88" i="1"/>
  <c r="X87" i="1"/>
  <c r="X91" i="1" s="1"/>
  <c r="I87" i="1"/>
  <c r="H59" i="3" s="1"/>
  <c r="X84" i="1"/>
  <c r="W84" i="1"/>
  <c r="V84" i="1"/>
  <c r="U84" i="1"/>
  <c r="T84" i="1"/>
  <c r="S84" i="1"/>
  <c r="R84" i="1"/>
  <c r="R85" i="1" s="1"/>
  <c r="Q84" i="1"/>
  <c r="P84" i="1"/>
  <c r="O84" i="1"/>
  <c r="N84" i="1"/>
  <c r="M84" i="1"/>
  <c r="L84" i="1"/>
  <c r="X83" i="1"/>
  <c r="F83" i="1"/>
  <c r="I83" i="1" s="1"/>
  <c r="X82" i="1"/>
  <c r="I82" i="1"/>
  <c r="X81" i="1"/>
  <c r="I81" i="1"/>
  <c r="W79" i="1"/>
  <c r="V79" i="1"/>
  <c r="V85" i="1" s="1"/>
  <c r="U79" i="1"/>
  <c r="T79" i="1"/>
  <c r="S79" i="1"/>
  <c r="R79" i="1"/>
  <c r="Q79" i="1"/>
  <c r="P79" i="1"/>
  <c r="O79" i="1"/>
  <c r="N79" i="1"/>
  <c r="N85" i="1" s="1"/>
  <c r="M79" i="1"/>
  <c r="L79" i="1"/>
  <c r="X78" i="1"/>
  <c r="I78" i="1"/>
  <c r="X77" i="1"/>
  <c r="I77" i="1"/>
  <c r="X76" i="1"/>
  <c r="I76" i="1"/>
  <c r="X75" i="1"/>
  <c r="I75" i="1"/>
  <c r="X74" i="1"/>
  <c r="I74" i="1"/>
  <c r="X73" i="1"/>
  <c r="I73" i="1"/>
  <c r="W71" i="1"/>
  <c r="V71" i="1"/>
  <c r="U71" i="1"/>
  <c r="T71" i="1"/>
  <c r="S71" i="1"/>
  <c r="R71" i="1"/>
  <c r="Q71" i="1"/>
  <c r="P71" i="1"/>
  <c r="O71" i="1"/>
  <c r="N71" i="1"/>
  <c r="M71" i="1"/>
  <c r="L71" i="1"/>
  <c r="X70" i="1"/>
  <c r="I70" i="1"/>
  <c r="X69" i="1"/>
  <c r="I69" i="1"/>
  <c r="H6" i="3" s="1"/>
  <c r="X68" i="1"/>
  <c r="I68" i="1"/>
  <c r="X67" i="1"/>
  <c r="I67" i="1"/>
  <c r="X66" i="1"/>
  <c r="X71" i="1" s="1"/>
  <c r="I66" i="1"/>
  <c r="W64" i="1"/>
  <c r="V64" i="1"/>
  <c r="U64" i="1"/>
  <c r="T64" i="1"/>
  <c r="S64" i="1"/>
  <c r="R64" i="1"/>
  <c r="Q64" i="1"/>
  <c r="P64" i="1"/>
  <c r="O64" i="1"/>
  <c r="N64" i="1"/>
  <c r="M64" i="1"/>
  <c r="L64" i="1"/>
  <c r="X64" i="1" s="1"/>
  <c r="X63" i="1"/>
  <c r="I63" i="1"/>
  <c r="X62" i="1"/>
  <c r="I62" i="1"/>
  <c r="X61" i="1"/>
  <c r="I61" i="1"/>
  <c r="X60" i="1"/>
  <c r="I60" i="1"/>
  <c r="J64" i="1" s="1"/>
  <c r="W58" i="1"/>
  <c r="V58" i="1"/>
  <c r="U58" i="1"/>
  <c r="T58" i="1"/>
  <c r="S58" i="1"/>
  <c r="R58" i="1"/>
  <c r="Q58" i="1"/>
  <c r="P58" i="1"/>
  <c r="O58" i="1"/>
  <c r="N58" i="1"/>
  <c r="M58" i="1"/>
  <c r="L58" i="1"/>
  <c r="X57" i="1"/>
  <c r="I57" i="1"/>
  <c r="H40" i="3" s="1"/>
  <c r="X56" i="1"/>
  <c r="X58" i="1" s="1"/>
  <c r="I56" i="1"/>
  <c r="H43" i="3" s="1"/>
  <c r="X55" i="1"/>
  <c r="I55" i="1"/>
  <c r="W53" i="1"/>
  <c r="V53" i="1"/>
  <c r="U53" i="1"/>
  <c r="T53" i="1"/>
  <c r="S53" i="1"/>
  <c r="R53" i="1"/>
  <c r="Q53" i="1"/>
  <c r="P53" i="1"/>
  <c r="O53" i="1"/>
  <c r="N53" i="1"/>
  <c r="M53" i="1"/>
  <c r="L53" i="1"/>
  <c r="X52" i="1"/>
  <c r="I52" i="1"/>
  <c r="X51" i="1"/>
  <c r="I51" i="1"/>
  <c r="X50" i="1"/>
  <c r="I50" i="1"/>
  <c r="X49" i="1"/>
  <c r="I49" i="1"/>
  <c r="X48" i="1"/>
  <c r="I48" i="1"/>
  <c r="X47" i="1"/>
  <c r="I47" i="1"/>
  <c r="X46" i="1"/>
  <c r="I46" i="1"/>
  <c r="X45" i="1"/>
  <c r="I45" i="1"/>
  <c r="S43" i="1"/>
  <c r="K43" i="1"/>
  <c r="W42" i="1"/>
  <c r="W43" i="1" s="1"/>
  <c r="V42" i="1"/>
  <c r="U42" i="1"/>
  <c r="T42" i="1"/>
  <c r="S42" i="1"/>
  <c r="R42" i="1"/>
  <c r="Q42" i="1"/>
  <c r="P42" i="1"/>
  <c r="O42" i="1"/>
  <c r="O43" i="1" s="1"/>
  <c r="N42" i="1"/>
  <c r="M42" i="1"/>
  <c r="L42" i="1"/>
  <c r="X41" i="1"/>
  <c r="I41" i="1"/>
  <c r="X40" i="1"/>
  <c r="F40" i="1"/>
  <c r="I40" i="1" s="1"/>
  <c r="W38" i="1"/>
  <c r="V38" i="1"/>
  <c r="U38" i="1"/>
  <c r="T38" i="1"/>
  <c r="S38" i="1"/>
  <c r="R38" i="1"/>
  <c r="Q38" i="1"/>
  <c r="P38" i="1"/>
  <c r="O38" i="1"/>
  <c r="N38" i="1"/>
  <c r="M38" i="1"/>
  <c r="L38" i="1"/>
  <c r="X37" i="1"/>
  <c r="I37" i="1"/>
  <c r="X36" i="1"/>
  <c r="I36" i="1"/>
  <c r="X35" i="1"/>
  <c r="I35" i="1"/>
  <c r="J38" i="1" s="1"/>
  <c r="W33" i="1"/>
  <c r="V33" i="1"/>
  <c r="U33" i="1"/>
  <c r="T33" i="1"/>
  <c r="S33" i="1"/>
  <c r="R33" i="1"/>
  <c r="Q33" i="1"/>
  <c r="P33" i="1"/>
  <c r="O33" i="1"/>
  <c r="N33" i="1"/>
  <c r="M33" i="1"/>
  <c r="L33" i="1"/>
  <c r="X32" i="1"/>
  <c r="I32" i="1"/>
  <c r="X31" i="1"/>
  <c r="I31" i="1"/>
  <c r="X30" i="1"/>
  <c r="F30" i="1"/>
  <c r="I30" i="1" s="1"/>
  <c r="J33" i="1" s="1"/>
  <c r="X29" i="1"/>
  <c r="I29" i="1"/>
  <c r="W27" i="1"/>
  <c r="V27" i="1"/>
  <c r="U27" i="1"/>
  <c r="T27" i="1"/>
  <c r="S27" i="1"/>
  <c r="R27" i="1"/>
  <c r="Q27" i="1"/>
  <c r="P27" i="1"/>
  <c r="O27" i="1"/>
  <c r="N27" i="1"/>
  <c r="M27" i="1"/>
  <c r="L27" i="1"/>
  <c r="X26" i="1"/>
  <c r="I26" i="1"/>
  <c r="X25" i="1"/>
  <c r="I25" i="1"/>
  <c r="X24" i="1"/>
  <c r="I24" i="1"/>
  <c r="X23" i="1"/>
  <c r="F23" i="1"/>
  <c r="I23" i="1" s="1"/>
  <c r="X22" i="1"/>
  <c r="I22" i="1"/>
  <c r="H7" i="3" s="1"/>
  <c r="F22" i="1"/>
  <c r="X20" i="1"/>
  <c r="X19" i="1"/>
  <c r="I19" i="1"/>
  <c r="J20" i="1" s="1"/>
  <c r="W17" i="1"/>
  <c r="V17" i="1"/>
  <c r="U17" i="1"/>
  <c r="T17" i="1"/>
  <c r="S17" i="1"/>
  <c r="R17" i="1"/>
  <c r="Q17" i="1"/>
  <c r="P17" i="1"/>
  <c r="O17" i="1"/>
  <c r="N17" i="1"/>
  <c r="M17" i="1"/>
  <c r="L17" i="1"/>
  <c r="X17" i="1" s="1"/>
  <c r="X16" i="1"/>
  <c r="I16" i="1"/>
  <c r="X15" i="1"/>
  <c r="I15" i="1"/>
  <c r="X14" i="1"/>
  <c r="I14" i="1"/>
  <c r="X12" i="1"/>
  <c r="X11" i="1"/>
  <c r="I11" i="1"/>
  <c r="H57" i="3" s="1"/>
  <c r="W9" i="1"/>
  <c r="V9" i="1"/>
  <c r="U9" i="1"/>
  <c r="T9" i="1"/>
  <c r="S9" i="1"/>
  <c r="R9" i="1"/>
  <c r="Q9" i="1"/>
  <c r="P9" i="1"/>
  <c r="O9" i="1"/>
  <c r="N9" i="1"/>
  <c r="M9" i="1"/>
  <c r="L9" i="1"/>
  <c r="X8" i="1"/>
  <c r="F8" i="1"/>
  <c r="I8" i="1" s="1"/>
  <c r="H21" i="3" s="1"/>
  <c r="X7" i="1"/>
  <c r="I7" i="1"/>
  <c r="X6" i="1"/>
  <c r="I6" i="1"/>
  <c r="X5" i="1"/>
  <c r="I5" i="1"/>
  <c r="X4" i="1"/>
  <c r="X9" i="1" s="1"/>
  <c r="J141" i="1" l="1"/>
  <c r="H20" i="3"/>
  <c r="H16" i="3"/>
  <c r="J42" i="1"/>
  <c r="L43" i="1"/>
  <c r="P43" i="1"/>
  <c r="T43" i="1"/>
  <c r="J53" i="1"/>
  <c r="X53" i="1"/>
  <c r="J58" i="1"/>
  <c r="J71" i="1"/>
  <c r="J79" i="1"/>
  <c r="J84" i="1"/>
  <c r="H12" i="3"/>
  <c r="H58" i="3"/>
  <c r="N131" i="1"/>
  <c r="R131" i="1"/>
  <c r="V131" i="1"/>
  <c r="J125" i="1"/>
  <c r="O131" i="1"/>
  <c r="S131" i="1"/>
  <c r="W131" i="1"/>
  <c r="X149" i="1"/>
  <c r="X159" i="1"/>
  <c r="X199" i="1"/>
  <c r="X209" i="1"/>
  <c r="N43" i="1"/>
  <c r="V43" i="1"/>
  <c r="P85" i="1"/>
  <c r="H14" i="3"/>
  <c r="H17" i="3"/>
  <c r="X27" i="1"/>
  <c r="X38" i="1"/>
  <c r="X42" i="1"/>
  <c r="M43" i="1"/>
  <c r="Q43" i="1"/>
  <c r="U43" i="1"/>
  <c r="X79" i="1"/>
  <c r="M85" i="1"/>
  <c r="Q85" i="1"/>
  <c r="U85" i="1"/>
  <c r="O85" i="1"/>
  <c r="S85" i="1"/>
  <c r="W85" i="1"/>
  <c r="J111" i="1"/>
  <c r="X119" i="1"/>
  <c r="J130" i="1"/>
  <c r="L131" i="1"/>
  <c r="P131" i="1"/>
  <c r="T131" i="1"/>
  <c r="X178" i="1"/>
  <c r="H18" i="3"/>
  <c r="J9" i="1"/>
  <c r="R43" i="1"/>
  <c r="L85" i="1"/>
  <c r="T85" i="1"/>
  <c r="H10" i="3"/>
  <c r="X131" i="1"/>
  <c r="X141" i="1"/>
  <c r="Q218" i="1"/>
  <c r="X185" i="1"/>
  <c r="I192" i="1"/>
  <c r="J194" i="1" s="1"/>
  <c r="O210" i="1"/>
  <c r="O218" i="1" s="1"/>
  <c r="S210" i="1"/>
  <c r="W210" i="1"/>
  <c r="H9" i="3"/>
  <c r="H5" i="3"/>
  <c r="X33" i="1"/>
  <c r="M131" i="1"/>
  <c r="M218" i="1" s="1"/>
  <c r="Q131" i="1"/>
  <c r="U131" i="1"/>
  <c r="U218" i="1" s="1"/>
  <c r="J119" i="1"/>
  <c r="H23" i="3"/>
  <c r="H25" i="3"/>
  <c r="H27" i="3"/>
  <c r="H24" i="3"/>
  <c r="J185" i="1"/>
  <c r="X194" i="1"/>
  <c r="J199" i="1"/>
  <c r="J209" i="1"/>
  <c r="J210" i="1" s="1"/>
  <c r="L210" i="1"/>
  <c r="P210" i="1"/>
  <c r="T210" i="1"/>
  <c r="T218" i="1" s="1"/>
  <c r="X210" i="1"/>
  <c r="L218" i="1"/>
  <c r="P218" i="1"/>
  <c r="H53" i="3"/>
  <c r="J149" i="1"/>
  <c r="J85" i="1"/>
  <c r="X85" i="1"/>
  <c r="S218" i="1"/>
  <c r="W218" i="1"/>
  <c r="H11" i="3"/>
  <c r="X43" i="1"/>
  <c r="X218" i="1" s="1"/>
  <c r="I221" i="1" s="1"/>
  <c r="H30" i="3"/>
  <c r="N218" i="1"/>
  <c r="R218" i="1"/>
  <c r="V218" i="1"/>
  <c r="H39" i="3"/>
  <c r="J27" i="1"/>
  <c r="J91" i="1"/>
  <c r="J131" i="1" s="1"/>
  <c r="H8" i="3"/>
  <c r="B9" i="2"/>
  <c r="B27" i="2" s="1"/>
  <c r="J12" i="1"/>
  <c r="J17" i="1"/>
  <c r="J43" i="1" s="1"/>
  <c r="J154" i="1"/>
  <c r="H220" i="1" l="1"/>
  <c r="H64" i="3"/>
  <c r="H67" i="3" s="1"/>
  <c r="J219" i="1"/>
  <c r="J66" i="3"/>
  <c r="K66" i="3" s="1"/>
  <c r="F27" i="2"/>
  <c r="F29" i="2" s="1"/>
  <c r="F31" i="2" s="1"/>
  <c r="G31" i="2" s="1"/>
  <c r="B31" i="2"/>
  <c r="I222" i="1"/>
  <c r="B30" i="2"/>
  <c r="I220" i="1" l="1"/>
  <c r="J220" i="1"/>
  <c r="J221" i="1" s="1"/>
  <c r="J61" i="3"/>
  <c r="J59" i="3"/>
  <c r="J39" i="3"/>
  <c r="J37" i="3"/>
  <c r="J35" i="3"/>
  <c r="D31" i="2"/>
  <c r="J60" i="3" s="1"/>
  <c r="J32" i="3"/>
  <c r="J29" i="3"/>
  <c r="J27" i="3"/>
  <c r="J25" i="3"/>
  <c r="J23" i="3"/>
  <c r="J19" i="3"/>
  <c r="J17" i="3"/>
  <c r="J13" i="3"/>
  <c r="J9" i="3"/>
  <c r="J5" i="3"/>
  <c r="J52" i="3"/>
  <c r="J48" i="3"/>
  <c r="J44" i="3"/>
  <c r="J40" i="3"/>
  <c r="J36" i="3"/>
  <c r="J16" i="3"/>
  <c r="J12" i="3"/>
  <c r="J8" i="3"/>
  <c r="J21" i="3"/>
  <c r="J15" i="3"/>
  <c r="J11" i="3"/>
  <c r="J7" i="3"/>
  <c r="J50" i="3"/>
  <c r="J46" i="3"/>
  <c r="J42" i="3"/>
  <c r="J38" i="3"/>
  <c r="J33" i="3"/>
  <c r="J34" i="3"/>
  <c r="J30" i="3"/>
  <c r="J28" i="3"/>
  <c r="J26" i="3"/>
  <c r="J24" i="3"/>
  <c r="J22" i="3"/>
  <c r="J20" i="3"/>
  <c r="J18" i="3"/>
  <c r="J14" i="3"/>
  <c r="J10" i="3"/>
  <c r="J6" i="3"/>
  <c r="J31" i="3"/>
  <c r="J47" i="3" l="1"/>
  <c r="J51" i="3"/>
  <c r="J45" i="3"/>
  <c r="J55" i="3"/>
  <c r="J58" i="3"/>
  <c r="J43" i="3"/>
  <c r="J53" i="3"/>
  <c r="J56" i="3"/>
  <c r="J41" i="3"/>
  <c r="J49" i="3"/>
  <c r="J57" i="3"/>
  <c r="J54" i="3"/>
  <c r="J62" i="3"/>
  <c r="J63" i="3"/>
  <c r="J64" i="3" l="1"/>
  <c r="J67" i="3" s="1"/>
</calcChain>
</file>

<file path=xl/sharedStrings.xml><?xml version="1.0" encoding="utf-8"?>
<sst xmlns="http://schemas.openxmlformats.org/spreadsheetml/2006/main" count="1079" uniqueCount="292">
  <si>
    <t>BUDGET FOR FIXED AMOUNT REIMBURSEMENT</t>
  </si>
  <si>
    <t>Item</t>
  </si>
  <si>
    <t>Milestone</t>
  </si>
  <si>
    <t>Budget Line</t>
  </si>
  <si>
    <t xml:space="preserve">IFMS Code </t>
  </si>
  <si>
    <t>Program Area</t>
  </si>
  <si>
    <t>Quantity/KM</t>
  </si>
  <si>
    <t>Days/Litres</t>
  </si>
  <si>
    <t>Unit cost (UGX)</t>
  </si>
  <si>
    <t>Total Budget</t>
  </si>
  <si>
    <t>Total</t>
  </si>
  <si>
    <t>As of 26th April 2020, our perfomance stood at 449. There has been a slow down more so now that we have two confirmed COVID- 19 cases being managed at the hospital isolation. We however plan to counteract once the lockdown is lifted. We are unable to hit the target by September 2020. The team therefore recommends that the milestone completion date be moved forward by 3 months.The 3 months would compesate for the periodwhen there was disruption (April - June)</t>
  </si>
  <si>
    <t xml:space="preserve">Activity #1: Identify HIV positive individuals through targeted testing </t>
  </si>
  <si>
    <t>SDA for health workers doing APN</t>
  </si>
  <si>
    <t>HTS</t>
  </si>
  <si>
    <t>Allowances</t>
  </si>
  <si>
    <t>085604: Diagnostic Services</t>
  </si>
  <si>
    <t>Transport refund for HCW doing APN</t>
  </si>
  <si>
    <t>Travel Inland</t>
  </si>
  <si>
    <t>Overtime for after work hours testing for contract staff</t>
  </si>
  <si>
    <t>Per-diem for RRH attending national HTS meetings</t>
  </si>
  <si>
    <t>Fuel refund for RRH team attending HTS meetings</t>
  </si>
  <si>
    <t>Fuel</t>
  </si>
  <si>
    <t xml:space="preserve">Sub-total </t>
  </si>
  <si>
    <t>FAR</t>
  </si>
  <si>
    <t>Activity #2: Conduct bimonthly data review meetings for HIV testing</t>
  </si>
  <si>
    <t>085620: Records Mgt</t>
  </si>
  <si>
    <t>Refreshments</t>
  </si>
  <si>
    <t>Welfare</t>
  </si>
  <si>
    <t>Activity #3:Quarterly Refresher training for area managers linkage facilitators on how to screen and link HIV identified positives to care (according to SOPs within the hospital)</t>
  </si>
  <si>
    <t>Training materials Printing and Photocopying</t>
  </si>
  <si>
    <t>Stationery</t>
  </si>
  <si>
    <t>Printing and binding guidelines and SOPS</t>
  </si>
  <si>
    <t>Activity #4:On going Mentorships on HTS testing</t>
  </si>
  <si>
    <t>Sub-total</t>
  </si>
  <si>
    <t>Activity # 5:Know your Child HIV AIDS status</t>
  </si>
  <si>
    <t>085602:Out Patient Services</t>
  </si>
  <si>
    <t>Refreshments for caretakers and their children</t>
  </si>
  <si>
    <t>-</t>
  </si>
  <si>
    <t>Transport refund for caretakers</t>
  </si>
  <si>
    <t>Air time for text messages and airtime</t>
  </si>
  <si>
    <t>Communication</t>
  </si>
  <si>
    <t>Refreshments for providers</t>
  </si>
  <si>
    <t>Over time allowances for contract staff  on non-working days</t>
  </si>
  <si>
    <t>Activity # 6: Targeted Workplace HTS Outreaches</t>
  </si>
  <si>
    <t>Car hire</t>
  </si>
  <si>
    <t>SDA for health workers</t>
  </si>
  <si>
    <t>SDA for Mobilisation</t>
  </si>
  <si>
    <t xml:space="preserve"> Transport for the mobiliser </t>
  </si>
  <si>
    <t>Activity # 7:Refresher trainings for certified facility  Lay testers</t>
  </si>
  <si>
    <t>Tonner</t>
  </si>
  <si>
    <t>Activity # 8:WITs on HTS services within the department</t>
  </si>
  <si>
    <t>TOTAL HTS</t>
  </si>
  <si>
    <t>Activity # 9:Implement for Differentiated Service Delivery Models is to improve  retention and completion of clinical cascade</t>
  </si>
  <si>
    <t>Procure/Print data tools for tracking DSDM patients</t>
  </si>
  <si>
    <t>TX_CURR</t>
  </si>
  <si>
    <t>As at the end of March 2020, we stand at an estimate of 11900 active clients, Efforts are underway at retention of clients in care and hence we will be able to achieve the minimum threshhold by September 2020.</t>
  </si>
  <si>
    <t>Reams of printing papers</t>
  </si>
  <si>
    <t>Transport for Health Workers in CDDP model</t>
  </si>
  <si>
    <t xml:space="preserve">SDA for CDDP </t>
  </si>
  <si>
    <t>Air time for coordination (EID and DSDM POC)</t>
  </si>
  <si>
    <t>Packaging materials for DSD Fast track and community distribution points (ZIP LOCKS)</t>
  </si>
  <si>
    <t>Supply of goods and services</t>
  </si>
  <si>
    <t>Spring files</t>
  </si>
  <si>
    <t xml:space="preserve">Activity #10:Orientation of CLAD group leaders </t>
  </si>
  <si>
    <t>085606: Prev. and Rehab</t>
  </si>
  <si>
    <t>Transport refund for CLAD group leaders</t>
  </si>
  <si>
    <t>Activity #11: Conduct monthly adolescent and young people (10-24 years) meetings to improve retention and viral suppression</t>
  </si>
  <si>
    <t>Overtime for  facilitators(contract workers)</t>
  </si>
  <si>
    <t>On-site refreshments</t>
  </si>
  <si>
    <t>Transport refund for adolescents and young people</t>
  </si>
  <si>
    <t>Activity #12: Conduct quarterly sero-discordant support meetings</t>
  </si>
  <si>
    <t>Overtime allowance for  facilitators(outside working hours)</t>
  </si>
  <si>
    <t xml:space="preserve">On-site refreshments </t>
  </si>
  <si>
    <t xml:space="preserve">Transport refund for serodiscordants </t>
  </si>
  <si>
    <t>Facilitation materials</t>
  </si>
  <si>
    <t>Training</t>
  </si>
  <si>
    <t>Airtime for coordination</t>
  </si>
  <si>
    <t>Activity # 13: Conduct quarterly caregiver meetings (0-9 years including HIV exposed infants to enhance adherence and  HIV status disclosure among the young children attending HIV services</t>
  </si>
  <si>
    <t>Over time allowance for facilitators</t>
  </si>
  <si>
    <t>Transport refund for caregivers</t>
  </si>
  <si>
    <t>Phone set to improve follow up</t>
  </si>
  <si>
    <t>Activity # 14:  Conduct weekly and quarterly data driven  performance review meetings to review progress towards meeting  targets and quality of services offered</t>
  </si>
  <si>
    <t>Per-Diem for technical leads attending national and regional  TWG meetings (pead, care and treatment and M&amp;E technical leads)</t>
  </si>
  <si>
    <t>Fuel refund for technical leads attending TWG meetings (Paed, TB/HIV, ART POC)</t>
  </si>
  <si>
    <t>TOTAL TX_CURR</t>
  </si>
  <si>
    <t>Activity # 15: Conduct daily appointment keeping audits to aid immediate generation of missed appointment client lists for active and effective tracking through all available means including physical follow-ups to bring back clients into care</t>
  </si>
  <si>
    <t>As at end of March 2020, we stand at a VL suppression of 95%, efforts are underway to continue to do VL testing for clients who come into the clinic and to encourge clients to keep adherent to ARVs (Pick at MRRH or Health Centers near homes in COVID-19 Lock down. We will achieve the target by 30th September 2020.</t>
  </si>
  <si>
    <t>Airtime for tracking patients</t>
  </si>
  <si>
    <t>TX_PVLS</t>
  </si>
  <si>
    <t>Printing , stationery</t>
  </si>
  <si>
    <t>SDA for linkage facilitators to follow up clients</t>
  </si>
  <si>
    <t>Transport refund</t>
  </si>
  <si>
    <t xml:space="preserve">Activity # 16: Conduct quarterly peer support meetings for non-suppressed clients to enhance ART adherence literacy and support, </t>
  </si>
  <si>
    <t>Overtime for  facilitators</t>
  </si>
  <si>
    <t>Transport refund for non suppressed clients</t>
  </si>
  <si>
    <t xml:space="preserve">Activity #17 :Conduct weekly switch  meetings for non-suppressed clients to enhance ART adherence literacy and support, </t>
  </si>
  <si>
    <t>Stationery( Notebook, pen, printed slides)</t>
  </si>
  <si>
    <t>Internet for accessing scientific materials to inform treatment optimization</t>
  </si>
  <si>
    <t>Per diem for technical person to attend  3rd line ART meeting at MOH</t>
  </si>
  <si>
    <t>Fuel refund for technical persons</t>
  </si>
  <si>
    <t>Transport refund for clients attending</t>
  </si>
  <si>
    <t>Activity # 18:Conduct monthly CQI meetings targeting viral load suppression, retention, targeted testing, TLD transition  etc</t>
  </si>
  <si>
    <t>Printing/ photocopying materials, stationery</t>
  </si>
  <si>
    <t>Per-Diem for technical leads attending off-site TWG meetings( VL, LAB, M&amp;E)</t>
  </si>
  <si>
    <t>Fuel refund for technical leads attending off-site TWG meetings( VL, LAB, M&amp;E) at MoH</t>
  </si>
  <si>
    <t>Activity # 19 : Provide child and adolescent friendly services at the health facility to improve retention in care</t>
  </si>
  <si>
    <t>On-site snack nutritious for young children during clinic waiting times</t>
  </si>
  <si>
    <t>Play materials for the pediatric waiting area</t>
  </si>
  <si>
    <t>SDA for YAPS to follow up adolescents in the community</t>
  </si>
  <si>
    <t xml:space="preserve">Transport refund for YAPS </t>
  </si>
  <si>
    <t>Internet</t>
  </si>
  <si>
    <t>Airtime for YAPS to follow up adolescents</t>
  </si>
  <si>
    <t>Activity # 20: Facilitate quarterly  hospital laboratory biosafety/biosecurity activities for lab services</t>
  </si>
  <si>
    <t>Stationery,Printing SOPS, materials</t>
  </si>
  <si>
    <t>Per diem for attending biosecurity meetings (TB and HIV lab POC)</t>
  </si>
  <si>
    <t>Transport</t>
  </si>
  <si>
    <t>Meals/refreshments</t>
  </si>
  <si>
    <t>Activity # 21 Printing of  viral load results for the RRH</t>
  </si>
  <si>
    <t>Internet bundles</t>
  </si>
  <si>
    <t>Toner</t>
  </si>
  <si>
    <t>TOTAL TX_PVLS</t>
  </si>
  <si>
    <t>Activity # 22: Support Infant tracking for early infant diagnosis of babies born to HIV positive mothers</t>
  </si>
  <si>
    <t xml:space="preserve">Procure/Print material follow up logs for EID cascades </t>
  </si>
  <si>
    <t>EID</t>
  </si>
  <si>
    <t>As at the end of of March 2020, MRRH had enrolled 241 HEIs of who 207 babies had 1st PCR done before 2 months; In the month of Lock down-April 2020, service delivery has slowed down. We onlyhad 17 babies brought in for 1ST PCR before 2 months in April. The MBC team is keeping keen track of this progress. Efforts are underway to enable the team to achieve &gt;300 babies who access 1ST PCR by 30th September 2020; However, given the April 202 experience/ slow down, if the lockdown of transport keeps on, the hospital recoomends that the milestone target date be moved forward to 1st December 2020.</t>
  </si>
  <si>
    <t>SDA for FSG facilitators</t>
  </si>
  <si>
    <t>Transport refund for FSG facilitators</t>
  </si>
  <si>
    <t>Travel inland</t>
  </si>
  <si>
    <t>Printing EID results for infants (Paper)</t>
  </si>
  <si>
    <t xml:space="preserve">Airtime </t>
  </si>
  <si>
    <t>Per-diem for RRH officials attending PMTCT meetings</t>
  </si>
  <si>
    <t>Fuel refund for RRH team attending PMTCT meetings</t>
  </si>
  <si>
    <t>TOTAL EID</t>
  </si>
  <si>
    <t>Activity # 23:  Conduct  workload analysis and restructuring  workshops with Human resources department to draft RRH revised human resources structure and  transition plan for contract staff</t>
  </si>
  <si>
    <t>085619:Human Resource mgt</t>
  </si>
  <si>
    <t>The hospital will continue customising what was discussed with Ministry of Public Service. Management will also get in touch with UHSS for support in drafting the proposed strucutre and coming up with a justification for the new strucutre</t>
  </si>
  <si>
    <t>Per Diem for external facilitators to travel to RRH</t>
  </si>
  <si>
    <t>PFM-HR</t>
  </si>
  <si>
    <t>Fuel refund for HRH/MOPS officials to travel to RRH</t>
  </si>
  <si>
    <t>Hall hire for the workload analysis workshop</t>
  </si>
  <si>
    <t>Stationery for RRH retrestructuring analysis and workshop</t>
  </si>
  <si>
    <t>Transport refund for RRH workshop participants</t>
  </si>
  <si>
    <t>Refreshments for RRH restructuring workshop</t>
  </si>
  <si>
    <t>TOTAL PFM-HR</t>
  </si>
  <si>
    <t>Hospital restructuring</t>
  </si>
  <si>
    <t>Activity# 24:Quarterly support supervision and mentorship from Accountant General's office to strengthen public financial management in the regional referral hospitals</t>
  </si>
  <si>
    <t>085605: Mgt Support Services</t>
  </si>
  <si>
    <t>Per Diem</t>
  </si>
  <si>
    <t>Fuel Refund</t>
  </si>
  <si>
    <t>Support Supervision</t>
  </si>
  <si>
    <t xml:space="preserve"> Activity # 25: Facilitate  project coordination team to implement and monitor   technical and financial performance </t>
  </si>
  <si>
    <t>PFM-PMT</t>
  </si>
  <si>
    <t>Constituting a full cordination team will be delayed as some positions to be part of the team need to be advertised for example Monitoring and Evaluation Officer and Data Officer. The team in place will continue to steeer implementation of a few activities going on.</t>
  </si>
  <si>
    <t>TOTAL PFM-PMT</t>
  </si>
  <si>
    <t>Project coordination team</t>
  </si>
  <si>
    <t>Activity # 27: Support the RRH to induct board members on the new MOH board guidelines as well as hold quarterly review meetings to effectively provide oversight over hospital operations</t>
  </si>
  <si>
    <t>The process has been affected, however management is following up on the appointment of the Board, (Submissions from the district and ex-official members have been made). After the members are appointed, management will imeediately have it inaugurated, inducted and functionalised.</t>
  </si>
  <si>
    <t>Refreshments for induction workshop</t>
  </si>
  <si>
    <t>PFM-GOV2</t>
  </si>
  <si>
    <t>Stationery for induction workshop</t>
  </si>
  <si>
    <t>Fuel refund</t>
  </si>
  <si>
    <t>Sitting allowance</t>
  </si>
  <si>
    <t>Allowance</t>
  </si>
  <si>
    <t>Hall hire for the  induction workshop</t>
  </si>
  <si>
    <t>Hotel accomodation for induction (off-site)</t>
  </si>
  <si>
    <t xml:space="preserve">Airtime for board coordination </t>
  </si>
  <si>
    <t>Refreshments for quarterly review meetings</t>
  </si>
  <si>
    <t>PFM-GOV3</t>
  </si>
  <si>
    <t>TOTAL PFM- GOV 2-3</t>
  </si>
  <si>
    <t>Board Governance</t>
  </si>
  <si>
    <t>Activity # 28: Conduct quarterly one-day risk management coordination meetings</t>
  </si>
  <si>
    <t>Hall hire for off-site workshop</t>
  </si>
  <si>
    <t>PFM-RMF2</t>
  </si>
  <si>
    <t>Process is on going and unless there are other new developments under COVID, management will have the risk management framework by the set date. Management will arrange with officials from Ministry of Finance to conduct the training when the lockdown is lifted.</t>
  </si>
  <si>
    <t xml:space="preserve">Stationery </t>
  </si>
  <si>
    <t>Fuel refund for external facilitators</t>
  </si>
  <si>
    <t>Transport refund for RRH staff</t>
  </si>
  <si>
    <t xml:space="preserve">Airtime for coordination </t>
  </si>
  <si>
    <t>Per diem for Auditor general office to facilitate in the meetings</t>
  </si>
  <si>
    <t>TOTAL PFM- RMF2</t>
  </si>
  <si>
    <t>Risk management Framework</t>
  </si>
  <si>
    <t>Activity# 29:  Develop and consolidate the asset register (Inventory taking, assign serial numbers), consolidate asset register and load it in IFMS</t>
  </si>
  <si>
    <t>Board of Survey report compilation process uusally begins in July done by Ministry of the Office of the Accountant General under the Ministry of Finance. Management does not envisage any impact on this milestone as of now</t>
  </si>
  <si>
    <t>Support Departments to update their asset inventory</t>
  </si>
  <si>
    <t>PFM-FAR1</t>
  </si>
  <si>
    <t>Refreshments for technical team supporting departments</t>
  </si>
  <si>
    <t>Meeting to consolidate and update the asset register</t>
  </si>
  <si>
    <t>Production of Asset register and uploading to the IFMIS</t>
  </si>
  <si>
    <t>PFM-FAR2</t>
  </si>
  <si>
    <t>TOTAL PFM-FAR 2</t>
  </si>
  <si>
    <t>Asset management</t>
  </si>
  <si>
    <t>Activity # 30: Conduct ICT needs assessment followed by training on MOH Hospital management System by IICS</t>
  </si>
  <si>
    <t>Management will be in position to achieve the milestone of an ICT needs assesment report by the set date of August 31 2020. Management will continue to see that an ICT Poilicy is localised.</t>
  </si>
  <si>
    <t>Per diem for needs assessment team and trainers and EMR trainers</t>
  </si>
  <si>
    <t>PFM-ICT2</t>
  </si>
  <si>
    <t>Fuel Refund for trainers</t>
  </si>
  <si>
    <t>Per diem for IICS Trainers</t>
  </si>
  <si>
    <t>Per diem for EMR Trainers</t>
  </si>
  <si>
    <t>Fuel IICS Trainers</t>
  </si>
  <si>
    <t>Fuel for EMR Trainers</t>
  </si>
  <si>
    <t>TOTAL PFM-ICT</t>
  </si>
  <si>
    <t>Automate medical records</t>
  </si>
  <si>
    <t>HIV PREVENTION: Conduct Community mobilization for Pre-EP</t>
  </si>
  <si>
    <t xml:space="preserve">SDA for mobilizers </t>
  </si>
  <si>
    <t>Pre-EP</t>
  </si>
  <si>
    <t>Transport for mobilizers</t>
  </si>
  <si>
    <t>Venue hire</t>
  </si>
  <si>
    <t>Supply of goods and Services</t>
  </si>
  <si>
    <t>HIV PREVENTION: Conduct Community outreaches for Pre-EP</t>
  </si>
  <si>
    <t xml:space="preserve">SDA for health workers </t>
  </si>
  <si>
    <t xml:space="preserve">Transport for health workers </t>
  </si>
  <si>
    <t xml:space="preserve">subtotal </t>
  </si>
  <si>
    <t xml:space="preserve">HIV PREVENTION: Conduct  support supervision for Pre-EP at ISS and STI clinics </t>
  </si>
  <si>
    <t>The supervisors will include the DHIV-FP and district mentors</t>
  </si>
  <si>
    <t xml:space="preserve">SDA for Pre-EP mentors </t>
  </si>
  <si>
    <t xml:space="preserve">Transport for mentors </t>
  </si>
  <si>
    <t>TravelInland</t>
  </si>
  <si>
    <t>Mini total</t>
  </si>
  <si>
    <t>Cervical Cancer Screening</t>
  </si>
  <si>
    <t>Refreshments during monthly meetings to provide feed back</t>
  </si>
  <si>
    <t>Tonner (Catridge for printing)</t>
  </si>
  <si>
    <t>Phone for contacting clients and follow up</t>
  </si>
  <si>
    <t>Sub-Total FAR</t>
  </si>
  <si>
    <t>MBARARA REGIONAL REFERRAL HOSPITAL COST REIMBURSEMENT BUDGET</t>
  </si>
  <si>
    <t>Projected Expenditure 
 (Sh /N/NA)</t>
  </si>
  <si>
    <t>Subtotal</t>
  </si>
  <si>
    <t>IFMS codes</t>
  </si>
  <si>
    <t>Notes</t>
  </si>
  <si>
    <t>Covid 19 Impact and recommendation</t>
  </si>
  <si>
    <t>Activity#1 Payment of salaries and fringe benefits for contract staff</t>
  </si>
  <si>
    <t>Salaries</t>
  </si>
  <si>
    <t>Contract Staff Salaries</t>
  </si>
  <si>
    <t>Will be paid monthly</t>
  </si>
  <si>
    <t>NSSF 10%</t>
  </si>
  <si>
    <t>Social Security Contibutions</t>
  </si>
  <si>
    <t>Workman's compensation</t>
  </si>
  <si>
    <t>Compesation</t>
  </si>
  <si>
    <t>One off premium</t>
  </si>
  <si>
    <t>N</t>
  </si>
  <si>
    <t>...</t>
  </si>
  <si>
    <t>Medical Insurance</t>
  </si>
  <si>
    <t xml:space="preserve">Medical Expenses </t>
  </si>
  <si>
    <t>Gratuity</t>
  </si>
  <si>
    <t>Gratuity Expenses</t>
  </si>
  <si>
    <t>Paid at End of contract</t>
  </si>
  <si>
    <t>NA</t>
  </si>
  <si>
    <t>Sh......</t>
  </si>
  <si>
    <t>Activity #2 :Facilitate RRH representatives to participate in IP meetings organised by USAID</t>
  </si>
  <si>
    <t>3 persons to attend two meetings per month</t>
  </si>
  <si>
    <t>Fuel, Lubricants and Oils</t>
  </si>
  <si>
    <t>26 litres of fuel per month.</t>
  </si>
  <si>
    <t>Sub-Total</t>
  </si>
  <si>
    <t>Activity #3: Procure Equipment to roll out electronic medical records the integrated intelligent computer system (IICS) in the HIV and TB clinics</t>
  </si>
  <si>
    <t>Desktop computers</t>
  </si>
  <si>
    <t>Computer Supplies and IT</t>
  </si>
  <si>
    <t>Cost inclusive of UPS,accessories and monitor</t>
  </si>
  <si>
    <t>Laptop computers</t>
  </si>
  <si>
    <t>In consideration of RAM and hard disk quality</t>
  </si>
  <si>
    <t>Security for the computers(Soft ware and physical securing)</t>
  </si>
  <si>
    <t>Anti-malware, software, and securing the computers</t>
  </si>
  <si>
    <t>Wireless network equipment ( Routers, booster and access points)</t>
  </si>
  <si>
    <t>Network booster. Estimation based on the size of the entity, location and how distributed the users are.</t>
  </si>
  <si>
    <t>Bicycles for YAPS attached to the RRH to conduct outreaches</t>
  </si>
  <si>
    <t>For two YAPs as per budget</t>
  </si>
  <si>
    <t>Engraving of assets</t>
  </si>
  <si>
    <t>Quarterly engraving of assets</t>
  </si>
  <si>
    <t>Heavy duty printer for client results, scanning and photocopying</t>
  </si>
  <si>
    <t>Market rate for heavy duty printer. The printer will be linked to the electronic database for printing</t>
  </si>
  <si>
    <t>Printers(2) for project coordination</t>
  </si>
  <si>
    <t>Printer for the HIV services coordination and project management unit</t>
  </si>
  <si>
    <t>Projector for case conferences</t>
  </si>
  <si>
    <t>LCD screen for projectingn(55 inch)</t>
  </si>
  <si>
    <t>Power backup for the HIV clinics (Solar system or generator)</t>
  </si>
  <si>
    <t>TOTAL CR</t>
  </si>
  <si>
    <t>Total FAR &amp; CR</t>
  </si>
  <si>
    <t>Budget</t>
  </si>
  <si>
    <t>Diff. to be absorbed</t>
  </si>
  <si>
    <t>CR</t>
  </si>
  <si>
    <t>Staff welfare</t>
  </si>
  <si>
    <t>Printing and Stationery</t>
  </si>
  <si>
    <t>Telecommunications</t>
  </si>
  <si>
    <t>Goods and services</t>
  </si>
  <si>
    <t>Supply of Goods and services</t>
  </si>
  <si>
    <t>Fuel, lubricants and oils</t>
  </si>
  <si>
    <t>Diff:</t>
  </si>
  <si>
    <t>MTEF</t>
  </si>
  <si>
    <t>Item Code</t>
  </si>
  <si>
    <t>Description</t>
  </si>
  <si>
    <t>Amount</t>
  </si>
  <si>
    <t>MBARARA REGIONAL REFERRAL HOSPITAL</t>
  </si>
  <si>
    <t>SUPPLEMENTARY BUDGET PROPOSAL FOR USAID -G2G FUNDING FOR 2020/2021 FIN.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</si>
</sst>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_);_(* \(#,##0\);_(* &quot;-&quot;??_);_(@_)"/>
    <numFmt numFmtId="165" formatCode="0;[Red]0"/>
    <numFmt numFmtId="166" formatCode="mmm\ yyyy"/>
    <numFmt numFmtId="167" formatCode="mmm\-d"/>
    <numFmt numFmtId="168" formatCode="mmmm\-d"/>
    <numFmt numFmtId="169" formatCode="&quot;$&quot;#,##0"/>
  </numFmts>
  <fonts count="30" x14ac:knownFonts="1">
    <font>
      <sz val="11"/>
      <color theme="1"/>
      <name val="Arial"/>
    </font>
    <font>
      <b/>
      <sz val="16"/>
      <color theme="1"/>
      <name val="Garamond"/>
      <family val="1"/>
    </font>
    <font>
      <sz val="16"/>
      <color theme="1"/>
      <name val="Garamond"/>
      <family val="1"/>
    </font>
    <font>
      <b/>
      <sz val="10"/>
      <color theme="1"/>
      <name val="Arial"/>
      <family val="2"/>
    </font>
    <font>
      <b/>
      <sz val="10"/>
      <color rgb="FF000000"/>
      <name val="Arial"/>
      <family val="2"/>
    </font>
    <font>
      <sz val="10"/>
      <color theme="1"/>
      <name val="Arial"/>
      <family val="2"/>
    </font>
    <font>
      <sz val="10"/>
      <color rgb="FF000000"/>
      <name val="Arial"/>
      <family val="2"/>
    </font>
    <font>
      <sz val="11"/>
      <name val="Arial"/>
      <family val="2"/>
    </font>
    <font>
      <sz val="10"/>
      <color rgb="FFFF0000"/>
      <name val="Arial"/>
      <family val="2"/>
    </font>
    <font>
      <b/>
      <sz val="16"/>
      <color rgb="FF000000"/>
      <name val="Garamond"/>
      <family val="1"/>
    </font>
    <font>
      <sz val="10"/>
      <name val="Arial"/>
      <family val="2"/>
    </font>
    <font>
      <b/>
      <sz val="10"/>
      <color theme="1"/>
      <name val="Garamond"/>
      <family val="1"/>
    </font>
    <font>
      <sz val="10"/>
      <color theme="1"/>
      <name val="Garamond"/>
      <family val="1"/>
    </font>
    <font>
      <sz val="16"/>
      <color theme="1"/>
      <name val="Calibri"/>
      <family val="2"/>
    </font>
    <font>
      <b/>
      <sz val="11"/>
      <color rgb="FF000000"/>
      <name val="Arial"/>
      <family val="2"/>
    </font>
    <font>
      <sz val="11"/>
      <color rgb="FF000000"/>
      <name val="Arial"/>
      <family val="2"/>
    </font>
    <font>
      <sz val="11"/>
      <color theme="1"/>
      <name val="Calibri"/>
      <family val="2"/>
    </font>
    <font>
      <b/>
      <sz val="11"/>
      <color theme="1"/>
      <name val="Arial"/>
      <family val="2"/>
    </font>
    <font>
      <sz val="12"/>
      <color rgb="FF000000"/>
      <name val="Arial"/>
      <family val="2"/>
    </font>
    <font>
      <sz val="11"/>
      <color rgb="FF000000"/>
      <name val="Calibri"/>
      <family val="2"/>
    </font>
    <font>
      <b/>
      <i/>
      <sz val="11"/>
      <color rgb="FF000000"/>
      <name val="Arial"/>
      <family val="2"/>
    </font>
    <font>
      <b/>
      <sz val="11"/>
      <color theme="1"/>
      <name val="Calibri"/>
      <family val="2"/>
    </font>
    <font>
      <sz val="11"/>
      <color theme="1"/>
      <name val="Calibri"/>
      <family val="2"/>
    </font>
    <font>
      <b/>
      <sz val="11"/>
      <color rgb="FFFF0000"/>
      <name val="Arial"/>
      <family val="2"/>
    </font>
    <font>
      <sz val="11"/>
      <color rgb="FFFF0000"/>
      <name val="Arial"/>
      <family val="2"/>
    </font>
    <font>
      <b/>
      <sz val="11"/>
      <color theme="1"/>
      <name val="Calibri"/>
      <family val="2"/>
    </font>
    <font>
      <b/>
      <sz val="12"/>
      <color theme="1"/>
      <name val="Calibri"/>
      <family val="2"/>
    </font>
    <font>
      <b/>
      <sz val="12"/>
      <name val="Arial"/>
      <family val="2"/>
    </font>
    <font>
      <sz val="11"/>
      <color theme="1"/>
      <name val="Arial"/>
      <family val="2"/>
    </font>
    <font>
      <b/>
      <sz val="12"/>
      <color theme="1"/>
      <name val="Arial"/>
      <family val="2"/>
    </font>
  </fonts>
  <fills count="17">
    <fill>
      <patternFill patternType="none"/>
    </fill>
    <fill>
      <patternFill patternType="gray125"/>
    </fill>
    <fill>
      <patternFill patternType="solid">
        <fgColor rgb="FFC2D69B"/>
        <bgColor rgb="FFC2D69B"/>
      </patternFill>
    </fill>
    <fill>
      <patternFill patternType="solid">
        <fgColor rgb="FFF2DBDB"/>
        <bgColor rgb="FFF2DBDB"/>
      </patternFill>
    </fill>
    <fill>
      <patternFill patternType="solid">
        <fgColor rgb="FFFFFFFF"/>
        <bgColor rgb="FFFFFFFF"/>
      </patternFill>
    </fill>
    <fill>
      <patternFill patternType="solid">
        <fgColor rgb="FF92CDDC"/>
        <bgColor rgb="FF92CDDC"/>
      </patternFill>
    </fill>
    <fill>
      <patternFill patternType="solid">
        <fgColor rgb="FF31859B"/>
        <bgColor rgb="FF31859B"/>
      </patternFill>
    </fill>
    <fill>
      <patternFill patternType="solid">
        <fgColor theme="0"/>
        <bgColor theme="0"/>
      </patternFill>
    </fill>
    <fill>
      <patternFill patternType="solid">
        <fgColor rgb="FFFDE9D9"/>
        <bgColor rgb="FFFDE9D9"/>
      </patternFill>
    </fill>
    <fill>
      <patternFill patternType="solid">
        <fgColor rgb="FFFF0000"/>
        <bgColor rgb="FFFF0000"/>
      </patternFill>
    </fill>
    <fill>
      <patternFill patternType="solid">
        <fgColor rgb="FFFBD4B4"/>
        <bgColor rgb="FFFBD4B4"/>
      </patternFill>
    </fill>
    <fill>
      <patternFill patternType="solid">
        <fgColor rgb="FFE36C09"/>
        <bgColor rgb="FFE36C09"/>
      </patternFill>
    </fill>
    <fill>
      <patternFill patternType="solid">
        <fgColor rgb="FFFFC000"/>
        <bgColor rgb="FFFFC000"/>
      </patternFill>
    </fill>
    <fill>
      <patternFill patternType="solid">
        <fgColor rgb="FFD9D9D9"/>
        <bgColor rgb="FFD9D9D9"/>
      </patternFill>
    </fill>
    <fill>
      <patternFill patternType="solid">
        <fgColor rgb="FFFF9900"/>
        <bgColor rgb="FFFF9900"/>
      </patternFill>
    </fill>
    <fill>
      <patternFill patternType="solid">
        <fgColor rgb="FFADB9CA"/>
        <bgColor rgb="FFADB9CA"/>
      </patternFill>
    </fill>
    <fill>
      <patternFill patternType="solid">
        <fgColor rgb="FFFFE599"/>
        <bgColor rgb="FFFFE599"/>
      </patternFill>
    </fill>
  </fills>
  <borders count="48">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top/>
      <bottom/>
      <diagonal/>
    </border>
    <border>
      <left/>
      <right/>
      <top/>
      <bottom/>
      <diagonal/>
    </border>
    <border>
      <left/>
      <right style="thin">
        <color rgb="FF000000"/>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ck">
        <color rgb="FF000000"/>
      </left>
      <right style="thin">
        <color rgb="FF000000"/>
      </right>
      <top style="thin">
        <color rgb="FF000000"/>
      </top>
      <bottom/>
      <diagonal/>
    </border>
    <border>
      <left/>
      <right style="thin">
        <color rgb="FF000000"/>
      </right>
      <top/>
      <bottom/>
      <diagonal/>
    </border>
  </borders>
  <cellStyleXfs count="2">
    <xf numFmtId="0" fontId="0" fillId="0" borderId="0"/>
    <xf numFmtId="43" fontId="28" fillId="0" borderId="0" applyFont="0" applyFill="0" applyBorder="0" applyAlignment="0" applyProtection="0"/>
  </cellStyleXfs>
  <cellXfs count="245">
    <xf numFmtId="0" fontId="0" fillId="0" borderId="0" xfId="0" applyFont="1" applyAlignment="1"/>
    <xf numFmtId="164" fontId="1" fillId="0" borderId="1" xfId="0" applyNumberFormat="1" applyFont="1" applyBorder="1" applyAlignment="1">
      <alignment horizontal="left" vertical="center"/>
    </xf>
    <xf numFmtId="164" fontId="1" fillId="0" borderId="0" xfId="0" applyNumberFormat="1" applyFont="1" applyAlignment="1">
      <alignment horizontal="left" vertical="center"/>
    </xf>
    <xf numFmtId="164" fontId="2" fillId="0" borderId="0" xfId="0" applyNumberFormat="1" applyFont="1"/>
    <xf numFmtId="164" fontId="3" fillId="0" borderId="2" xfId="0" applyNumberFormat="1" applyFont="1" applyBorder="1" applyAlignment="1">
      <alignment horizontal="left" vertical="center"/>
    </xf>
    <xf numFmtId="165" fontId="3" fillId="0" borderId="2" xfId="0" applyNumberFormat="1" applyFont="1" applyBorder="1" applyAlignment="1">
      <alignment horizontal="left" vertical="center"/>
    </xf>
    <xf numFmtId="164" fontId="4" fillId="0" borderId="2" xfId="0" applyNumberFormat="1" applyFont="1" applyBorder="1" applyAlignment="1">
      <alignment horizontal="left" vertical="center" wrapText="1"/>
    </xf>
    <xf numFmtId="164" fontId="3" fillId="2" borderId="2" xfId="0" applyNumberFormat="1" applyFont="1" applyFill="1" applyBorder="1" applyAlignment="1">
      <alignment horizontal="left" vertical="center"/>
    </xf>
    <xf numFmtId="166" fontId="4" fillId="0" borderId="2" xfId="0" applyNumberFormat="1" applyFont="1" applyBorder="1" applyAlignment="1">
      <alignment horizontal="left" vertical="center"/>
    </xf>
    <xf numFmtId="164" fontId="1" fillId="0" borderId="0" xfId="0" applyNumberFormat="1" applyFont="1" applyAlignment="1">
      <alignment horizontal="left" vertical="center" wrapText="1"/>
    </xf>
    <xf numFmtId="164" fontId="3" fillId="3" borderId="4" xfId="0" applyNumberFormat="1" applyFont="1" applyFill="1" applyBorder="1" applyAlignment="1">
      <alignment horizontal="left" vertical="center"/>
    </xf>
    <xf numFmtId="164" fontId="5" fillId="0" borderId="2" xfId="0" applyNumberFormat="1" applyFont="1" applyBorder="1" applyAlignment="1">
      <alignment horizontal="left" vertical="center"/>
    </xf>
    <xf numFmtId="164" fontId="5" fillId="4" borderId="2" xfId="0" applyNumberFormat="1" applyFont="1" applyFill="1" applyBorder="1" applyAlignment="1">
      <alignment horizontal="left" vertical="center"/>
    </xf>
    <xf numFmtId="165" fontId="5" fillId="0" borderId="2" xfId="0" applyNumberFormat="1" applyFont="1" applyBorder="1" applyAlignment="1">
      <alignment horizontal="left" vertical="center"/>
    </xf>
    <xf numFmtId="164" fontId="6" fillId="0" borderId="2" xfId="0" applyNumberFormat="1" applyFont="1" applyBorder="1" applyAlignment="1">
      <alignment horizontal="left" vertical="center" wrapText="1"/>
    </xf>
    <xf numFmtId="164" fontId="6" fillId="0" borderId="2" xfId="0" applyNumberFormat="1" applyFont="1" applyBorder="1" applyAlignment="1">
      <alignment horizontal="left" vertical="center"/>
    </xf>
    <xf numFmtId="164" fontId="5" fillId="2" borderId="2" xfId="0" applyNumberFormat="1" applyFont="1" applyFill="1" applyBorder="1" applyAlignment="1">
      <alignment horizontal="left" vertical="center"/>
    </xf>
    <xf numFmtId="164" fontId="2" fillId="0" borderId="0" xfId="0" applyNumberFormat="1" applyFont="1" applyAlignment="1">
      <alignment vertical="center" wrapText="1"/>
    </xf>
    <xf numFmtId="165" fontId="5" fillId="0" borderId="2" xfId="0" applyNumberFormat="1" applyFont="1" applyBorder="1" applyAlignment="1">
      <alignment horizontal="left" vertical="center"/>
    </xf>
    <xf numFmtId="164" fontId="3" fillId="5" borderId="2" xfId="0" applyNumberFormat="1" applyFont="1" applyFill="1" applyBorder="1" applyAlignment="1">
      <alignment horizontal="left" vertical="center"/>
    </xf>
    <xf numFmtId="164" fontId="4" fillId="5" borderId="2" xfId="0" applyNumberFormat="1" applyFont="1" applyFill="1" applyBorder="1" applyAlignment="1">
      <alignment horizontal="left" vertical="center"/>
    </xf>
    <xf numFmtId="165" fontId="3" fillId="5" borderId="2" xfId="0" applyNumberFormat="1" applyFont="1" applyFill="1" applyBorder="1" applyAlignment="1">
      <alignment horizontal="left" vertical="center"/>
    </xf>
    <xf numFmtId="164" fontId="3" fillId="5" borderId="2" xfId="0" applyNumberFormat="1" applyFont="1" applyFill="1" applyBorder="1" applyAlignment="1">
      <alignment horizontal="left" vertical="center" wrapText="1"/>
    </xf>
    <xf numFmtId="164" fontId="1" fillId="0" borderId="0" xfId="0" applyNumberFormat="1" applyFont="1" applyAlignment="1">
      <alignment vertical="center" wrapText="1"/>
    </xf>
    <xf numFmtId="164" fontId="3" fillId="3" borderId="2" xfId="0" applyNumberFormat="1" applyFont="1" applyFill="1" applyBorder="1" applyAlignment="1">
      <alignment horizontal="left" vertical="center"/>
    </xf>
    <xf numFmtId="165" fontId="3" fillId="3" borderId="2" xfId="0" applyNumberFormat="1" applyFont="1" applyFill="1" applyBorder="1" applyAlignment="1">
      <alignment horizontal="left" vertical="center"/>
    </xf>
    <xf numFmtId="164" fontId="4" fillId="3" borderId="2" xfId="0" applyNumberFormat="1" applyFont="1" applyFill="1" applyBorder="1" applyAlignment="1">
      <alignment horizontal="left" vertical="center" wrapText="1"/>
    </xf>
    <xf numFmtId="164" fontId="3" fillId="0" borderId="2" xfId="0" applyNumberFormat="1" applyFont="1" applyBorder="1" applyAlignment="1">
      <alignment vertical="center" wrapText="1"/>
    </xf>
    <xf numFmtId="164" fontId="5" fillId="0" borderId="2" xfId="0" applyNumberFormat="1" applyFont="1" applyBorder="1" applyAlignment="1">
      <alignment vertical="center" wrapText="1"/>
    </xf>
    <xf numFmtId="164" fontId="3" fillId="6" borderId="2" xfId="0" applyNumberFormat="1" applyFont="1" applyFill="1" applyBorder="1" applyAlignment="1">
      <alignment horizontal="left" vertical="center"/>
    </xf>
    <xf numFmtId="165" fontId="3" fillId="6" borderId="2" xfId="0" applyNumberFormat="1" applyFont="1" applyFill="1" applyBorder="1" applyAlignment="1">
      <alignment horizontal="left" vertical="center"/>
    </xf>
    <xf numFmtId="164" fontId="3" fillId="6" borderId="2" xfId="0" applyNumberFormat="1" applyFont="1" applyFill="1" applyBorder="1" applyAlignment="1">
      <alignment horizontal="left" vertical="center" wrapText="1"/>
    </xf>
    <xf numFmtId="165" fontId="8" fillId="0" borderId="2" xfId="0" applyNumberFormat="1" applyFont="1" applyBorder="1" applyAlignment="1">
      <alignment horizontal="left" vertical="center"/>
    </xf>
    <xf numFmtId="4" fontId="3" fillId="5" borderId="2" xfId="0" applyNumberFormat="1" applyFont="1" applyFill="1" applyBorder="1" applyAlignment="1">
      <alignment horizontal="left" vertical="center"/>
    </xf>
    <xf numFmtId="165" fontId="6" fillId="0" borderId="2" xfId="0" applyNumberFormat="1" applyFont="1" applyBorder="1" applyAlignment="1">
      <alignment horizontal="left" vertical="center"/>
    </xf>
    <xf numFmtId="164" fontId="9" fillId="7" borderId="7" xfId="0" applyNumberFormat="1" applyFont="1" applyFill="1" applyBorder="1" applyAlignment="1">
      <alignment vertical="center" wrapText="1"/>
    </xf>
    <xf numFmtId="164" fontId="3" fillId="6" borderId="2" xfId="0" applyNumberFormat="1" applyFont="1" applyFill="1" applyBorder="1" applyAlignment="1">
      <alignment vertical="center" wrapText="1"/>
    </xf>
    <xf numFmtId="164" fontId="6" fillId="3" borderId="2" xfId="0" applyNumberFormat="1" applyFont="1" applyFill="1" applyBorder="1" applyAlignment="1">
      <alignment horizontal="left" vertical="center" wrapText="1"/>
    </xf>
    <xf numFmtId="164" fontId="5" fillId="5" borderId="2" xfId="0" applyNumberFormat="1" applyFont="1" applyFill="1" applyBorder="1" applyAlignment="1">
      <alignment horizontal="left" vertical="center" wrapText="1"/>
    </xf>
    <xf numFmtId="164" fontId="1" fillId="7" borderId="8" xfId="0" applyNumberFormat="1" applyFont="1" applyFill="1" applyBorder="1" applyAlignment="1">
      <alignment vertical="center" wrapText="1"/>
    </xf>
    <xf numFmtId="164" fontId="5" fillId="3" borderId="2" xfId="0" applyNumberFormat="1" applyFont="1" applyFill="1" applyBorder="1" applyAlignment="1">
      <alignment horizontal="left" vertical="center"/>
    </xf>
    <xf numFmtId="165" fontId="5" fillId="3" borderId="2" xfId="0" applyNumberFormat="1" applyFont="1" applyFill="1" applyBorder="1" applyAlignment="1">
      <alignment horizontal="left" vertical="center"/>
    </xf>
    <xf numFmtId="0" fontId="3" fillId="8" borderId="9" xfId="0" applyFont="1" applyFill="1" applyBorder="1" applyAlignment="1">
      <alignment horizontal="left" vertical="top"/>
    </xf>
    <xf numFmtId="0" fontId="3" fillId="8" borderId="10" xfId="0" applyFont="1" applyFill="1" applyBorder="1" applyAlignment="1">
      <alignment horizontal="left" vertical="top"/>
    </xf>
    <xf numFmtId="0" fontId="10" fillId="8" borderId="10" xfId="0" applyFont="1" applyFill="1" applyBorder="1" applyAlignment="1">
      <alignment horizontal="left" vertical="top" wrapText="1"/>
    </xf>
    <xf numFmtId="0" fontId="3" fillId="8" borderId="11" xfId="0" applyFont="1" applyFill="1" applyBorder="1" applyAlignment="1">
      <alignment horizontal="left" vertical="top"/>
    </xf>
    <xf numFmtId="0" fontId="5" fillId="0" borderId="5" xfId="0" applyFont="1" applyBorder="1" applyAlignment="1">
      <alignment horizontal="left" vertical="top" wrapText="1"/>
    </xf>
    <xf numFmtId="164" fontId="11" fillId="0" borderId="0" xfId="0" applyNumberFormat="1" applyFont="1" applyAlignment="1">
      <alignment vertical="center" wrapText="1"/>
    </xf>
    <xf numFmtId="0" fontId="5" fillId="7" borderId="12" xfId="0" applyFont="1" applyFill="1" applyBorder="1" applyAlignment="1">
      <alignment vertical="top"/>
    </xf>
    <xf numFmtId="164" fontId="4" fillId="7" borderId="13" xfId="0" applyNumberFormat="1" applyFont="1" applyFill="1" applyBorder="1" applyAlignment="1">
      <alignment horizontal="left" vertical="center"/>
    </xf>
    <xf numFmtId="165" fontId="4" fillId="9" borderId="13" xfId="0" applyNumberFormat="1" applyFont="1" applyFill="1" applyBorder="1" applyAlignment="1">
      <alignment horizontal="left" vertical="center"/>
    </xf>
    <xf numFmtId="164" fontId="5" fillId="7" borderId="13" xfId="0" applyNumberFormat="1" applyFont="1" applyFill="1" applyBorder="1" applyAlignment="1">
      <alignment horizontal="left" vertical="center"/>
    </xf>
    <xf numFmtId="164" fontId="5" fillId="0" borderId="1" xfId="0" applyNumberFormat="1" applyFont="1" applyBorder="1" applyAlignment="1">
      <alignment horizontal="left" vertical="center"/>
    </xf>
    <xf numFmtId="0" fontId="5" fillId="0" borderId="6" xfId="0" applyFont="1" applyBorder="1"/>
    <xf numFmtId="164" fontId="3" fillId="7" borderId="14" xfId="0" applyNumberFormat="1" applyFont="1" applyFill="1" applyBorder="1" applyAlignment="1">
      <alignment horizontal="left" vertical="center"/>
    </xf>
    <xf numFmtId="164" fontId="6" fillId="7" borderId="13" xfId="0" applyNumberFormat="1" applyFont="1" applyFill="1" applyBorder="1" applyAlignment="1">
      <alignment horizontal="left" vertical="center"/>
    </xf>
    <xf numFmtId="0" fontId="5" fillId="7" borderId="2" xfId="0" applyFont="1" applyFill="1" applyBorder="1" applyAlignment="1">
      <alignment vertical="top"/>
    </xf>
    <xf numFmtId="164" fontId="3" fillId="7" borderId="2" xfId="0" applyNumberFormat="1" applyFont="1" applyFill="1" applyBorder="1" applyAlignment="1">
      <alignment horizontal="left" vertical="center"/>
    </xf>
    <xf numFmtId="164" fontId="4" fillId="7" borderId="2" xfId="0" applyNumberFormat="1" applyFont="1" applyFill="1" applyBorder="1" applyAlignment="1">
      <alignment horizontal="left" vertical="center"/>
    </xf>
    <xf numFmtId="165" fontId="4" fillId="9" borderId="2" xfId="0" applyNumberFormat="1" applyFont="1" applyFill="1" applyBorder="1" applyAlignment="1">
      <alignment horizontal="left" vertical="center"/>
    </xf>
    <xf numFmtId="164" fontId="5" fillId="7" borderId="2" xfId="0" applyNumberFormat="1" applyFont="1" applyFill="1" applyBorder="1" applyAlignment="1">
      <alignment horizontal="left" vertical="center"/>
    </xf>
    <xf numFmtId="0" fontId="5" fillId="0" borderId="2" xfId="0" applyFont="1" applyBorder="1"/>
    <xf numFmtId="164" fontId="6" fillId="7" borderId="2" xfId="0" applyNumberFormat="1" applyFont="1" applyFill="1" applyBorder="1" applyAlignment="1">
      <alignment horizontal="left" vertical="center"/>
    </xf>
    <xf numFmtId="0" fontId="5" fillId="0" borderId="15" xfId="0" applyFont="1" applyBorder="1" applyAlignment="1">
      <alignment horizontal="left" vertical="top" wrapText="1"/>
    </xf>
    <xf numFmtId="164" fontId="5" fillId="7" borderId="16" xfId="0" applyNumberFormat="1" applyFont="1" applyFill="1" applyBorder="1" applyAlignment="1">
      <alignment horizontal="left" vertical="center"/>
    </xf>
    <xf numFmtId="0" fontId="5" fillId="5" borderId="3" xfId="0" applyFont="1" applyFill="1" applyBorder="1" applyAlignment="1">
      <alignment vertical="top"/>
    </xf>
    <xf numFmtId="164" fontId="3" fillId="5" borderId="3" xfId="0" applyNumberFormat="1" applyFont="1" applyFill="1" applyBorder="1" applyAlignment="1">
      <alignment horizontal="left" vertical="center"/>
    </xf>
    <xf numFmtId="165" fontId="3" fillId="5" borderId="3" xfId="0" applyNumberFormat="1" applyFont="1" applyFill="1" applyBorder="1" applyAlignment="1">
      <alignment horizontal="left" vertical="center"/>
    </xf>
    <xf numFmtId="164" fontId="5" fillId="5" borderId="3" xfId="0" applyNumberFormat="1" applyFont="1" applyFill="1" applyBorder="1" applyAlignment="1">
      <alignment horizontal="left" vertical="center" wrapText="1"/>
    </xf>
    <xf numFmtId="164" fontId="3" fillId="5" borderId="17" xfId="0" applyNumberFormat="1" applyFont="1" applyFill="1" applyBorder="1" applyAlignment="1">
      <alignment horizontal="left" vertical="center"/>
    </xf>
    <xf numFmtId="0" fontId="5" fillId="5" borderId="3" xfId="0" applyFont="1" applyFill="1" applyBorder="1"/>
    <xf numFmtId="164" fontId="5" fillId="5" borderId="3" xfId="0" applyNumberFormat="1" applyFont="1" applyFill="1" applyBorder="1"/>
    <xf numFmtId="0" fontId="3" fillId="10" borderId="18" xfId="0" applyFont="1" applyFill="1" applyBorder="1" applyAlignment="1">
      <alignment horizontal="left" vertical="top"/>
    </xf>
    <xf numFmtId="0" fontId="3" fillId="10" borderId="19" xfId="0" applyFont="1" applyFill="1" applyBorder="1" applyAlignment="1">
      <alignment horizontal="left" vertical="top"/>
    </xf>
    <xf numFmtId="0" fontId="3" fillId="10" borderId="20" xfId="0" applyFont="1" applyFill="1" applyBorder="1" applyAlignment="1">
      <alignment horizontal="left" vertical="top"/>
    </xf>
    <xf numFmtId="0" fontId="5" fillId="7" borderId="21" xfId="0" applyFont="1" applyFill="1" applyBorder="1" applyAlignment="1">
      <alignment vertical="top"/>
    </xf>
    <xf numFmtId="164" fontId="3" fillId="7" borderId="6" xfId="0" applyNumberFormat="1" applyFont="1" applyFill="1" applyBorder="1" applyAlignment="1">
      <alignment horizontal="left" vertical="center"/>
    </xf>
    <xf numFmtId="164" fontId="4" fillId="7" borderId="6" xfId="0" applyNumberFormat="1" applyFont="1" applyFill="1" applyBorder="1" applyAlignment="1">
      <alignment horizontal="left" vertical="center"/>
    </xf>
    <xf numFmtId="165" fontId="4" fillId="9" borderId="6" xfId="0" applyNumberFormat="1" applyFont="1" applyFill="1" applyBorder="1" applyAlignment="1">
      <alignment horizontal="left" vertical="center"/>
    </xf>
    <xf numFmtId="164" fontId="5" fillId="7" borderId="6" xfId="0" applyNumberFormat="1" applyFont="1" applyFill="1" applyBorder="1" applyAlignment="1">
      <alignment horizontal="left" vertical="center"/>
    </xf>
    <xf numFmtId="164" fontId="5" fillId="7" borderId="22" xfId="0" applyNumberFormat="1" applyFont="1" applyFill="1" applyBorder="1" applyAlignment="1">
      <alignment horizontal="left" vertical="center"/>
    </xf>
    <xf numFmtId="164" fontId="5" fillId="0" borderId="6" xfId="0" applyNumberFormat="1" applyFont="1" applyBorder="1" applyAlignment="1">
      <alignment horizontal="left" vertical="center"/>
    </xf>
    <xf numFmtId="164" fontId="5" fillId="7" borderId="23" xfId="0" applyNumberFormat="1" applyFont="1" applyFill="1" applyBorder="1" applyAlignment="1">
      <alignment horizontal="left" vertical="center"/>
    </xf>
    <xf numFmtId="164" fontId="6" fillId="7" borderId="6" xfId="0" applyNumberFormat="1" applyFont="1" applyFill="1" applyBorder="1" applyAlignment="1">
      <alignment horizontal="left" vertical="center"/>
    </xf>
    <xf numFmtId="0" fontId="5" fillId="7" borderId="24" xfId="0" applyFont="1" applyFill="1" applyBorder="1" applyAlignment="1">
      <alignment vertical="top"/>
    </xf>
    <xf numFmtId="164" fontId="5" fillId="7" borderId="25" xfId="0" applyNumberFormat="1" applyFont="1" applyFill="1" applyBorder="1" applyAlignment="1">
      <alignment horizontal="left" vertical="center"/>
    </xf>
    <xf numFmtId="0" fontId="5" fillId="7" borderId="24" xfId="0" applyFont="1" applyFill="1" applyBorder="1" applyAlignment="1">
      <alignment vertical="top"/>
    </xf>
    <xf numFmtId="0" fontId="3" fillId="5" borderId="26" xfId="0" applyFont="1" applyFill="1" applyBorder="1" applyAlignment="1">
      <alignment vertical="top"/>
    </xf>
    <xf numFmtId="164" fontId="3" fillId="5" borderId="27" xfId="0" applyNumberFormat="1" applyFont="1" applyFill="1" applyBorder="1" applyAlignment="1">
      <alignment horizontal="left" vertical="center"/>
    </xf>
    <xf numFmtId="0" fontId="10" fillId="10" borderId="19" xfId="0" applyFont="1" applyFill="1" applyBorder="1" applyAlignment="1">
      <alignment horizontal="left" vertical="top"/>
    </xf>
    <xf numFmtId="0" fontId="3" fillId="0" borderId="0" xfId="0" applyFont="1" applyAlignment="1">
      <alignment vertical="top" wrapText="1"/>
    </xf>
    <xf numFmtId="0" fontId="12" fillId="0" borderId="0" xfId="0" applyFont="1"/>
    <xf numFmtId="0" fontId="10" fillId="8" borderId="28" xfId="0" applyFont="1" applyFill="1" applyBorder="1" applyAlignment="1">
      <alignment horizontal="left" vertical="top" wrapText="1"/>
    </xf>
    <xf numFmtId="164" fontId="5" fillId="0" borderId="29" xfId="0" applyNumberFormat="1" applyFont="1" applyBorder="1" applyAlignment="1">
      <alignment horizontal="left" vertical="center"/>
    </xf>
    <xf numFmtId="164" fontId="3" fillId="7" borderId="23" xfId="0" applyNumberFormat="1" applyFont="1" applyFill="1" applyBorder="1" applyAlignment="1">
      <alignment horizontal="left" vertical="center"/>
    </xf>
    <xf numFmtId="164" fontId="11" fillId="0" borderId="0" xfId="0" applyNumberFormat="1" applyFont="1" applyAlignment="1">
      <alignment vertical="center"/>
    </xf>
    <xf numFmtId="164" fontId="5" fillId="7" borderId="30" xfId="0" applyNumberFormat="1" applyFont="1" applyFill="1" applyBorder="1" applyAlignment="1">
      <alignment horizontal="left" vertical="center"/>
    </xf>
    <xf numFmtId="164" fontId="5" fillId="0" borderId="31" xfId="0" applyNumberFormat="1" applyFont="1" applyBorder="1" applyAlignment="1">
      <alignment horizontal="left" vertical="center"/>
    </xf>
    <xf numFmtId="164" fontId="3" fillId="7" borderId="25" xfId="0" applyNumberFormat="1" applyFont="1" applyFill="1" applyBorder="1" applyAlignment="1">
      <alignment horizontal="left" vertical="center"/>
    </xf>
    <xf numFmtId="164" fontId="5" fillId="0" borderId="5" xfId="0" applyNumberFormat="1" applyFont="1" applyBorder="1" applyAlignment="1">
      <alignment horizontal="left" vertical="top" wrapText="1"/>
    </xf>
    <xf numFmtId="164" fontId="5" fillId="0" borderId="32" xfId="0" applyNumberFormat="1" applyFont="1" applyBorder="1" applyAlignment="1">
      <alignment horizontal="left" vertical="center"/>
    </xf>
    <xf numFmtId="0" fontId="3" fillId="5" borderId="24" xfId="0" applyFont="1" applyFill="1" applyBorder="1" applyAlignment="1">
      <alignment vertical="top"/>
    </xf>
    <xf numFmtId="165" fontId="5" fillId="5" borderId="2" xfId="0" applyNumberFormat="1" applyFont="1" applyFill="1" applyBorder="1" applyAlignment="1">
      <alignment horizontal="left" vertical="center" wrapText="1"/>
    </xf>
    <xf numFmtId="165" fontId="3" fillId="5" borderId="33" xfId="0" applyNumberFormat="1" applyFont="1" applyFill="1" applyBorder="1" applyAlignment="1">
      <alignment horizontal="left" vertical="center"/>
    </xf>
    <xf numFmtId="164" fontId="3" fillId="5" borderId="34" xfId="0" applyNumberFormat="1" applyFont="1" applyFill="1" applyBorder="1" applyAlignment="1">
      <alignment horizontal="left" vertical="center"/>
    </xf>
    <xf numFmtId="0" fontId="5" fillId="5" borderId="2" xfId="0" applyFont="1" applyFill="1" applyBorder="1"/>
    <xf numFmtId="164" fontId="5" fillId="5" borderId="2" xfId="0" applyNumberFormat="1" applyFont="1" applyFill="1" applyBorder="1"/>
    <xf numFmtId="164" fontId="3" fillId="5" borderId="25" xfId="0" applyNumberFormat="1" applyFont="1" applyFill="1" applyBorder="1" applyAlignment="1">
      <alignment horizontal="left" vertical="center"/>
    </xf>
    <xf numFmtId="164" fontId="3" fillId="6" borderId="8" xfId="0" applyNumberFormat="1" applyFont="1" applyFill="1" applyBorder="1"/>
    <xf numFmtId="164" fontId="3" fillId="6" borderId="8" xfId="0" applyNumberFormat="1" applyFont="1" applyFill="1" applyBorder="1" applyAlignment="1">
      <alignment horizontal="left" vertical="center"/>
    </xf>
    <xf numFmtId="165" fontId="3" fillId="6" borderId="8" xfId="0" applyNumberFormat="1" applyFont="1" applyFill="1" applyBorder="1" applyAlignment="1">
      <alignment horizontal="left" vertical="center"/>
    </xf>
    <xf numFmtId="165" fontId="5" fillId="6" borderId="8" xfId="0" applyNumberFormat="1" applyFont="1" applyFill="1" applyBorder="1" applyAlignment="1">
      <alignment horizontal="left" vertical="center" wrapText="1"/>
    </xf>
    <xf numFmtId="0" fontId="5" fillId="6" borderId="8" xfId="0" applyFont="1" applyFill="1" applyBorder="1"/>
    <xf numFmtId="164" fontId="5" fillId="0" borderId="0" xfId="0" applyNumberFormat="1" applyFont="1" applyAlignment="1">
      <alignment horizontal="left" vertical="top" wrapText="1"/>
    </xf>
    <xf numFmtId="164" fontId="4" fillId="10" borderId="2" xfId="0" applyNumberFormat="1" applyFont="1" applyFill="1" applyBorder="1" applyAlignment="1">
      <alignment vertical="center" wrapText="1"/>
    </xf>
    <xf numFmtId="164" fontId="3" fillId="10" borderId="2" xfId="0" applyNumberFormat="1" applyFont="1" applyFill="1" applyBorder="1" applyAlignment="1">
      <alignment horizontal="left" vertical="center" wrapText="1"/>
    </xf>
    <xf numFmtId="164" fontId="3" fillId="10" borderId="2" xfId="0" applyNumberFormat="1" applyFont="1" applyFill="1" applyBorder="1" applyAlignment="1">
      <alignment vertical="center" wrapText="1"/>
    </xf>
    <xf numFmtId="0" fontId="3" fillId="10" borderId="2" xfId="0" applyFont="1" applyFill="1" applyBorder="1" applyAlignment="1">
      <alignment vertical="center" wrapText="1"/>
    </xf>
    <xf numFmtId="164" fontId="6" fillId="10" borderId="2" xfId="0" applyNumberFormat="1" applyFont="1" applyFill="1" applyBorder="1" applyAlignment="1">
      <alignment vertical="center" wrapText="1"/>
    </xf>
    <xf numFmtId="164" fontId="3" fillId="0" borderId="0" xfId="0" applyNumberFormat="1" applyFont="1" applyAlignment="1">
      <alignment vertical="center" wrapText="1"/>
    </xf>
    <xf numFmtId="164" fontId="6" fillId="0" borderId="2" xfId="0" applyNumberFormat="1" applyFont="1" applyBorder="1" applyAlignment="1">
      <alignment vertical="center" wrapText="1"/>
    </xf>
    <xf numFmtId="164" fontId="5" fillId="0" borderId="2" xfId="0" applyNumberFormat="1" applyFont="1" applyBorder="1" applyAlignment="1">
      <alignment horizontal="left" vertical="center" wrapText="1"/>
    </xf>
    <xf numFmtId="0" fontId="6" fillId="9" borderId="2" xfId="0" applyFont="1" applyFill="1" applyBorder="1" applyAlignment="1">
      <alignment vertical="center" wrapText="1"/>
    </xf>
    <xf numFmtId="164" fontId="5" fillId="0" borderId="0" xfId="0" applyNumberFormat="1" applyFont="1" applyAlignment="1">
      <alignment vertical="center" wrapText="1"/>
    </xf>
    <xf numFmtId="164" fontId="6" fillId="5" borderId="2" xfId="0" applyNumberFormat="1" applyFont="1" applyFill="1" applyBorder="1" applyAlignment="1">
      <alignment vertical="center" wrapText="1"/>
    </xf>
    <xf numFmtId="164" fontId="3" fillId="5" borderId="2" xfId="0" applyNumberFormat="1" applyFont="1" applyFill="1" applyBorder="1" applyAlignment="1">
      <alignment vertical="center" wrapText="1"/>
    </xf>
    <xf numFmtId="164" fontId="4" fillId="5" borderId="2" xfId="0" applyNumberFormat="1" applyFont="1" applyFill="1" applyBorder="1" applyAlignment="1">
      <alignment vertical="center" wrapText="1"/>
    </xf>
    <xf numFmtId="0" fontId="3" fillId="5" borderId="2" xfId="0" applyFont="1" applyFill="1" applyBorder="1"/>
    <xf numFmtId="164" fontId="5" fillId="0" borderId="0" xfId="0" applyNumberFormat="1" applyFont="1" applyAlignment="1">
      <alignment horizontal="left" vertical="center" wrapText="1"/>
    </xf>
    <xf numFmtId="164" fontId="6" fillId="0" borderId="0" xfId="0" applyNumberFormat="1" applyFont="1" applyAlignment="1">
      <alignment vertical="center" wrapText="1"/>
    </xf>
    <xf numFmtId="164" fontId="9" fillId="11" borderId="2" xfId="0" applyNumberFormat="1" applyFont="1" applyFill="1" applyBorder="1" applyAlignment="1">
      <alignment horizontal="left"/>
    </xf>
    <xf numFmtId="164" fontId="2" fillId="0" borderId="0" xfId="0" applyNumberFormat="1" applyFont="1" applyAlignment="1">
      <alignment horizontal="left" vertical="center" wrapText="1"/>
    </xf>
    <xf numFmtId="164" fontId="2" fillId="0" borderId="0" xfId="0" applyNumberFormat="1" applyFont="1" applyAlignment="1">
      <alignment wrapText="1"/>
    </xf>
    <xf numFmtId="164" fontId="1" fillId="0" borderId="0" xfId="0" applyNumberFormat="1" applyFont="1"/>
    <xf numFmtId="0" fontId="13" fillId="0" borderId="0" xfId="0" applyFont="1"/>
    <xf numFmtId="0" fontId="13" fillId="0" borderId="0" xfId="0" applyFont="1" applyAlignment="1">
      <alignment wrapText="1"/>
    </xf>
    <xf numFmtId="0" fontId="14" fillId="12" borderId="35" xfId="0" applyFont="1" applyFill="1" applyBorder="1"/>
    <xf numFmtId="0" fontId="14" fillId="12" borderId="36" xfId="0" applyFont="1" applyFill="1" applyBorder="1"/>
    <xf numFmtId="0" fontId="14" fillId="12" borderId="37" xfId="0" applyFont="1" applyFill="1" applyBorder="1"/>
    <xf numFmtId="0" fontId="14" fillId="0" borderId="40" xfId="0" applyFont="1" applyBorder="1"/>
    <xf numFmtId="0" fontId="14" fillId="0" borderId="41" xfId="0" applyFont="1" applyBorder="1"/>
    <xf numFmtId="0" fontId="14" fillId="0" borderId="42" xfId="0" applyFont="1" applyBorder="1" applyAlignment="1"/>
    <xf numFmtId="0" fontId="14" fillId="0" borderId="42" xfId="0" applyFont="1" applyBorder="1"/>
    <xf numFmtId="167" fontId="14" fillId="0" borderId="6" xfId="0" applyNumberFormat="1" applyFont="1" applyBorder="1" applyAlignment="1">
      <alignment horizontal="right"/>
    </xf>
    <xf numFmtId="168" fontId="14" fillId="0" borderId="41" xfId="0" applyNumberFormat="1" applyFont="1" applyBorder="1" applyAlignment="1">
      <alignment horizontal="right"/>
    </xf>
    <xf numFmtId="167" fontId="14" fillId="0" borderId="41" xfId="0" applyNumberFormat="1" applyFont="1" applyBorder="1" applyAlignment="1">
      <alignment horizontal="right"/>
    </xf>
    <xf numFmtId="3" fontId="15" fillId="0" borderId="41" xfId="0" applyNumberFormat="1" applyFont="1" applyBorder="1" applyAlignment="1">
      <alignment horizontal="right"/>
    </xf>
    <xf numFmtId="0" fontId="15" fillId="0" borderId="41" xfId="0" applyFont="1" applyBorder="1"/>
    <xf numFmtId="0" fontId="15" fillId="13" borderId="43" xfId="0" applyFont="1" applyFill="1" applyBorder="1"/>
    <xf numFmtId="3" fontId="15" fillId="13" borderId="16" xfId="0" applyNumberFormat="1" applyFont="1" applyFill="1" applyBorder="1" applyAlignment="1"/>
    <xf numFmtId="0" fontId="15" fillId="0" borderId="0" xfId="0" applyFont="1" applyAlignment="1">
      <alignment horizontal="right"/>
    </xf>
    <xf numFmtId="165" fontId="15" fillId="13" borderId="2" xfId="0" applyNumberFormat="1" applyFont="1" applyFill="1" applyBorder="1" applyAlignment="1"/>
    <xf numFmtId="165" fontId="15" fillId="13" borderId="2" xfId="0" applyNumberFormat="1" applyFont="1" applyFill="1" applyBorder="1"/>
    <xf numFmtId="0" fontId="15" fillId="13" borderId="44" xfId="0" applyFont="1" applyFill="1" applyBorder="1"/>
    <xf numFmtId="164" fontId="15" fillId="0" borderId="41" xfId="0" applyNumberFormat="1" applyFont="1" applyBorder="1"/>
    <xf numFmtId="165" fontId="16" fillId="13" borderId="2" xfId="0" applyNumberFormat="1" applyFont="1" applyFill="1" applyBorder="1"/>
    <xf numFmtId="0" fontId="15" fillId="13" borderId="43" xfId="0" applyFont="1" applyFill="1" applyBorder="1" applyAlignment="1">
      <alignment wrapText="1"/>
    </xf>
    <xf numFmtId="3" fontId="0" fillId="13" borderId="16" xfId="0" applyNumberFormat="1" applyFont="1" applyFill="1" applyBorder="1" applyAlignment="1"/>
    <xf numFmtId="165" fontId="0" fillId="13" borderId="2" xfId="0" applyNumberFormat="1" applyFont="1" applyFill="1" applyBorder="1"/>
    <xf numFmtId="0" fontId="15" fillId="13" borderId="40" xfId="0" applyFont="1" applyFill="1" applyBorder="1"/>
    <xf numFmtId="3" fontId="0" fillId="13" borderId="45" xfId="0" applyNumberFormat="1" applyFont="1" applyFill="1" applyBorder="1" applyAlignment="1"/>
    <xf numFmtId="3" fontId="15" fillId="13" borderId="16" xfId="0" applyNumberFormat="1" applyFont="1" applyFill="1" applyBorder="1"/>
    <xf numFmtId="0" fontId="15" fillId="13" borderId="25" xfId="0" applyFont="1" applyFill="1" applyBorder="1"/>
    <xf numFmtId="0" fontId="15" fillId="14" borderId="40" xfId="0" applyFont="1" applyFill="1" applyBorder="1"/>
    <xf numFmtId="3" fontId="17" fillId="14" borderId="2" xfId="0" applyNumberFormat="1" applyFont="1" applyFill="1" applyBorder="1"/>
    <xf numFmtId="3" fontId="16" fillId="14" borderId="34" xfId="0" applyNumberFormat="1" applyFont="1" applyFill="1" applyBorder="1"/>
    <xf numFmtId="0" fontId="15" fillId="14" borderId="2" xfId="0" applyFont="1" applyFill="1" applyBorder="1"/>
    <xf numFmtId="0" fontId="15" fillId="0" borderId="0" xfId="0" applyFont="1"/>
    <xf numFmtId="0" fontId="15" fillId="0" borderId="6" xfId="0" applyFont="1" applyBorder="1"/>
    <xf numFmtId="0" fontId="15" fillId="4" borderId="40" xfId="0" applyFont="1" applyFill="1" applyBorder="1"/>
    <xf numFmtId="3" fontId="15" fillId="4" borderId="25" xfId="0" applyNumberFormat="1" applyFont="1" applyFill="1" applyBorder="1" applyAlignment="1">
      <alignment horizontal="right"/>
    </xf>
    <xf numFmtId="165" fontId="15" fillId="4" borderId="25" xfId="0" applyNumberFormat="1" applyFont="1" applyFill="1" applyBorder="1" applyAlignment="1">
      <alignment horizontal="right"/>
    </xf>
    <xf numFmtId="165" fontId="15" fillId="4" borderId="25" xfId="0" applyNumberFormat="1" applyFont="1" applyFill="1" applyBorder="1" applyAlignment="1">
      <alignment horizontal="left"/>
    </xf>
    <xf numFmtId="0" fontId="15" fillId="4" borderId="25" xfId="0" applyFont="1" applyFill="1" applyBorder="1"/>
    <xf numFmtId="0" fontId="15" fillId="0" borderId="37" xfId="0" applyFont="1" applyBorder="1"/>
    <xf numFmtId="0" fontId="15" fillId="0" borderId="37" xfId="0" applyFont="1" applyBorder="1" applyAlignment="1"/>
    <xf numFmtId="0" fontId="15" fillId="0" borderId="41" xfId="0" applyFont="1" applyBorder="1" applyAlignment="1"/>
    <xf numFmtId="3" fontId="15" fillId="4" borderId="44" xfId="0" applyNumberFormat="1" applyFont="1" applyFill="1" applyBorder="1" applyAlignment="1">
      <alignment horizontal="right"/>
    </xf>
    <xf numFmtId="165" fontId="15" fillId="4" borderId="44" xfId="0" applyNumberFormat="1" applyFont="1" applyFill="1" applyBorder="1" applyAlignment="1">
      <alignment horizontal="right"/>
    </xf>
    <xf numFmtId="0" fontId="15" fillId="4" borderId="44" xfId="0" applyFont="1" applyFill="1" applyBorder="1"/>
    <xf numFmtId="0" fontId="14" fillId="15" borderId="40" xfId="0" applyFont="1" applyFill="1" applyBorder="1"/>
    <xf numFmtId="3" fontId="14" fillId="15" borderId="44" xfId="0" applyNumberFormat="1" applyFont="1" applyFill="1" applyBorder="1" applyAlignment="1">
      <alignment horizontal="right"/>
    </xf>
    <xf numFmtId="165" fontId="15" fillId="15" borderId="44" xfId="0" applyNumberFormat="1" applyFont="1" applyFill="1" applyBorder="1" applyAlignment="1">
      <alignment horizontal="right"/>
    </xf>
    <xf numFmtId="0" fontId="14" fillId="15" borderId="44" xfId="0" applyFont="1" applyFill="1" applyBorder="1"/>
    <xf numFmtId="3" fontId="15" fillId="4" borderId="44" xfId="0" applyNumberFormat="1" applyFont="1" applyFill="1" applyBorder="1" applyAlignment="1">
      <alignment horizontal="right"/>
    </xf>
    <xf numFmtId="3" fontId="15" fillId="4" borderId="41" xfId="0" applyNumberFormat="1" applyFont="1" applyFill="1" applyBorder="1" applyAlignment="1">
      <alignment horizontal="right"/>
    </xf>
    <xf numFmtId="0" fontId="18" fillId="4" borderId="40" xfId="0" applyFont="1" applyFill="1" applyBorder="1"/>
    <xf numFmtId="3" fontId="15" fillId="4" borderId="44" xfId="0" applyNumberFormat="1" applyFont="1" applyFill="1" applyBorder="1" applyAlignment="1">
      <alignment horizontal="right" vertical="top"/>
    </xf>
    <xf numFmtId="0" fontId="15" fillId="4" borderId="44" xfId="0" applyFont="1" applyFill="1" applyBorder="1" applyAlignment="1">
      <alignment horizontal="right"/>
    </xf>
    <xf numFmtId="0" fontId="19" fillId="0" borderId="41" xfId="0" applyFont="1" applyBorder="1" applyAlignment="1">
      <alignment vertical="top"/>
    </xf>
    <xf numFmtId="0" fontId="15" fillId="7" borderId="40" xfId="0" applyFont="1" applyFill="1" applyBorder="1"/>
    <xf numFmtId="0" fontId="14" fillId="15" borderId="46" xfId="0" applyFont="1" applyFill="1" applyBorder="1"/>
    <xf numFmtId="3" fontId="14" fillId="15" borderId="47" xfId="0" applyNumberFormat="1" applyFont="1" applyFill="1" applyBorder="1" applyAlignment="1">
      <alignment horizontal="right"/>
    </xf>
    <xf numFmtId="169" fontId="20" fillId="15" borderId="47" xfId="0" applyNumberFormat="1" applyFont="1" applyFill="1" applyBorder="1" applyAlignment="1">
      <alignment horizontal="right"/>
    </xf>
    <xf numFmtId="0" fontId="15" fillId="0" borderId="15" xfId="0" applyFont="1" applyBorder="1"/>
    <xf numFmtId="3" fontId="15" fillId="0" borderId="15" xfId="0" applyNumberFormat="1" applyFont="1" applyBorder="1" applyAlignment="1"/>
    <xf numFmtId="0" fontId="14" fillId="0" borderId="2" xfId="0" applyFont="1" applyBorder="1"/>
    <xf numFmtId="3" fontId="14" fillId="0" borderId="2" xfId="0" applyNumberFormat="1" applyFont="1" applyBorder="1"/>
    <xf numFmtId="3" fontId="15" fillId="0" borderId="2" xfId="0" applyNumberFormat="1" applyFont="1" applyBorder="1"/>
    <xf numFmtId="164" fontId="14" fillId="0" borderId="2" xfId="0" applyNumberFormat="1" applyFont="1" applyBorder="1"/>
    <xf numFmtId="0" fontId="15" fillId="0" borderId="2" xfId="0" applyFont="1" applyBorder="1"/>
    <xf numFmtId="0" fontId="0" fillId="0" borderId="0" xfId="0" applyFont="1"/>
    <xf numFmtId="164" fontId="21" fillId="0" borderId="0" xfId="0" applyNumberFormat="1" applyFont="1"/>
    <xf numFmtId="164" fontId="22" fillId="0" borderId="0" xfId="0" applyNumberFormat="1" applyFont="1"/>
    <xf numFmtId="164" fontId="0" fillId="0" borderId="0" xfId="0" applyNumberFormat="1" applyFont="1"/>
    <xf numFmtId="164" fontId="16" fillId="0" borderId="42" xfId="0" applyNumberFormat="1" applyFont="1" applyBorder="1"/>
    <xf numFmtId="164" fontId="16" fillId="0" borderId="0" xfId="0" applyNumberFormat="1" applyFont="1"/>
    <xf numFmtId="1" fontId="21" fillId="0" borderId="0" xfId="0" applyNumberFormat="1" applyFont="1" applyAlignment="1">
      <alignment horizontal="center"/>
    </xf>
    <xf numFmtId="0" fontId="21" fillId="0" borderId="0" xfId="0" applyFont="1" applyAlignment="1">
      <alignment horizontal="center"/>
    </xf>
    <xf numFmtId="43" fontId="16" fillId="0" borderId="0" xfId="0" applyNumberFormat="1" applyFont="1"/>
    <xf numFmtId="1" fontId="22" fillId="0" borderId="0" xfId="0" applyNumberFormat="1" applyFont="1"/>
    <xf numFmtId="0" fontId="15" fillId="0" borderId="0" xfId="0" applyFont="1" applyAlignment="1"/>
    <xf numFmtId="4" fontId="22" fillId="0" borderId="0" xfId="0" applyNumberFormat="1" applyFont="1"/>
    <xf numFmtId="0" fontId="23" fillId="0" borderId="0" xfId="0" applyFont="1" applyAlignment="1"/>
    <xf numFmtId="4" fontId="22" fillId="0" borderId="0" xfId="0" applyNumberFormat="1" applyFont="1" applyAlignment="1"/>
    <xf numFmtId="0" fontId="15" fillId="0" borderId="0" xfId="0" applyFont="1" applyAlignment="1"/>
    <xf numFmtId="0" fontId="15" fillId="0" borderId="0" xfId="0" applyFont="1" applyAlignment="1"/>
    <xf numFmtId="0" fontId="15" fillId="0" borderId="0" xfId="0" applyFont="1" applyAlignment="1"/>
    <xf numFmtId="0" fontId="24" fillId="0" borderId="0" xfId="0" applyFont="1" applyAlignment="1"/>
    <xf numFmtId="0" fontId="22" fillId="0" borderId="0" xfId="0" applyFont="1"/>
    <xf numFmtId="0" fontId="25" fillId="0" borderId="0" xfId="0" applyFont="1"/>
    <xf numFmtId="0" fontId="22" fillId="0" borderId="0" xfId="0" applyFont="1" applyAlignment="1"/>
    <xf numFmtId="164" fontId="22" fillId="0" borderId="0" xfId="1" applyNumberFormat="1" applyFont="1"/>
    <xf numFmtId="164" fontId="26" fillId="16" borderId="0" xfId="1" applyNumberFormat="1" applyFont="1" applyFill="1"/>
    <xf numFmtId="164" fontId="27" fillId="16" borderId="0" xfId="1" applyNumberFormat="1" applyFont="1" applyFill="1"/>
    <xf numFmtId="164" fontId="7" fillId="0" borderId="0" xfId="1" applyNumberFormat="1" applyFont="1"/>
    <xf numFmtId="164" fontId="21" fillId="0" borderId="0" xfId="1" applyNumberFormat="1" applyFont="1"/>
    <xf numFmtId="0" fontId="14" fillId="0" borderId="0" xfId="0" applyFont="1" applyAlignment="1"/>
    <xf numFmtId="0" fontId="17" fillId="0" borderId="0" xfId="0" applyFont="1" applyAlignment="1"/>
    <xf numFmtId="0" fontId="29" fillId="0" borderId="0" xfId="0" applyFont="1" applyAlignment="1"/>
    <xf numFmtId="0" fontId="21" fillId="0" borderId="0" xfId="0" applyFont="1"/>
    <xf numFmtId="0" fontId="5" fillId="0" borderId="3" xfId="0" applyFont="1" applyBorder="1" applyAlignment="1">
      <alignment horizontal="left" vertical="top" wrapText="1"/>
    </xf>
    <xf numFmtId="0" fontId="7" fillId="0" borderId="5" xfId="0" applyFont="1" applyBorder="1"/>
    <xf numFmtId="0" fontId="7" fillId="0" borderId="6" xfId="0" applyFont="1" applyBorder="1"/>
    <xf numFmtId="164" fontId="5" fillId="0" borderId="3" xfId="0" applyNumberFormat="1" applyFont="1" applyBorder="1" applyAlignment="1">
      <alignment horizontal="left" vertical="top" wrapText="1"/>
    </xf>
    <xf numFmtId="164" fontId="5" fillId="0" borderId="3" xfId="0" applyNumberFormat="1" applyFont="1" applyBorder="1" applyAlignment="1">
      <alignment horizontal="left" vertical="center" wrapText="1"/>
    </xf>
    <xf numFmtId="0" fontId="5" fillId="0" borderId="3" xfId="0" applyFont="1" applyBorder="1" applyAlignment="1">
      <alignment horizontal="left" vertical="center" wrapText="1"/>
    </xf>
    <xf numFmtId="0" fontId="14" fillId="12" borderId="38" xfId="0" applyFont="1" applyFill="1" applyBorder="1" applyAlignment="1">
      <alignment horizontal="center"/>
    </xf>
    <xf numFmtId="0" fontId="7" fillId="0" borderId="38" xfId="0" applyFont="1" applyBorder="1"/>
    <xf numFmtId="0" fontId="7" fillId="0" borderId="39" xfId="0" applyFont="1" applyBorder="1"/>
    <xf numFmtId="0" fontId="14" fillId="12" borderId="35" xfId="0" applyFont="1" applyFill="1" applyBorder="1" applyAlignment="1">
      <alignment wrapText="1"/>
    </xf>
    <xf numFmtId="0" fontId="7" fillId="0" borderId="36" xfId="0" applyFont="1" applyBorder="1"/>
    <xf numFmtId="0" fontId="7" fillId="0" borderId="37" xfId="0" applyFont="1" applyBorder="1"/>
    <xf numFmtId="0" fontId="14" fillId="12" borderId="35" xfId="0" applyFont="1" applyFill="1" applyBorder="1"/>
    <xf numFmtId="0" fontId="14" fillId="12" borderId="35" xfId="0" applyFont="1" applyFill="1" applyBorder="1" applyAlignme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7"/>
  <sheetViews>
    <sheetView topLeftCell="A212" workbookViewId="0">
      <pane xSplit="2" topLeftCell="E1" activePane="topRight" state="frozen"/>
      <selection pane="topRight" activeCell="A6" sqref="A6"/>
    </sheetView>
  </sheetViews>
  <sheetFormatPr defaultColWidth="12.625" defaultRowHeight="15" customHeight="1" x14ac:dyDescent="0.2"/>
  <cols>
    <col min="1" max="1" width="40.25" customWidth="1"/>
    <col min="2" max="2" width="24.875" customWidth="1"/>
    <col min="3" max="3" width="11.375" customWidth="1"/>
    <col min="4" max="4" width="10" customWidth="1"/>
    <col min="5" max="5" width="18.875" customWidth="1"/>
    <col min="6" max="6" width="10.375" customWidth="1"/>
    <col min="7" max="7" width="10.875" customWidth="1"/>
    <col min="8" max="8" width="18.125" customWidth="1"/>
    <col min="9" max="9" width="14.75" customWidth="1"/>
    <col min="10" max="10" width="13.875" customWidth="1"/>
    <col min="11" max="13" width="15.875" hidden="1" customWidth="1"/>
    <col min="14" max="15" width="15.625" hidden="1" customWidth="1"/>
    <col min="16" max="16" width="15.25" hidden="1" customWidth="1"/>
    <col min="17" max="17" width="14.625" hidden="1" customWidth="1"/>
    <col min="18" max="18" width="15.625" hidden="1" customWidth="1"/>
    <col min="19" max="19" width="15.25" hidden="1" customWidth="1"/>
    <col min="20" max="20" width="14.625" hidden="1" customWidth="1"/>
    <col min="21" max="21" width="15.625" hidden="1" customWidth="1"/>
    <col min="22" max="22" width="15.25" hidden="1" customWidth="1"/>
    <col min="23" max="23" width="14.625" hidden="1" customWidth="1"/>
    <col min="24" max="24" width="16.5" hidden="1" customWidth="1"/>
    <col min="25" max="25" width="44.375" hidden="1" customWidth="1"/>
    <col min="26" max="28" width="12.625" customWidth="1"/>
  </cols>
  <sheetData>
    <row r="1" spans="1:28" ht="27" customHeight="1" x14ac:dyDescent="0.35">
      <c r="A1" s="1" t="s">
        <v>0</v>
      </c>
      <c r="B1" s="2"/>
      <c r="C1" s="2"/>
      <c r="D1" s="2"/>
      <c r="E1" s="2"/>
      <c r="F1" s="2"/>
      <c r="G1" s="2"/>
      <c r="H1" s="2"/>
      <c r="I1" s="2"/>
      <c r="J1" s="2"/>
      <c r="K1" s="2"/>
      <c r="L1" s="2"/>
      <c r="M1" s="2"/>
      <c r="N1" s="2"/>
      <c r="O1" s="2"/>
      <c r="P1" s="2"/>
      <c r="Q1" s="2"/>
      <c r="R1" s="2"/>
      <c r="S1" s="2"/>
      <c r="T1" s="2"/>
      <c r="U1" s="2"/>
      <c r="V1" s="2"/>
      <c r="W1" s="2"/>
      <c r="X1" s="2"/>
      <c r="Y1" s="2"/>
      <c r="Z1" s="3"/>
      <c r="AA1" s="3"/>
      <c r="AB1" s="3"/>
    </row>
    <row r="2" spans="1:28" ht="27" customHeight="1" x14ac:dyDescent="0.2">
      <c r="A2" s="4" t="s">
        <v>1</v>
      </c>
      <c r="B2" s="4" t="s">
        <v>2</v>
      </c>
      <c r="C2" s="4" t="s">
        <v>3</v>
      </c>
      <c r="D2" s="5" t="s">
        <v>4</v>
      </c>
      <c r="E2" s="6" t="s">
        <v>5</v>
      </c>
      <c r="F2" s="4" t="s">
        <v>6</v>
      </c>
      <c r="G2" s="4" t="s">
        <v>7</v>
      </c>
      <c r="H2" s="4" t="s">
        <v>8</v>
      </c>
      <c r="I2" s="4" t="s">
        <v>9</v>
      </c>
      <c r="J2" s="7"/>
      <c r="K2" s="4"/>
      <c r="L2" s="8">
        <v>44013</v>
      </c>
      <c r="M2" s="8">
        <v>44044</v>
      </c>
      <c r="N2" s="8">
        <v>44075</v>
      </c>
      <c r="O2" s="8">
        <v>44105</v>
      </c>
      <c r="P2" s="8">
        <v>44136</v>
      </c>
      <c r="Q2" s="8">
        <v>44166</v>
      </c>
      <c r="R2" s="8">
        <v>44197</v>
      </c>
      <c r="S2" s="8">
        <v>44228</v>
      </c>
      <c r="T2" s="8">
        <v>44256</v>
      </c>
      <c r="U2" s="8">
        <v>44287</v>
      </c>
      <c r="V2" s="8">
        <v>44317</v>
      </c>
      <c r="W2" s="8">
        <v>44348</v>
      </c>
      <c r="X2" s="4" t="s">
        <v>10</v>
      </c>
      <c r="Y2" s="236" t="s">
        <v>11</v>
      </c>
      <c r="Z2" s="9"/>
      <c r="AA2" s="9"/>
      <c r="AB2" s="9"/>
    </row>
    <row r="3" spans="1:28" ht="27" customHeight="1" x14ac:dyDescent="0.2">
      <c r="A3" s="10" t="s">
        <v>12</v>
      </c>
      <c r="B3" s="11"/>
      <c r="C3" s="12"/>
      <c r="D3" s="13"/>
      <c r="E3" s="14"/>
      <c r="F3" s="15"/>
      <c r="G3" s="15"/>
      <c r="H3" s="15"/>
      <c r="I3" s="11"/>
      <c r="J3" s="16"/>
      <c r="K3" s="11"/>
      <c r="L3" s="15"/>
      <c r="M3" s="15"/>
      <c r="N3" s="15"/>
      <c r="O3" s="15"/>
      <c r="P3" s="15"/>
      <c r="Q3" s="15"/>
      <c r="R3" s="15"/>
      <c r="S3" s="15"/>
      <c r="T3" s="15"/>
      <c r="U3" s="15"/>
      <c r="V3" s="15"/>
      <c r="W3" s="15"/>
      <c r="X3" s="11"/>
      <c r="Y3" s="232"/>
      <c r="Z3" s="17"/>
      <c r="AA3" s="17"/>
      <c r="AB3" s="17"/>
    </row>
    <row r="4" spans="1:28" ht="27" customHeight="1" x14ac:dyDescent="0.2">
      <c r="A4" s="11" t="s">
        <v>13</v>
      </c>
      <c r="B4" s="11" t="s">
        <v>14</v>
      </c>
      <c r="C4" s="12" t="s">
        <v>15</v>
      </c>
      <c r="D4" s="13">
        <v>211103</v>
      </c>
      <c r="E4" s="14" t="s">
        <v>16</v>
      </c>
      <c r="F4" s="15">
        <v>15</v>
      </c>
      <c r="G4" s="15">
        <v>208</v>
      </c>
      <c r="H4" s="15">
        <v>20000</v>
      </c>
      <c r="I4" s="11">
        <f>F4*G4*H4</f>
        <v>62400000</v>
      </c>
      <c r="J4" s="16"/>
      <c r="K4" s="11"/>
      <c r="L4" s="15">
        <v>5200000</v>
      </c>
      <c r="M4" s="15">
        <v>5200000</v>
      </c>
      <c r="N4" s="15">
        <v>5200000</v>
      </c>
      <c r="O4" s="15">
        <v>5200000</v>
      </c>
      <c r="P4" s="15">
        <v>5200000</v>
      </c>
      <c r="Q4" s="15">
        <v>5200000</v>
      </c>
      <c r="R4" s="15">
        <v>5200000</v>
      </c>
      <c r="S4" s="15">
        <v>5200000</v>
      </c>
      <c r="T4" s="15">
        <v>5200000</v>
      </c>
      <c r="U4" s="15">
        <v>5200000</v>
      </c>
      <c r="V4" s="15">
        <v>5200000</v>
      </c>
      <c r="W4" s="15">
        <v>5200000</v>
      </c>
      <c r="X4" s="11">
        <f t="shared" ref="X4:X8" si="0">SUM(L4:W4)</f>
        <v>62400000</v>
      </c>
      <c r="Y4" s="232"/>
      <c r="Z4" s="17"/>
      <c r="AA4" s="17"/>
      <c r="AB4" s="17"/>
    </row>
    <row r="5" spans="1:28" ht="27" customHeight="1" x14ac:dyDescent="0.2">
      <c r="A5" s="11" t="s">
        <v>17</v>
      </c>
      <c r="B5" s="11" t="s">
        <v>14</v>
      </c>
      <c r="C5" s="15" t="s">
        <v>18</v>
      </c>
      <c r="D5" s="18">
        <v>227001</v>
      </c>
      <c r="E5" s="14" t="s">
        <v>16</v>
      </c>
      <c r="F5" s="15">
        <v>15</v>
      </c>
      <c r="G5" s="15">
        <v>208</v>
      </c>
      <c r="H5" s="11">
        <v>15000</v>
      </c>
      <c r="I5" s="11">
        <f t="shared" ref="I5:I8" si="1">F5*G5*H5</f>
        <v>46800000</v>
      </c>
      <c r="J5" s="16"/>
      <c r="K5" s="11"/>
      <c r="L5" s="15">
        <v>3900000</v>
      </c>
      <c r="M5" s="15">
        <v>3900000</v>
      </c>
      <c r="N5" s="15">
        <v>3900000</v>
      </c>
      <c r="O5" s="15">
        <v>3900000</v>
      </c>
      <c r="P5" s="15">
        <v>3900000</v>
      </c>
      <c r="Q5" s="15">
        <v>3900000</v>
      </c>
      <c r="R5" s="15">
        <v>3900000</v>
      </c>
      <c r="S5" s="15">
        <v>3900000</v>
      </c>
      <c r="T5" s="15">
        <v>3900000</v>
      </c>
      <c r="U5" s="15">
        <v>3900000</v>
      </c>
      <c r="V5" s="15">
        <v>3900000</v>
      </c>
      <c r="W5" s="15">
        <v>3900000</v>
      </c>
      <c r="X5" s="11">
        <f t="shared" si="0"/>
        <v>46800000</v>
      </c>
      <c r="Y5" s="232"/>
      <c r="Z5" s="17"/>
      <c r="AA5" s="17"/>
      <c r="AB5" s="17"/>
    </row>
    <row r="6" spans="1:28" ht="27" customHeight="1" x14ac:dyDescent="0.2">
      <c r="A6" s="11" t="s">
        <v>19</v>
      </c>
      <c r="B6" s="11" t="s">
        <v>14</v>
      </c>
      <c r="C6" s="15" t="s">
        <v>15</v>
      </c>
      <c r="D6" s="13">
        <v>211103</v>
      </c>
      <c r="E6" s="14" t="s">
        <v>16</v>
      </c>
      <c r="F6" s="15">
        <v>15</v>
      </c>
      <c r="G6" s="15">
        <v>208</v>
      </c>
      <c r="H6" s="11">
        <v>10000</v>
      </c>
      <c r="I6" s="11">
        <f t="shared" si="1"/>
        <v>31200000</v>
      </c>
      <c r="J6" s="16"/>
      <c r="K6" s="11"/>
      <c r="L6" s="15">
        <v>2600000</v>
      </c>
      <c r="M6" s="15">
        <v>2600000</v>
      </c>
      <c r="N6" s="15">
        <v>2600000</v>
      </c>
      <c r="O6" s="15">
        <v>2600000</v>
      </c>
      <c r="P6" s="15">
        <v>2600000</v>
      </c>
      <c r="Q6" s="15">
        <v>2600000</v>
      </c>
      <c r="R6" s="15">
        <v>2600000</v>
      </c>
      <c r="S6" s="15">
        <v>2600000</v>
      </c>
      <c r="T6" s="15">
        <v>2600000</v>
      </c>
      <c r="U6" s="15">
        <v>2600000</v>
      </c>
      <c r="V6" s="15">
        <v>2600000</v>
      </c>
      <c r="W6" s="15">
        <v>2600000</v>
      </c>
      <c r="X6" s="11">
        <f t="shared" si="0"/>
        <v>31200000</v>
      </c>
      <c r="Y6" s="232"/>
      <c r="Z6" s="17"/>
      <c r="AA6" s="17"/>
      <c r="AB6" s="17"/>
    </row>
    <row r="7" spans="1:28" ht="27" customHeight="1" x14ac:dyDescent="0.2">
      <c r="A7" s="11" t="s">
        <v>20</v>
      </c>
      <c r="B7" s="11" t="s">
        <v>14</v>
      </c>
      <c r="C7" s="15" t="s">
        <v>15</v>
      </c>
      <c r="D7" s="13">
        <v>211103</v>
      </c>
      <c r="E7" s="14" t="s">
        <v>16</v>
      </c>
      <c r="F7" s="11">
        <v>3</v>
      </c>
      <c r="G7" s="15">
        <v>5</v>
      </c>
      <c r="H7" s="11">
        <v>175000</v>
      </c>
      <c r="I7" s="11">
        <f t="shared" si="1"/>
        <v>2625000</v>
      </c>
      <c r="J7" s="16"/>
      <c r="K7" s="11"/>
      <c r="L7" s="11">
        <v>0</v>
      </c>
      <c r="M7" s="15">
        <v>656250</v>
      </c>
      <c r="N7" s="11">
        <v>0</v>
      </c>
      <c r="O7" s="11">
        <v>0</v>
      </c>
      <c r="P7" s="15">
        <v>656250</v>
      </c>
      <c r="Q7" s="11">
        <v>0</v>
      </c>
      <c r="R7" s="11">
        <v>0</v>
      </c>
      <c r="S7" s="15">
        <v>656250</v>
      </c>
      <c r="T7" s="11">
        <v>0</v>
      </c>
      <c r="U7" s="11">
        <v>0</v>
      </c>
      <c r="V7" s="15">
        <v>656250</v>
      </c>
      <c r="W7" s="11">
        <v>0</v>
      </c>
      <c r="X7" s="11">
        <f t="shared" si="0"/>
        <v>2625000</v>
      </c>
      <c r="Y7" s="232"/>
      <c r="Z7" s="17"/>
      <c r="AA7" s="17"/>
      <c r="AB7" s="17"/>
    </row>
    <row r="8" spans="1:28" ht="27" customHeight="1" x14ac:dyDescent="0.2">
      <c r="A8" s="11" t="s">
        <v>21</v>
      </c>
      <c r="B8" s="11" t="s">
        <v>14</v>
      </c>
      <c r="C8" s="15" t="s">
        <v>22</v>
      </c>
      <c r="D8" s="18">
        <v>227004</v>
      </c>
      <c r="E8" s="14" t="s">
        <v>16</v>
      </c>
      <c r="F8" s="11">
        <f>(300*2)/7</f>
        <v>85.714285714285708</v>
      </c>
      <c r="G8" s="15">
        <v>5</v>
      </c>
      <c r="H8" s="15">
        <v>4500</v>
      </c>
      <c r="I8" s="11">
        <f t="shared" si="1"/>
        <v>1928571.4285714284</v>
      </c>
      <c r="J8" s="16"/>
      <c r="K8" s="11"/>
      <c r="L8" s="11">
        <v>0</v>
      </c>
      <c r="M8" s="15">
        <v>482142.75</v>
      </c>
      <c r="N8" s="11">
        <v>0</v>
      </c>
      <c r="O8" s="11">
        <v>0</v>
      </c>
      <c r="P8" s="15">
        <v>482142.75</v>
      </c>
      <c r="Q8" s="11">
        <v>0</v>
      </c>
      <c r="R8" s="11">
        <v>0</v>
      </c>
      <c r="S8" s="15">
        <v>482142.75</v>
      </c>
      <c r="T8" s="11">
        <v>0</v>
      </c>
      <c r="U8" s="11">
        <v>0</v>
      </c>
      <c r="V8" s="15">
        <v>482142.75</v>
      </c>
      <c r="W8" s="11">
        <v>0</v>
      </c>
      <c r="X8" s="11">
        <f t="shared" si="0"/>
        <v>1928571</v>
      </c>
      <c r="Y8" s="232"/>
      <c r="Z8" s="17"/>
      <c r="AA8" s="17"/>
      <c r="AB8" s="17"/>
    </row>
    <row r="9" spans="1:28" ht="27" customHeight="1" x14ac:dyDescent="0.2">
      <c r="A9" s="19" t="s">
        <v>23</v>
      </c>
      <c r="B9" s="19" t="s">
        <v>14</v>
      </c>
      <c r="C9" s="20" t="s">
        <v>24</v>
      </c>
      <c r="D9" s="21"/>
      <c r="E9" s="22"/>
      <c r="F9" s="19"/>
      <c r="G9" s="19"/>
      <c r="H9" s="19"/>
      <c r="I9" s="19"/>
      <c r="J9" s="19">
        <f>SUM(I4:I8)</f>
        <v>144953571.42857143</v>
      </c>
      <c r="K9" s="19"/>
      <c r="L9" s="19">
        <f t="shared" ref="L9:X9" si="2">SUM(L4:L8)</f>
        <v>11700000</v>
      </c>
      <c r="M9" s="19">
        <f t="shared" si="2"/>
        <v>12838392.75</v>
      </c>
      <c r="N9" s="19">
        <f t="shared" si="2"/>
        <v>11700000</v>
      </c>
      <c r="O9" s="19">
        <f t="shared" si="2"/>
        <v>11700000</v>
      </c>
      <c r="P9" s="19">
        <f t="shared" si="2"/>
        <v>12838392.75</v>
      </c>
      <c r="Q9" s="19">
        <f t="shared" si="2"/>
        <v>11700000</v>
      </c>
      <c r="R9" s="19">
        <f t="shared" si="2"/>
        <v>11700000</v>
      </c>
      <c r="S9" s="19">
        <f t="shared" si="2"/>
        <v>12838392.75</v>
      </c>
      <c r="T9" s="19">
        <f t="shared" si="2"/>
        <v>11700000</v>
      </c>
      <c r="U9" s="19">
        <f t="shared" si="2"/>
        <v>11700000</v>
      </c>
      <c r="V9" s="19">
        <f t="shared" si="2"/>
        <v>12838392.75</v>
      </c>
      <c r="W9" s="19">
        <f t="shared" si="2"/>
        <v>11700000</v>
      </c>
      <c r="X9" s="19">
        <f t="shared" si="2"/>
        <v>144953571</v>
      </c>
      <c r="Y9" s="232"/>
      <c r="Z9" s="23"/>
      <c r="AA9" s="23"/>
      <c r="AB9" s="23"/>
    </row>
    <row r="10" spans="1:28" ht="27" customHeight="1" x14ac:dyDescent="0.2">
      <c r="A10" s="24" t="s">
        <v>25</v>
      </c>
      <c r="B10" s="24"/>
      <c r="C10" s="24"/>
      <c r="D10" s="25"/>
      <c r="E10" s="26" t="s">
        <v>26</v>
      </c>
      <c r="F10" s="24"/>
      <c r="G10" s="24"/>
      <c r="H10" s="24"/>
      <c r="I10" s="24"/>
      <c r="J10" s="24"/>
      <c r="K10" s="24"/>
      <c r="L10" s="24"/>
      <c r="M10" s="24"/>
      <c r="N10" s="24"/>
      <c r="O10" s="24"/>
      <c r="P10" s="24"/>
      <c r="Q10" s="24"/>
      <c r="R10" s="24"/>
      <c r="S10" s="24"/>
      <c r="T10" s="24"/>
      <c r="U10" s="24"/>
      <c r="V10" s="24"/>
      <c r="W10" s="24"/>
      <c r="X10" s="24"/>
      <c r="Y10" s="232"/>
      <c r="Z10" s="23"/>
      <c r="AA10" s="23"/>
      <c r="AB10" s="23"/>
    </row>
    <row r="11" spans="1:28" ht="27" customHeight="1" x14ac:dyDescent="0.2">
      <c r="A11" s="11" t="s">
        <v>27</v>
      </c>
      <c r="B11" s="11" t="s">
        <v>14</v>
      </c>
      <c r="C11" s="15" t="s">
        <v>28</v>
      </c>
      <c r="D11" s="18">
        <v>221009</v>
      </c>
      <c r="E11" s="26" t="s">
        <v>26</v>
      </c>
      <c r="F11" s="11">
        <v>30</v>
      </c>
      <c r="G11" s="11">
        <v>6</v>
      </c>
      <c r="H11" s="11">
        <v>30000</v>
      </c>
      <c r="I11" s="11">
        <f>F11*G11*H11</f>
        <v>5400000</v>
      </c>
      <c r="J11" s="16"/>
      <c r="K11" s="11"/>
      <c r="L11" s="11">
        <v>900000</v>
      </c>
      <c r="M11" s="11">
        <v>0</v>
      </c>
      <c r="N11" s="11">
        <v>900000</v>
      </c>
      <c r="O11" s="11">
        <v>0</v>
      </c>
      <c r="P11" s="11">
        <v>900000</v>
      </c>
      <c r="Q11" s="11">
        <v>0</v>
      </c>
      <c r="R11" s="11">
        <v>900000</v>
      </c>
      <c r="S11" s="11">
        <v>0</v>
      </c>
      <c r="T11" s="11">
        <v>900000</v>
      </c>
      <c r="U11" s="11">
        <v>900000</v>
      </c>
      <c r="V11" s="11">
        <v>0</v>
      </c>
      <c r="W11" s="11">
        <v>900000</v>
      </c>
      <c r="X11" s="11">
        <f t="shared" ref="X11:X12" si="3">SUM(L11:W11)</f>
        <v>6300000</v>
      </c>
      <c r="Y11" s="232"/>
      <c r="Z11" s="17"/>
      <c r="AA11" s="17"/>
      <c r="AB11" s="17"/>
    </row>
    <row r="12" spans="1:28" ht="27" customHeight="1" x14ac:dyDescent="0.2">
      <c r="A12" s="19" t="s">
        <v>23</v>
      </c>
      <c r="B12" s="19" t="s">
        <v>14</v>
      </c>
      <c r="C12" s="20" t="s">
        <v>24</v>
      </c>
      <c r="D12" s="21"/>
      <c r="E12" s="22"/>
      <c r="F12" s="19"/>
      <c r="G12" s="19"/>
      <c r="H12" s="19"/>
      <c r="I12" s="19"/>
      <c r="J12" s="19">
        <f>I11</f>
        <v>5400000</v>
      </c>
      <c r="K12" s="19"/>
      <c r="L12" s="19">
        <v>900000</v>
      </c>
      <c r="M12" s="19">
        <v>0</v>
      </c>
      <c r="N12" s="19">
        <v>900000</v>
      </c>
      <c r="O12" s="19">
        <v>0</v>
      </c>
      <c r="P12" s="19">
        <v>900000</v>
      </c>
      <c r="Q12" s="19">
        <v>0</v>
      </c>
      <c r="R12" s="19">
        <v>900000</v>
      </c>
      <c r="S12" s="19">
        <v>0</v>
      </c>
      <c r="T12" s="19">
        <v>900000</v>
      </c>
      <c r="U12" s="19">
        <v>900000</v>
      </c>
      <c r="V12" s="19">
        <v>0</v>
      </c>
      <c r="W12" s="19">
        <v>900000</v>
      </c>
      <c r="X12" s="19">
        <f t="shared" si="3"/>
        <v>6300000</v>
      </c>
      <c r="Y12" s="232"/>
      <c r="Z12" s="23"/>
      <c r="AA12" s="23"/>
      <c r="AB12" s="23"/>
    </row>
    <row r="13" spans="1:28" ht="27" customHeight="1" x14ac:dyDescent="0.2">
      <c r="A13" s="24" t="s">
        <v>29</v>
      </c>
      <c r="B13" s="24"/>
      <c r="C13" s="24"/>
      <c r="D13" s="25"/>
      <c r="E13" s="6" t="s">
        <v>16</v>
      </c>
      <c r="F13" s="24"/>
      <c r="G13" s="24"/>
      <c r="H13" s="24"/>
      <c r="I13" s="24"/>
      <c r="J13" s="24"/>
      <c r="K13" s="24"/>
      <c r="L13" s="24"/>
      <c r="M13" s="24"/>
      <c r="N13" s="24"/>
      <c r="O13" s="24"/>
      <c r="P13" s="24"/>
      <c r="Q13" s="24"/>
      <c r="R13" s="24"/>
      <c r="S13" s="24"/>
      <c r="T13" s="24"/>
      <c r="U13" s="24"/>
      <c r="V13" s="24"/>
      <c r="W13" s="24"/>
      <c r="X13" s="24"/>
      <c r="Y13" s="232"/>
      <c r="Z13" s="23"/>
      <c r="AA13" s="23"/>
      <c r="AB13" s="23"/>
    </row>
    <row r="14" spans="1:28" ht="27" customHeight="1" x14ac:dyDescent="0.2">
      <c r="A14" s="11" t="s">
        <v>30</v>
      </c>
      <c r="B14" s="11" t="s">
        <v>14</v>
      </c>
      <c r="C14" s="11" t="s">
        <v>31</v>
      </c>
      <c r="D14" s="18">
        <v>221011</v>
      </c>
      <c r="E14" s="6" t="s">
        <v>16</v>
      </c>
      <c r="F14" s="11">
        <v>30</v>
      </c>
      <c r="G14" s="11">
        <v>1</v>
      </c>
      <c r="H14" s="11">
        <v>15000</v>
      </c>
      <c r="I14" s="11">
        <f t="shared" ref="I14:I16" si="4">F14*G14*H14</f>
        <v>450000</v>
      </c>
      <c r="J14" s="16"/>
      <c r="K14" s="11"/>
      <c r="L14" s="11">
        <v>225000</v>
      </c>
      <c r="M14" s="11">
        <v>0</v>
      </c>
      <c r="N14" s="11">
        <v>225000</v>
      </c>
      <c r="O14" s="11">
        <v>0</v>
      </c>
      <c r="P14" s="11">
        <v>0</v>
      </c>
      <c r="Q14" s="11">
        <v>0</v>
      </c>
      <c r="R14" s="11">
        <v>0</v>
      </c>
      <c r="S14" s="11">
        <v>0</v>
      </c>
      <c r="T14" s="11">
        <v>0</v>
      </c>
      <c r="U14" s="11">
        <v>0</v>
      </c>
      <c r="V14" s="11">
        <v>0</v>
      </c>
      <c r="W14" s="11">
        <v>0</v>
      </c>
      <c r="X14" s="11">
        <f t="shared" ref="X14:X17" si="5">SUM(L14:W14)</f>
        <v>450000</v>
      </c>
      <c r="Y14" s="232"/>
      <c r="Z14" s="17"/>
      <c r="AA14" s="17"/>
      <c r="AB14" s="17"/>
    </row>
    <row r="15" spans="1:28" ht="27" customHeight="1" x14ac:dyDescent="0.2">
      <c r="A15" s="11" t="s">
        <v>32</v>
      </c>
      <c r="B15" s="11" t="s">
        <v>14</v>
      </c>
      <c r="C15" s="11" t="s">
        <v>31</v>
      </c>
      <c r="D15" s="18">
        <v>221011</v>
      </c>
      <c r="E15" s="6" t="s">
        <v>16</v>
      </c>
      <c r="F15" s="11">
        <v>40</v>
      </c>
      <c r="G15" s="11">
        <v>1</v>
      </c>
      <c r="H15" s="11">
        <v>15000</v>
      </c>
      <c r="I15" s="11">
        <f t="shared" si="4"/>
        <v>600000</v>
      </c>
      <c r="J15" s="16"/>
      <c r="K15" s="11"/>
      <c r="L15" s="11">
        <v>300000</v>
      </c>
      <c r="M15" s="11">
        <v>0</v>
      </c>
      <c r="N15" s="11">
        <v>300000</v>
      </c>
      <c r="O15" s="11">
        <v>0</v>
      </c>
      <c r="P15" s="11">
        <v>0</v>
      </c>
      <c r="Q15" s="11">
        <v>0</v>
      </c>
      <c r="R15" s="11">
        <v>0</v>
      </c>
      <c r="S15" s="11">
        <v>0</v>
      </c>
      <c r="T15" s="11">
        <v>0</v>
      </c>
      <c r="U15" s="11">
        <v>0</v>
      </c>
      <c r="V15" s="11">
        <v>0</v>
      </c>
      <c r="W15" s="11">
        <v>0</v>
      </c>
      <c r="X15" s="11">
        <f t="shared" si="5"/>
        <v>600000</v>
      </c>
      <c r="Y15" s="232"/>
      <c r="Z15" s="17"/>
      <c r="AA15" s="17"/>
      <c r="AB15" s="17"/>
    </row>
    <row r="16" spans="1:28" ht="27" customHeight="1" x14ac:dyDescent="0.2">
      <c r="A16" s="11" t="s">
        <v>27</v>
      </c>
      <c r="B16" s="11" t="s">
        <v>14</v>
      </c>
      <c r="C16" s="15" t="s">
        <v>28</v>
      </c>
      <c r="D16" s="18">
        <v>221009</v>
      </c>
      <c r="E16" s="6" t="s">
        <v>16</v>
      </c>
      <c r="F16" s="11">
        <v>30</v>
      </c>
      <c r="G16" s="11">
        <v>1</v>
      </c>
      <c r="H16" s="11">
        <v>30000</v>
      </c>
      <c r="I16" s="11">
        <f t="shared" si="4"/>
        <v>900000</v>
      </c>
      <c r="J16" s="16"/>
      <c r="K16" s="11"/>
      <c r="L16" s="11">
        <v>450000</v>
      </c>
      <c r="M16" s="11">
        <v>0</v>
      </c>
      <c r="N16" s="11">
        <v>450000</v>
      </c>
      <c r="O16" s="11">
        <v>0</v>
      </c>
      <c r="P16" s="11">
        <v>0</v>
      </c>
      <c r="Q16" s="11">
        <v>0</v>
      </c>
      <c r="R16" s="11">
        <v>0</v>
      </c>
      <c r="S16" s="11">
        <v>0</v>
      </c>
      <c r="T16" s="11">
        <v>0</v>
      </c>
      <c r="U16" s="11">
        <v>0</v>
      </c>
      <c r="V16" s="11">
        <v>0</v>
      </c>
      <c r="W16" s="11">
        <v>0</v>
      </c>
      <c r="X16" s="11">
        <f t="shared" si="5"/>
        <v>900000</v>
      </c>
      <c r="Y16" s="232"/>
      <c r="Z16" s="17"/>
      <c r="AA16" s="17"/>
      <c r="AB16" s="17"/>
    </row>
    <row r="17" spans="1:28" ht="27" customHeight="1" x14ac:dyDescent="0.2">
      <c r="A17" s="19" t="s">
        <v>23</v>
      </c>
      <c r="B17" s="19" t="s">
        <v>14</v>
      </c>
      <c r="C17" s="19" t="s">
        <v>24</v>
      </c>
      <c r="D17" s="21"/>
      <c r="E17" s="22"/>
      <c r="F17" s="19"/>
      <c r="G17" s="19"/>
      <c r="H17" s="19"/>
      <c r="I17" s="19"/>
      <c r="J17" s="19">
        <f>SUM(I14:I16)</f>
        <v>1950000</v>
      </c>
      <c r="K17" s="19"/>
      <c r="L17" s="19">
        <f t="shared" ref="L17:W17" si="6">SUM(L14:L16)</f>
        <v>975000</v>
      </c>
      <c r="M17" s="19">
        <f t="shared" si="6"/>
        <v>0</v>
      </c>
      <c r="N17" s="19">
        <f t="shared" si="6"/>
        <v>975000</v>
      </c>
      <c r="O17" s="19">
        <f t="shared" si="6"/>
        <v>0</v>
      </c>
      <c r="P17" s="19">
        <f t="shared" si="6"/>
        <v>0</v>
      </c>
      <c r="Q17" s="19">
        <f t="shared" si="6"/>
        <v>0</v>
      </c>
      <c r="R17" s="19">
        <f t="shared" si="6"/>
        <v>0</v>
      </c>
      <c r="S17" s="19">
        <f t="shared" si="6"/>
        <v>0</v>
      </c>
      <c r="T17" s="19">
        <f t="shared" si="6"/>
        <v>0</v>
      </c>
      <c r="U17" s="19">
        <f t="shared" si="6"/>
        <v>0</v>
      </c>
      <c r="V17" s="19">
        <f t="shared" si="6"/>
        <v>0</v>
      </c>
      <c r="W17" s="19">
        <f t="shared" si="6"/>
        <v>0</v>
      </c>
      <c r="X17" s="19">
        <f t="shared" si="5"/>
        <v>1950000</v>
      </c>
      <c r="Y17" s="232"/>
      <c r="Z17" s="23"/>
      <c r="AA17" s="23"/>
      <c r="AB17" s="23"/>
    </row>
    <row r="18" spans="1:28" ht="27" customHeight="1" x14ac:dyDescent="0.2">
      <c r="A18" s="24" t="s">
        <v>33</v>
      </c>
      <c r="B18" s="24"/>
      <c r="C18" s="24"/>
      <c r="D18" s="25"/>
      <c r="E18" s="6" t="s">
        <v>16</v>
      </c>
      <c r="F18" s="24"/>
      <c r="G18" s="24"/>
      <c r="H18" s="24"/>
      <c r="I18" s="24"/>
      <c r="J18" s="24"/>
      <c r="K18" s="24"/>
      <c r="L18" s="24"/>
      <c r="M18" s="24"/>
      <c r="N18" s="24"/>
      <c r="O18" s="24"/>
      <c r="P18" s="24"/>
      <c r="Q18" s="24"/>
      <c r="R18" s="24"/>
      <c r="S18" s="24"/>
      <c r="T18" s="24"/>
      <c r="U18" s="24"/>
      <c r="V18" s="24"/>
      <c r="W18" s="24"/>
      <c r="X18" s="24"/>
      <c r="Y18" s="232"/>
      <c r="Z18" s="23"/>
      <c r="AA18" s="23"/>
      <c r="AB18" s="23"/>
    </row>
    <row r="19" spans="1:28" ht="27" customHeight="1" x14ac:dyDescent="0.2">
      <c r="A19" s="11" t="s">
        <v>27</v>
      </c>
      <c r="B19" s="11" t="s">
        <v>14</v>
      </c>
      <c r="C19" s="15" t="s">
        <v>28</v>
      </c>
      <c r="D19" s="18">
        <v>221009</v>
      </c>
      <c r="E19" s="6" t="s">
        <v>16</v>
      </c>
      <c r="F19" s="15">
        <v>80</v>
      </c>
      <c r="G19" s="15">
        <v>5</v>
      </c>
      <c r="H19" s="11">
        <v>6000</v>
      </c>
      <c r="I19" s="11">
        <f>F19*G19*H19</f>
        <v>2400000</v>
      </c>
      <c r="J19" s="16"/>
      <c r="K19" s="11"/>
      <c r="L19" s="15">
        <v>200000</v>
      </c>
      <c r="M19" s="15">
        <v>200000</v>
      </c>
      <c r="N19" s="15">
        <v>200000</v>
      </c>
      <c r="O19" s="15">
        <v>200000</v>
      </c>
      <c r="P19" s="15">
        <v>200000</v>
      </c>
      <c r="Q19" s="15">
        <v>200000</v>
      </c>
      <c r="R19" s="15">
        <v>200000</v>
      </c>
      <c r="S19" s="15">
        <v>200000</v>
      </c>
      <c r="T19" s="15">
        <v>200000</v>
      </c>
      <c r="U19" s="15">
        <v>200000</v>
      </c>
      <c r="V19" s="15">
        <v>200000</v>
      </c>
      <c r="W19" s="15">
        <v>200000</v>
      </c>
      <c r="X19" s="11">
        <f t="shared" ref="X19:X20" si="7">SUM(L19:W19)</f>
        <v>2400000</v>
      </c>
      <c r="Y19" s="233"/>
      <c r="Z19" s="17"/>
      <c r="AA19" s="17"/>
      <c r="AB19" s="17"/>
    </row>
    <row r="20" spans="1:28" ht="27" customHeight="1" x14ac:dyDescent="0.2">
      <c r="A20" s="19" t="s">
        <v>34</v>
      </c>
      <c r="B20" s="19"/>
      <c r="C20" s="19"/>
      <c r="D20" s="21"/>
      <c r="E20" s="22"/>
      <c r="F20" s="19"/>
      <c r="G20" s="19"/>
      <c r="H20" s="19"/>
      <c r="I20" s="19"/>
      <c r="J20" s="19">
        <f>SUM(I19)</f>
        <v>2400000</v>
      </c>
      <c r="K20" s="19"/>
      <c r="L20" s="19">
        <v>240000</v>
      </c>
      <c r="M20" s="19">
        <v>240000</v>
      </c>
      <c r="N20" s="19">
        <v>240000</v>
      </c>
      <c r="O20" s="19">
        <v>240000</v>
      </c>
      <c r="P20" s="19">
        <v>240000</v>
      </c>
      <c r="Q20" s="19">
        <v>240000</v>
      </c>
      <c r="R20" s="19">
        <v>240000</v>
      </c>
      <c r="S20" s="19">
        <v>240000</v>
      </c>
      <c r="T20" s="19">
        <v>0</v>
      </c>
      <c r="U20" s="19">
        <v>240000</v>
      </c>
      <c r="V20" s="19">
        <v>240000</v>
      </c>
      <c r="W20" s="19">
        <v>0</v>
      </c>
      <c r="X20" s="19">
        <f t="shared" si="7"/>
        <v>2400000</v>
      </c>
      <c r="Y20" s="27"/>
      <c r="Z20" s="23"/>
      <c r="AA20" s="23"/>
      <c r="AB20" s="23"/>
    </row>
    <row r="21" spans="1:28" ht="27" customHeight="1" x14ac:dyDescent="0.2">
      <c r="A21" s="24" t="s">
        <v>35</v>
      </c>
      <c r="B21" s="24"/>
      <c r="C21" s="24"/>
      <c r="D21" s="25"/>
      <c r="E21" s="26" t="s">
        <v>36</v>
      </c>
      <c r="F21" s="24"/>
      <c r="G21" s="24"/>
      <c r="H21" s="24"/>
      <c r="I21" s="24"/>
      <c r="J21" s="24"/>
      <c r="K21" s="24"/>
      <c r="L21" s="24"/>
      <c r="M21" s="24"/>
      <c r="N21" s="24"/>
      <c r="O21" s="24"/>
      <c r="P21" s="24"/>
      <c r="Q21" s="24"/>
      <c r="R21" s="24"/>
      <c r="S21" s="24"/>
      <c r="T21" s="24"/>
      <c r="U21" s="24"/>
      <c r="V21" s="24"/>
      <c r="W21" s="24"/>
      <c r="X21" s="24"/>
      <c r="Y21" s="27"/>
      <c r="Z21" s="23"/>
      <c r="AA21" s="23"/>
      <c r="AB21" s="23"/>
    </row>
    <row r="22" spans="1:28" ht="27" customHeight="1" x14ac:dyDescent="0.2">
      <c r="A22" s="11" t="s">
        <v>37</v>
      </c>
      <c r="B22" s="11" t="s">
        <v>14</v>
      </c>
      <c r="C22" s="15" t="s">
        <v>28</v>
      </c>
      <c r="D22" s="18">
        <v>221009</v>
      </c>
      <c r="E22" s="26" t="s">
        <v>36</v>
      </c>
      <c r="F22" s="11">
        <f t="shared" ref="F22:F23" si="8">70*3</f>
        <v>210</v>
      </c>
      <c r="G22" s="15">
        <v>5</v>
      </c>
      <c r="H22" s="11">
        <v>6000</v>
      </c>
      <c r="I22" s="11">
        <f t="shared" ref="I22:I26" si="9">F22*G22*H22</f>
        <v>6300000</v>
      </c>
      <c r="J22" s="16"/>
      <c r="K22" s="11"/>
      <c r="L22" s="15">
        <v>1260000</v>
      </c>
      <c r="M22" s="11">
        <v>0</v>
      </c>
      <c r="N22" s="11">
        <v>1260000</v>
      </c>
      <c r="O22" s="11">
        <v>0</v>
      </c>
      <c r="P22" s="11">
        <v>1260000</v>
      </c>
      <c r="Q22" s="11">
        <v>0</v>
      </c>
      <c r="R22" s="15" t="s">
        <v>38</v>
      </c>
      <c r="S22" s="11">
        <v>1260000</v>
      </c>
      <c r="T22" s="11">
        <v>0</v>
      </c>
      <c r="U22" s="11">
        <v>0</v>
      </c>
      <c r="V22" s="11">
        <v>1260000</v>
      </c>
      <c r="W22" s="11">
        <v>0</v>
      </c>
      <c r="X22" s="11">
        <f t="shared" ref="X22:X27" si="10">SUM(L22:W22)</f>
        <v>6300000</v>
      </c>
      <c r="Y22" s="28"/>
      <c r="Z22" s="17"/>
      <c r="AA22" s="17"/>
      <c r="AB22" s="17"/>
    </row>
    <row r="23" spans="1:28" ht="27" customHeight="1" x14ac:dyDescent="0.2">
      <c r="A23" s="11" t="s">
        <v>39</v>
      </c>
      <c r="B23" s="11" t="s">
        <v>14</v>
      </c>
      <c r="C23" s="15" t="s">
        <v>18</v>
      </c>
      <c r="D23" s="18">
        <v>227001</v>
      </c>
      <c r="E23" s="26" t="s">
        <v>36</v>
      </c>
      <c r="F23" s="11">
        <f t="shared" si="8"/>
        <v>210</v>
      </c>
      <c r="G23" s="15">
        <v>5</v>
      </c>
      <c r="H23" s="11">
        <v>15000</v>
      </c>
      <c r="I23" s="11">
        <f t="shared" si="9"/>
        <v>15750000</v>
      </c>
      <c r="J23" s="16"/>
      <c r="K23" s="11"/>
      <c r="L23" s="11">
        <v>3150000</v>
      </c>
      <c r="M23" s="11">
        <v>0</v>
      </c>
      <c r="N23" s="11">
        <v>3150000</v>
      </c>
      <c r="O23" s="11">
        <v>0</v>
      </c>
      <c r="P23" s="11">
        <v>3150000</v>
      </c>
      <c r="Q23" s="11">
        <v>0</v>
      </c>
      <c r="R23" s="15" t="s">
        <v>38</v>
      </c>
      <c r="S23" s="11">
        <v>3150000</v>
      </c>
      <c r="T23" s="11">
        <v>0</v>
      </c>
      <c r="U23" s="11">
        <v>0</v>
      </c>
      <c r="V23" s="11">
        <v>3150000</v>
      </c>
      <c r="W23" s="11">
        <v>0</v>
      </c>
      <c r="X23" s="11">
        <f t="shared" si="10"/>
        <v>15750000</v>
      </c>
      <c r="Y23" s="28"/>
      <c r="Z23" s="17"/>
      <c r="AA23" s="17"/>
      <c r="AB23" s="17"/>
    </row>
    <row r="24" spans="1:28" ht="27" customHeight="1" x14ac:dyDescent="0.2">
      <c r="A24" s="11" t="s">
        <v>40</v>
      </c>
      <c r="B24" s="11" t="s">
        <v>14</v>
      </c>
      <c r="C24" s="11" t="s">
        <v>41</v>
      </c>
      <c r="D24" s="18">
        <v>222001</v>
      </c>
      <c r="E24" s="26" t="s">
        <v>36</v>
      </c>
      <c r="F24" s="11">
        <v>1</v>
      </c>
      <c r="G24" s="15">
        <v>5</v>
      </c>
      <c r="H24" s="11">
        <v>25000</v>
      </c>
      <c r="I24" s="11">
        <f t="shared" si="9"/>
        <v>125000</v>
      </c>
      <c r="J24" s="16"/>
      <c r="K24" s="11"/>
      <c r="L24" s="11">
        <v>25000</v>
      </c>
      <c r="M24" s="11">
        <v>0</v>
      </c>
      <c r="N24" s="11">
        <v>25000</v>
      </c>
      <c r="O24" s="11">
        <v>0</v>
      </c>
      <c r="P24" s="11">
        <v>25000</v>
      </c>
      <c r="Q24" s="11">
        <v>0</v>
      </c>
      <c r="R24" s="15" t="s">
        <v>38</v>
      </c>
      <c r="S24" s="11">
        <v>25000</v>
      </c>
      <c r="T24" s="11">
        <v>0</v>
      </c>
      <c r="U24" s="11">
        <v>0</v>
      </c>
      <c r="V24" s="11">
        <v>25000</v>
      </c>
      <c r="W24" s="11">
        <v>0</v>
      </c>
      <c r="X24" s="11">
        <f t="shared" si="10"/>
        <v>125000</v>
      </c>
      <c r="Y24" s="28"/>
      <c r="Z24" s="17"/>
      <c r="AA24" s="17"/>
      <c r="AB24" s="17"/>
    </row>
    <row r="25" spans="1:28" ht="27" customHeight="1" x14ac:dyDescent="0.2">
      <c r="A25" s="11" t="s">
        <v>42</v>
      </c>
      <c r="B25" s="11" t="s">
        <v>14</v>
      </c>
      <c r="C25" s="15" t="s">
        <v>28</v>
      </c>
      <c r="D25" s="18">
        <v>221009</v>
      </c>
      <c r="E25" s="26" t="s">
        <v>36</v>
      </c>
      <c r="F25" s="11">
        <v>15</v>
      </c>
      <c r="G25" s="15">
        <v>5</v>
      </c>
      <c r="H25" s="11">
        <v>6000</v>
      </c>
      <c r="I25" s="11">
        <f t="shared" si="9"/>
        <v>450000</v>
      </c>
      <c r="J25" s="16"/>
      <c r="K25" s="11"/>
      <c r="L25" s="11">
        <v>90000</v>
      </c>
      <c r="M25" s="11">
        <v>0</v>
      </c>
      <c r="N25" s="11">
        <v>90000</v>
      </c>
      <c r="O25" s="11">
        <v>0</v>
      </c>
      <c r="P25" s="11">
        <v>90000</v>
      </c>
      <c r="Q25" s="11">
        <v>0</v>
      </c>
      <c r="R25" s="15" t="s">
        <v>38</v>
      </c>
      <c r="S25" s="11">
        <v>90000</v>
      </c>
      <c r="T25" s="11">
        <v>0</v>
      </c>
      <c r="U25" s="11">
        <v>0</v>
      </c>
      <c r="V25" s="11">
        <v>90000</v>
      </c>
      <c r="W25" s="11">
        <v>0</v>
      </c>
      <c r="X25" s="11">
        <f t="shared" si="10"/>
        <v>450000</v>
      </c>
      <c r="Y25" s="28"/>
      <c r="Z25" s="17"/>
      <c r="AA25" s="17"/>
      <c r="AB25" s="17"/>
    </row>
    <row r="26" spans="1:28" ht="27" customHeight="1" x14ac:dyDescent="0.2">
      <c r="A26" s="11" t="s">
        <v>43</v>
      </c>
      <c r="B26" s="11" t="s">
        <v>14</v>
      </c>
      <c r="C26" s="11" t="s">
        <v>15</v>
      </c>
      <c r="D26" s="13">
        <v>211103</v>
      </c>
      <c r="E26" s="26" t="s">
        <v>36</v>
      </c>
      <c r="F26" s="11">
        <v>15</v>
      </c>
      <c r="G26" s="15">
        <v>5</v>
      </c>
      <c r="H26" s="15">
        <v>15000</v>
      </c>
      <c r="I26" s="11">
        <f t="shared" si="9"/>
        <v>1125000</v>
      </c>
      <c r="J26" s="16"/>
      <c r="K26" s="11"/>
      <c r="L26" s="15">
        <v>281250</v>
      </c>
      <c r="M26" s="11">
        <v>0</v>
      </c>
      <c r="N26" s="15"/>
      <c r="O26" s="11">
        <v>0</v>
      </c>
      <c r="P26" s="15">
        <v>281250</v>
      </c>
      <c r="Q26" s="11">
        <v>0</v>
      </c>
      <c r="R26" s="15" t="s">
        <v>38</v>
      </c>
      <c r="S26" s="15">
        <v>281250</v>
      </c>
      <c r="T26" s="11">
        <v>0</v>
      </c>
      <c r="U26" s="11">
        <v>0</v>
      </c>
      <c r="V26" s="15">
        <v>281250</v>
      </c>
      <c r="W26" s="11">
        <v>0</v>
      </c>
      <c r="X26" s="11">
        <f t="shared" si="10"/>
        <v>1125000</v>
      </c>
      <c r="Y26" s="28"/>
      <c r="Z26" s="17"/>
      <c r="AA26" s="17"/>
      <c r="AB26" s="17"/>
    </row>
    <row r="27" spans="1:28" ht="27" customHeight="1" x14ac:dyDescent="0.2">
      <c r="A27" s="19" t="s">
        <v>34</v>
      </c>
      <c r="B27" s="19"/>
      <c r="C27" s="19"/>
      <c r="D27" s="21"/>
      <c r="E27" s="22"/>
      <c r="F27" s="19"/>
      <c r="G27" s="19"/>
      <c r="H27" s="19"/>
      <c r="I27" s="19"/>
      <c r="J27" s="19">
        <f>SUM(I22:I27)</f>
        <v>23750000</v>
      </c>
      <c r="K27" s="19"/>
      <c r="L27" s="19">
        <f t="shared" ref="L27:W27" si="11">SUM(L22:L26)</f>
        <v>4806250</v>
      </c>
      <c r="M27" s="19">
        <f t="shared" si="11"/>
        <v>0</v>
      </c>
      <c r="N27" s="19">
        <f t="shared" si="11"/>
        <v>4525000</v>
      </c>
      <c r="O27" s="19">
        <f t="shared" si="11"/>
        <v>0</v>
      </c>
      <c r="P27" s="19">
        <f t="shared" si="11"/>
        <v>4806250</v>
      </c>
      <c r="Q27" s="19">
        <f t="shared" si="11"/>
        <v>0</v>
      </c>
      <c r="R27" s="19">
        <f t="shared" si="11"/>
        <v>0</v>
      </c>
      <c r="S27" s="19">
        <f t="shared" si="11"/>
        <v>4806250</v>
      </c>
      <c r="T27" s="19">
        <f t="shared" si="11"/>
        <v>0</v>
      </c>
      <c r="U27" s="19">
        <f t="shared" si="11"/>
        <v>0</v>
      </c>
      <c r="V27" s="19">
        <f t="shared" si="11"/>
        <v>4806250</v>
      </c>
      <c r="W27" s="19">
        <f t="shared" si="11"/>
        <v>0</v>
      </c>
      <c r="X27" s="19">
        <f t="shared" si="10"/>
        <v>23750000</v>
      </c>
      <c r="Y27" s="27"/>
      <c r="Z27" s="23"/>
      <c r="AA27" s="23"/>
      <c r="AB27" s="23"/>
    </row>
    <row r="28" spans="1:28" ht="27" customHeight="1" x14ac:dyDescent="0.2">
      <c r="A28" s="24" t="s">
        <v>44</v>
      </c>
      <c r="B28" s="24"/>
      <c r="C28" s="24"/>
      <c r="D28" s="25"/>
      <c r="E28" s="26" t="s">
        <v>36</v>
      </c>
      <c r="F28" s="24"/>
      <c r="G28" s="24"/>
      <c r="H28" s="24"/>
      <c r="I28" s="24"/>
      <c r="J28" s="24"/>
      <c r="K28" s="24"/>
      <c r="L28" s="24"/>
      <c r="M28" s="24"/>
      <c r="N28" s="24"/>
      <c r="O28" s="24"/>
      <c r="P28" s="24"/>
      <c r="Q28" s="24"/>
      <c r="R28" s="24"/>
      <c r="S28" s="24"/>
      <c r="T28" s="24"/>
      <c r="U28" s="24"/>
      <c r="V28" s="24"/>
      <c r="W28" s="24"/>
      <c r="X28" s="24"/>
      <c r="Y28" s="27"/>
      <c r="Z28" s="23"/>
      <c r="AA28" s="23"/>
      <c r="AB28" s="23"/>
    </row>
    <row r="29" spans="1:28" ht="27" customHeight="1" x14ac:dyDescent="0.2">
      <c r="A29" s="11" t="s">
        <v>45</v>
      </c>
      <c r="B29" s="11" t="s">
        <v>14</v>
      </c>
      <c r="C29" s="15" t="s">
        <v>18</v>
      </c>
      <c r="D29" s="18">
        <v>227001</v>
      </c>
      <c r="E29" s="26" t="s">
        <v>36</v>
      </c>
      <c r="F29" s="11">
        <v>1</v>
      </c>
      <c r="G29" s="15">
        <v>8</v>
      </c>
      <c r="H29" s="11">
        <v>200000</v>
      </c>
      <c r="I29" s="11">
        <f t="shared" ref="I29:I32" si="12">F29*G29*H29</f>
        <v>1600000</v>
      </c>
      <c r="J29" s="16"/>
      <c r="K29" s="11"/>
      <c r="L29" s="15">
        <v>400000</v>
      </c>
      <c r="M29" s="11">
        <v>0</v>
      </c>
      <c r="N29" s="11">
        <v>0</v>
      </c>
      <c r="O29" s="15">
        <v>400000</v>
      </c>
      <c r="P29" s="11">
        <v>0</v>
      </c>
      <c r="Q29" s="11">
        <v>0</v>
      </c>
      <c r="R29" s="15">
        <v>400000</v>
      </c>
      <c r="S29" s="11">
        <v>0</v>
      </c>
      <c r="T29" s="11">
        <v>0</v>
      </c>
      <c r="U29" s="15">
        <v>400000</v>
      </c>
      <c r="V29" s="11">
        <v>0</v>
      </c>
      <c r="W29" s="11">
        <v>0</v>
      </c>
      <c r="X29" s="11">
        <f t="shared" ref="X29:X32" si="13">SUM(L29:W29)</f>
        <v>1600000</v>
      </c>
      <c r="Y29" s="28"/>
      <c r="Z29" s="17"/>
      <c r="AA29" s="17"/>
      <c r="AB29" s="17"/>
    </row>
    <row r="30" spans="1:28" ht="27" customHeight="1" x14ac:dyDescent="0.2">
      <c r="A30" s="11" t="s">
        <v>46</v>
      </c>
      <c r="B30" s="11" t="s">
        <v>14</v>
      </c>
      <c r="C30" s="11" t="s">
        <v>15</v>
      </c>
      <c r="D30" s="13">
        <v>211103</v>
      </c>
      <c r="E30" s="26" t="s">
        <v>36</v>
      </c>
      <c r="F30" s="11">
        <f>2*4</f>
        <v>8</v>
      </c>
      <c r="G30" s="15">
        <v>8</v>
      </c>
      <c r="H30" s="11">
        <v>20000</v>
      </c>
      <c r="I30" s="11">
        <f t="shared" si="12"/>
        <v>1280000</v>
      </c>
      <c r="J30" s="16"/>
      <c r="K30" s="11"/>
      <c r="L30" s="11">
        <v>320000</v>
      </c>
      <c r="M30" s="11">
        <v>0</v>
      </c>
      <c r="N30" s="11">
        <v>0</v>
      </c>
      <c r="O30" s="11">
        <v>320000</v>
      </c>
      <c r="P30" s="11">
        <v>0</v>
      </c>
      <c r="Q30" s="11">
        <v>0</v>
      </c>
      <c r="R30" s="11">
        <v>320000</v>
      </c>
      <c r="S30" s="11">
        <v>0</v>
      </c>
      <c r="T30" s="11">
        <v>0</v>
      </c>
      <c r="U30" s="11">
        <v>320000</v>
      </c>
      <c r="V30" s="11">
        <v>0</v>
      </c>
      <c r="W30" s="11">
        <v>0</v>
      </c>
      <c r="X30" s="11">
        <f t="shared" si="13"/>
        <v>1280000</v>
      </c>
      <c r="Y30" s="28"/>
      <c r="Z30" s="17"/>
      <c r="AA30" s="17"/>
      <c r="AB30" s="17"/>
    </row>
    <row r="31" spans="1:28" ht="27" customHeight="1" x14ac:dyDescent="0.2">
      <c r="A31" s="11" t="s">
        <v>47</v>
      </c>
      <c r="B31" s="11" t="s">
        <v>14</v>
      </c>
      <c r="C31" s="11" t="s">
        <v>15</v>
      </c>
      <c r="D31" s="13">
        <v>211103</v>
      </c>
      <c r="E31" s="26" t="s">
        <v>36</v>
      </c>
      <c r="F31" s="11">
        <v>2</v>
      </c>
      <c r="G31" s="15">
        <v>8</v>
      </c>
      <c r="H31" s="11">
        <v>20000</v>
      </c>
      <c r="I31" s="11">
        <f t="shared" si="12"/>
        <v>320000</v>
      </c>
      <c r="J31" s="16"/>
      <c r="K31" s="11"/>
      <c r="L31" s="11">
        <v>80000</v>
      </c>
      <c r="M31" s="11">
        <v>0</v>
      </c>
      <c r="N31" s="11">
        <v>0</v>
      </c>
      <c r="O31" s="11">
        <v>80000</v>
      </c>
      <c r="P31" s="11">
        <v>0</v>
      </c>
      <c r="Q31" s="11">
        <v>0</v>
      </c>
      <c r="R31" s="11">
        <v>80000</v>
      </c>
      <c r="S31" s="11">
        <v>0</v>
      </c>
      <c r="T31" s="11">
        <v>0</v>
      </c>
      <c r="U31" s="11">
        <v>80000</v>
      </c>
      <c r="V31" s="11">
        <v>0</v>
      </c>
      <c r="W31" s="11">
        <v>0</v>
      </c>
      <c r="X31" s="11">
        <f t="shared" si="13"/>
        <v>320000</v>
      </c>
      <c r="Y31" s="28"/>
      <c r="Z31" s="17"/>
      <c r="AA31" s="17"/>
      <c r="AB31" s="17"/>
    </row>
    <row r="32" spans="1:28" ht="27" customHeight="1" x14ac:dyDescent="0.2">
      <c r="A32" s="11" t="s">
        <v>48</v>
      </c>
      <c r="B32" s="11" t="s">
        <v>14</v>
      </c>
      <c r="C32" s="15" t="s">
        <v>18</v>
      </c>
      <c r="D32" s="18">
        <v>227001</v>
      </c>
      <c r="E32" s="26" t="s">
        <v>36</v>
      </c>
      <c r="F32" s="11">
        <v>1</v>
      </c>
      <c r="G32" s="15">
        <v>8</v>
      </c>
      <c r="H32" s="11">
        <v>100000</v>
      </c>
      <c r="I32" s="11">
        <f t="shared" si="12"/>
        <v>800000</v>
      </c>
      <c r="J32" s="16"/>
      <c r="K32" s="11"/>
      <c r="L32" s="11">
        <v>200000</v>
      </c>
      <c r="M32" s="11">
        <v>0</v>
      </c>
      <c r="N32" s="11">
        <v>0</v>
      </c>
      <c r="O32" s="11">
        <v>200000</v>
      </c>
      <c r="P32" s="11">
        <v>0</v>
      </c>
      <c r="Q32" s="11">
        <v>0</v>
      </c>
      <c r="R32" s="11">
        <v>200000</v>
      </c>
      <c r="S32" s="11">
        <v>0</v>
      </c>
      <c r="T32" s="11">
        <v>0</v>
      </c>
      <c r="U32" s="11">
        <v>200000</v>
      </c>
      <c r="V32" s="11">
        <v>0</v>
      </c>
      <c r="W32" s="11">
        <v>0</v>
      </c>
      <c r="X32" s="11">
        <f t="shared" si="13"/>
        <v>800000</v>
      </c>
      <c r="Y32" s="28"/>
      <c r="Z32" s="17"/>
      <c r="AA32" s="17"/>
      <c r="AB32" s="17"/>
    </row>
    <row r="33" spans="1:28" ht="27" customHeight="1" x14ac:dyDescent="0.2">
      <c r="A33" s="19" t="s">
        <v>34</v>
      </c>
      <c r="B33" s="19" t="s">
        <v>14</v>
      </c>
      <c r="C33" s="19"/>
      <c r="D33" s="21"/>
      <c r="E33" s="22"/>
      <c r="F33" s="19"/>
      <c r="G33" s="19"/>
      <c r="H33" s="19"/>
      <c r="I33" s="19"/>
      <c r="J33" s="19">
        <f>SUM(I29:I33)</f>
        <v>4000000</v>
      </c>
      <c r="K33" s="19"/>
      <c r="L33" s="19">
        <f t="shared" ref="L33:X33" si="14">SUM(L29:L32)</f>
        <v>1000000</v>
      </c>
      <c r="M33" s="19">
        <f t="shared" si="14"/>
        <v>0</v>
      </c>
      <c r="N33" s="19">
        <f t="shared" si="14"/>
        <v>0</v>
      </c>
      <c r="O33" s="19">
        <f t="shared" si="14"/>
        <v>1000000</v>
      </c>
      <c r="P33" s="19">
        <f t="shared" si="14"/>
        <v>0</v>
      </c>
      <c r="Q33" s="19">
        <f t="shared" si="14"/>
        <v>0</v>
      </c>
      <c r="R33" s="19">
        <f t="shared" si="14"/>
        <v>1000000</v>
      </c>
      <c r="S33" s="19">
        <f t="shared" si="14"/>
        <v>0</v>
      </c>
      <c r="T33" s="19">
        <f t="shared" si="14"/>
        <v>0</v>
      </c>
      <c r="U33" s="19">
        <f t="shared" si="14"/>
        <v>1000000</v>
      </c>
      <c r="V33" s="19">
        <f t="shared" si="14"/>
        <v>0</v>
      </c>
      <c r="W33" s="19">
        <f t="shared" si="14"/>
        <v>0</v>
      </c>
      <c r="X33" s="19">
        <f t="shared" si="14"/>
        <v>4000000</v>
      </c>
      <c r="Y33" s="27"/>
      <c r="Z33" s="23"/>
      <c r="AA33" s="23"/>
      <c r="AB33" s="23"/>
    </row>
    <row r="34" spans="1:28" ht="27" customHeight="1" x14ac:dyDescent="0.2">
      <c r="A34" s="24" t="s">
        <v>49</v>
      </c>
      <c r="B34" s="24"/>
      <c r="C34" s="24"/>
      <c r="D34" s="25"/>
      <c r="E34" s="26" t="s">
        <v>36</v>
      </c>
      <c r="F34" s="24"/>
      <c r="G34" s="24"/>
      <c r="H34" s="24"/>
      <c r="I34" s="24"/>
      <c r="J34" s="24"/>
      <c r="K34" s="24"/>
      <c r="L34" s="24"/>
      <c r="M34" s="24"/>
      <c r="N34" s="24"/>
      <c r="O34" s="24"/>
      <c r="P34" s="24"/>
      <c r="Q34" s="24"/>
      <c r="R34" s="24"/>
      <c r="S34" s="24"/>
      <c r="T34" s="24"/>
      <c r="U34" s="24"/>
      <c r="V34" s="24"/>
      <c r="W34" s="24"/>
      <c r="X34" s="24"/>
      <c r="Y34" s="27"/>
      <c r="Z34" s="23"/>
      <c r="AA34" s="23"/>
      <c r="AB34" s="23"/>
    </row>
    <row r="35" spans="1:28" ht="27" customHeight="1" x14ac:dyDescent="0.2">
      <c r="A35" s="11" t="s">
        <v>31</v>
      </c>
      <c r="B35" s="11" t="s">
        <v>14</v>
      </c>
      <c r="C35" s="11" t="s">
        <v>31</v>
      </c>
      <c r="D35" s="18">
        <v>221011</v>
      </c>
      <c r="E35" s="26" t="s">
        <v>36</v>
      </c>
      <c r="F35" s="11">
        <v>50</v>
      </c>
      <c r="G35" s="15">
        <v>4</v>
      </c>
      <c r="H35" s="11">
        <v>15000</v>
      </c>
      <c r="I35" s="11">
        <f t="shared" ref="I35:I37" si="15">F35*G35*H35</f>
        <v>3000000</v>
      </c>
      <c r="J35" s="16"/>
      <c r="K35" s="11"/>
      <c r="L35" s="11">
        <v>3000000</v>
      </c>
      <c r="M35" s="11">
        <v>0</v>
      </c>
      <c r="N35" s="11">
        <v>0</v>
      </c>
      <c r="O35" s="11">
        <v>0</v>
      </c>
      <c r="P35" s="11">
        <v>0</v>
      </c>
      <c r="Q35" s="11">
        <v>0</v>
      </c>
      <c r="R35" s="11">
        <v>0</v>
      </c>
      <c r="S35" s="11">
        <v>0</v>
      </c>
      <c r="T35" s="11">
        <v>0</v>
      </c>
      <c r="U35" s="11">
        <v>0</v>
      </c>
      <c r="V35" s="11">
        <v>0</v>
      </c>
      <c r="W35" s="11">
        <v>0</v>
      </c>
      <c r="X35" s="11">
        <f t="shared" ref="X35:X37" si="16">SUM(L35:W35)</f>
        <v>3000000</v>
      </c>
      <c r="Y35" s="28"/>
      <c r="Z35" s="17"/>
      <c r="AA35" s="17"/>
      <c r="AB35" s="17"/>
    </row>
    <row r="36" spans="1:28" ht="27" customHeight="1" x14ac:dyDescent="0.2">
      <c r="A36" s="11" t="s">
        <v>27</v>
      </c>
      <c r="B36" s="11" t="s">
        <v>14</v>
      </c>
      <c r="C36" s="15" t="s">
        <v>28</v>
      </c>
      <c r="D36" s="18">
        <v>221009</v>
      </c>
      <c r="E36" s="26" t="s">
        <v>36</v>
      </c>
      <c r="F36" s="11">
        <v>50</v>
      </c>
      <c r="G36" s="15">
        <v>4</v>
      </c>
      <c r="H36" s="11">
        <v>30000</v>
      </c>
      <c r="I36" s="11">
        <f t="shared" si="15"/>
        <v>6000000</v>
      </c>
      <c r="J36" s="16"/>
      <c r="K36" s="11"/>
      <c r="L36" s="11">
        <v>6000000</v>
      </c>
      <c r="M36" s="11">
        <v>0</v>
      </c>
      <c r="N36" s="11">
        <v>0</v>
      </c>
      <c r="O36" s="11">
        <v>0</v>
      </c>
      <c r="P36" s="11">
        <v>0</v>
      </c>
      <c r="Q36" s="11">
        <v>0</v>
      </c>
      <c r="R36" s="11">
        <v>0</v>
      </c>
      <c r="S36" s="11">
        <v>0</v>
      </c>
      <c r="T36" s="11">
        <v>0</v>
      </c>
      <c r="U36" s="11">
        <v>0</v>
      </c>
      <c r="V36" s="11">
        <v>0</v>
      </c>
      <c r="W36" s="11">
        <v>0</v>
      </c>
      <c r="X36" s="11">
        <f t="shared" si="16"/>
        <v>6000000</v>
      </c>
      <c r="Y36" s="28"/>
      <c r="Z36" s="17"/>
      <c r="AA36" s="17"/>
      <c r="AB36" s="17"/>
    </row>
    <row r="37" spans="1:28" ht="27" customHeight="1" x14ac:dyDescent="0.2">
      <c r="A37" s="11" t="s">
        <v>50</v>
      </c>
      <c r="B37" s="11" t="s">
        <v>14</v>
      </c>
      <c r="C37" s="11" t="s">
        <v>31</v>
      </c>
      <c r="D37" s="18">
        <v>221011</v>
      </c>
      <c r="E37" s="26" t="s">
        <v>36</v>
      </c>
      <c r="F37" s="11">
        <v>2</v>
      </c>
      <c r="G37" s="15">
        <v>4</v>
      </c>
      <c r="H37" s="11">
        <v>400000</v>
      </c>
      <c r="I37" s="11">
        <f t="shared" si="15"/>
        <v>3200000</v>
      </c>
      <c r="J37" s="16"/>
      <c r="K37" s="11"/>
      <c r="L37" s="11">
        <v>3200000</v>
      </c>
      <c r="M37" s="11">
        <v>0</v>
      </c>
      <c r="N37" s="11">
        <v>0</v>
      </c>
      <c r="O37" s="11">
        <v>0</v>
      </c>
      <c r="P37" s="11">
        <v>0</v>
      </c>
      <c r="Q37" s="11">
        <v>0</v>
      </c>
      <c r="R37" s="11">
        <v>0</v>
      </c>
      <c r="S37" s="11">
        <v>0</v>
      </c>
      <c r="T37" s="11">
        <v>0</v>
      </c>
      <c r="U37" s="11">
        <v>0</v>
      </c>
      <c r="V37" s="11">
        <v>0</v>
      </c>
      <c r="W37" s="11">
        <v>0</v>
      </c>
      <c r="X37" s="11">
        <f t="shared" si="16"/>
        <v>3200000</v>
      </c>
      <c r="Y37" s="28"/>
      <c r="Z37" s="17"/>
      <c r="AA37" s="17"/>
      <c r="AB37" s="17"/>
    </row>
    <row r="38" spans="1:28" ht="27" customHeight="1" x14ac:dyDescent="0.2">
      <c r="A38" s="19" t="s">
        <v>34</v>
      </c>
      <c r="B38" s="19" t="s">
        <v>14</v>
      </c>
      <c r="C38" s="19"/>
      <c r="D38" s="21"/>
      <c r="E38" s="22"/>
      <c r="F38" s="19"/>
      <c r="G38" s="19"/>
      <c r="H38" s="19"/>
      <c r="I38" s="19"/>
      <c r="J38" s="19">
        <f>SUM(I35:I38)</f>
        <v>12200000</v>
      </c>
      <c r="K38" s="19"/>
      <c r="L38" s="19">
        <f t="shared" ref="L38:X38" si="17">SUM(L35:L37)</f>
        <v>12200000</v>
      </c>
      <c r="M38" s="19">
        <f t="shared" si="17"/>
        <v>0</v>
      </c>
      <c r="N38" s="19">
        <f t="shared" si="17"/>
        <v>0</v>
      </c>
      <c r="O38" s="19">
        <f t="shared" si="17"/>
        <v>0</v>
      </c>
      <c r="P38" s="19">
        <f t="shared" si="17"/>
        <v>0</v>
      </c>
      <c r="Q38" s="19">
        <f t="shared" si="17"/>
        <v>0</v>
      </c>
      <c r="R38" s="19">
        <f t="shared" si="17"/>
        <v>0</v>
      </c>
      <c r="S38" s="19">
        <f t="shared" si="17"/>
        <v>0</v>
      </c>
      <c r="T38" s="19">
        <f t="shared" si="17"/>
        <v>0</v>
      </c>
      <c r="U38" s="19">
        <f t="shared" si="17"/>
        <v>0</v>
      </c>
      <c r="V38" s="19">
        <f t="shared" si="17"/>
        <v>0</v>
      </c>
      <c r="W38" s="19">
        <f t="shared" si="17"/>
        <v>0</v>
      </c>
      <c r="X38" s="19">
        <f t="shared" si="17"/>
        <v>12200000</v>
      </c>
      <c r="Y38" s="27"/>
      <c r="Z38" s="23"/>
      <c r="AA38" s="23"/>
      <c r="AB38" s="23"/>
    </row>
    <row r="39" spans="1:28" ht="27" customHeight="1" x14ac:dyDescent="0.2">
      <c r="A39" s="24" t="s">
        <v>51</v>
      </c>
      <c r="B39" s="24"/>
      <c r="C39" s="24"/>
      <c r="D39" s="25"/>
      <c r="E39" s="6" t="s">
        <v>16</v>
      </c>
      <c r="F39" s="24"/>
      <c r="G39" s="24"/>
      <c r="H39" s="24"/>
      <c r="I39" s="24"/>
      <c r="J39" s="24"/>
      <c r="K39" s="24"/>
      <c r="L39" s="24"/>
      <c r="M39" s="24"/>
      <c r="N39" s="24"/>
      <c r="O39" s="24"/>
      <c r="P39" s="24"/>
      <c r="Q39" s="24"/>
      <c r="R39" s="24"/>
      <c r="S39" s="24"/>
      <c r="T39" s="24"/>
      <c r="U39" s="24"/>
      <c r="V39" s="24"/>
      <c r="W39" s="24"/>
      <c r="X39" s="24"/>
      <c r="Y39" s="27"/>
      <c r="Z39" s="23"/>
      <c r="AA39" s="23"/>
      <c r="AB39" s="23"/>
    </row>
    <row r="40" spans="1:28" ht="27" customHeight="1" x14ac:dyDescent="0.2">
      <c r="A40" s="11" t="s">
        <v>27</v>
      </c>
      <c r="B40" s="11" t="s">
        <v>14</v>
      </c>
      <c r="C40" s="15" t="s">
        <v>28</v>
      </c>
      <c r="D40" s="18">
        <v>221009</v>
      </c>
      <c r="E40" s="6" t="s">
        <v>16</v>
      </c>
      <c r="F40" s="11">
        <f>40*10</f>
        <v>400</v>
      </c>
      <c r="G40" s="15">
        <v>15</v>
      </c>
      <c r="H40" s="11">
        <v>6000</v>
      </c>
      <c r="I40" s="11">
        <f t="shared" ref="I40:I41" si="18">F40*G40*H40</f>
        <v>36000000</v>
      </c>
      <c r="J40" s="16"/>
      <c r="K40" s="11"/>
      <c r="L40" s="15">
        <v>3000000</v>
      </c>
      <c r="M40" s="15">
        <v>3000000</v>
      </c>
      <c r="N40" s="15">
        <v>3000000</v>
      </c>
      <c r="O40" s="15">
        <v>3000000</v>
      </c>
      <c r="P40" s="15">
        <v>3000000</v>
      </c>
      <c r="Q40" s="15">
        <v>3000000</v>
      </c>
      <c r="R40" s="15">
        <v>3000000</v>
      </c>
      <c r="S40" s="15">
        <v>3000000</v>
      </c>
      <c r="T40" s="15">
        <v>3000000</v>
      </c>
      <c r="U40" s="15">
        <v>3000000</v>
      </c>
      <c r="V40" s="15">
        <v>3000000</v>
      </c>
      <c r="W40" s="15">
        <v>3000000</v>
      </c>
      <c r="X40" s="11">
        <f t="shared" ref="X40:X41" si="19">SUM(L40:W40)</f>
        <v>36000000</v>
      </c>
      <c r="Y40" s="28"/>
      <c r="Z40" s="17"/>
      <c r="AA40" s="17"/>
      <c r="AB40" s="17"/>
    </row>
    <row r="41" spans="1:28" ht="27" customHeight="1" x14ac:dyDescent="0.2">
      <c r="A41" s="11" t="s">
        <v>31</v>
      </c>
      <c r="B41" s="11" t="s">
        <v>14</v>
      </c>
      <c r="C41" s="11" t="s">
        <v>31</v>
      </c>
      <c r="D41" s="18">
        <v>221011</v>
      </c>
      <c r="E41" s="6" t="s">
        <v>16</v>
      </c>
      <c r="F41" s="11">
        <v>10</v>
      </c>
      <c r="G41" s="15">
        <v>5</v>
      </c>
      <c r="H41" s="11">
        <v>30000</v>
      </c>
      <c r="I41" s="11">
        <f t="shared" si="18"/>
        <v>1500000</v>
      </c>
      <c r="J41" s="16"/>
      <c r="K41" s="11"/>
      <c r="L41" s="15">
        <v>125000</v>
      </c>
      <c r="M41" s="15">
        <v>125000</v>
      </c>
      <c r="N41" s="15">
        <v>125000</v>
      </c>
      <c r="O41" s="15">
        <v>125000</v>
      </c>
      <c r="P41" s="15">
        <v>125000</v>
      </c>
      <c r="Q41" s="15">
        <v>125000</v>
      </c>
      <c r="R41" s="15">
        <v>125000</v>
      </c>
      <c r="S41" s="15">
        <v>125000</v>
      </c>
      <c r="T41" s="15">
        <v>125000</v>
      </c>
      <c r="U41" s="15">
        <v>125000</v>
      </c>
      <c r="V41" s="15">
        <v>125000</v>
      </c>
      <c r="W41" s="15">
        <v>125000</v>
      </c>
      <c r="X41" s="11">
        <f t="shared" si="19"/>
        <v>1500000</v>
      </c>
      <c r="Y41" s="28"/>
      <c r="Z41" s="17"/>
      <c r="AA41" s="17"/>
      <c r="AB41" s="17"/>
    </row>
    <row r="42" spans="1:28" ht="27" customHeight="1" x14ac:dyDescent="0.2">
      <c r="A42" s="19" t="s">
        <v>34</v>
      </c>
      <c r="B42" s="19" t="s">
        <v>14</v>
      </c>
      <c r="C42" s="19"/>
      <c r="D42" s="21"/>
      <c r="E42" s="22"/>
      <c r="F42" s="19"/>
      <c r="G42" s="19"/>
      <c r="H42" s="19"/>
      <c r="I42" s="19"/>
      <c r="J42" s="19">
        <f>SUM(I40:I42)</f>
        <v>37500000</v>
      </c>
      <c r="K42" s="19"/>
      <c r="L42" s="19">
        <f t="shared" ref="L42:X42" si="20">SUM(L40:L41)</f>
        <v>3125000</v>
      </c>
      <c r="M42" s="19">
        <f t="shared" si="20"/>
        <v>3125000</v>
      </c>
      <c r="N42" s="19">
        <f t="shared" si="20"/>
        <v>3125000</v>
      </c>
      <c r="O42" s="19">
        <f t="shared" si="20"/>
        <v>3125000</v>
      </c>
      <c r="P42" s="19">
        <f t="shared" si="20"/>
        <v>3125000</v>
      </c>
      <c r="Q42" s="19">
        <f t="shared" si="20"/>
        <v>3125000</v>
      </c>
      <c r="R42" s="19">
        <f t="shared" si="20"/>
        <v>3125000</v>
      </c>
      <c r="S42" s="19">
        <f t="shared" si="20"/>
        <v>3125000</v>
      </c>
      <c r="T42" s="19">
        <f t="shared" si="20"/>
        <v>3125000</v>
      </c>
      <c r="U42" s="19">
        <f t="shared" si="20"/>
        <v>3125000</v>
      </c>
      <c r="V42" s="19">
        <f t="shared" si="20"/>
        <v>3125000</v>
      </c>
      <c r="W42" s="19">
        <f t="shared" si="20"/>
        <v>3125000</v>
      </c>
      <c r="X42" s="19">
        <f t="shared" si="20"/>
        <v>37500000</v>
      </c>
      <c r="Y42" s="27"/>
      <c r="Z42" s="23"/>
      <c r="AA42" s="23"/>
      <c r="AB42" s="23"/>
    </row>
    <row r="43" spans="1:28" ht="27" customHeight="1" x14ac:dyDescent="0.2">
      <c r="A43" s="29" t="s">
        <v>52</v>
      </c>
      <c r="B43" s="29"/>
      <c r="C43" s="29"/>
      <c r="D43" s="30"/>
      <c r="E43" s="31"/>
      <c r="F43" s="29"/>
      <c r="G43" s="29"/>
      <c r="H43" s="29"/>
      <c r="I43" s="29"/>
      <c r="J43" s="29">
        <f t="shared" ref="J43:X43" si="21">SUM(J42,J38,J33,J27,J20,J17,J12,J9)</f>
        <v>232153571.42857143</v>
      </c>
      <c r="K43" s="29">
        <f t="shared" si="21"/>
        <v>0</v>
      </c>
      <c r="L43" s="29">
        <f t="shared" si="21"/>
        <v>34946250</v>
      </c>
      <c r="M43" s="29">
        <f t="shared" si="21"/>
        <v>16203392.75</v>
      </c>
      <c r="N43" s="29">
        <f t="shared" si="21"/>
        <v>21465000</v>
      </c>
      <c r="O43" s="29">
        <f t="shared" si="21"/>
        <v>16065000</v>
      </c>
      <c r="P43" s="29">
        <f t="shared" si="21"/>
        <v>21909642.75</v>
      </c>
      <c r="Q43" s="29">
        <f t="shared" si="21"/>
        <v>15065000</v>
      </c>
      <c r="R43" s="29">
        <f t="shared" si="21"/>
        <v>16965000</v>
      </c>
      <c r="S43" s="29">
        <f t="shared" si="21"/>
        <v>21009642.75</v>
      </c>
      <c r="T43" s="29">
        <f t="shared" si="21"/>
        <v>15725000</v>
      </c>
      <c r="U43" s="29">
        <f t="shared" si="21"/>
        <v>16965000</v>
      </c>
      <c r="V43" s="29">
        <f t="shared" si="21"/>
        <v>21009642.75</v>
      </c>
      <c r="W43" s="29">
        <f t="shared" si="21"/>
        <v>15725000</v>
      </c>
      <c r="X43" s="29">
        <f t="shared" si="21"/>
        <v>233053571</v>
      </c>
      <c r="Y43" s="27"/>
      <c r="Z43" s="23"/>
      <c r="AA43" s="23"/>
      <c r="AB43" s="23"/>
    </row>
    <row r="44" spans="1:28" ht="27" customHeight="1" x14ac:dyDescent="0.2">
      <c r="A44" s="24" t="s">
        <v>53</v>
      </c>
      <c r="B44" s="24"/>
      <c r="C44" s="24"/>
      <c r="D44" s="25"/>
      <c r="E44" s="26" t="s">
        <v>36</v>
      </c>
      <c r="F44" s="24"/>
      <c r="G44" s="24"/>
      <c r="H44" s="24"/>
      <c r="I44" s="24"/>
      <c r="J44" s="24"/>
      <c r="K44" s="24"/>
      <c r="L44" s="24"/>
      <c r="M44" s="24"/>
      <c r="N44" s="24"/>
      <c r="O44" s="24"/>
      <c r="P44" s="24"/>
      <c r="Q44" s="24"/>
      <c r="R44" s="24"/>
      <c r="S44" s="24"/>
      <c r="T44" s="24"/>
      <c r="U44" s="24"/>
      <c r="V44" s="24"/>
      <c r="W44" s="24"/>
      <c r="X44" s="24"/>
      <c r="Y44" s="27"/>
      <c r="Z44" s="23"/>
      <c r="AA44" s="23"/>
      <c r="AB44" s="23"/>
    </row>
    <row r="45" spans="1:28" ht="27" customHeight="1" x14ac:dyDescent="0.2">
      <c r="A45" s="11" t="s">
        <v>54</v>
      </c>
      <c r="B45" s="11" t="s">
        <v>55</v>
      </c>
      <c r="C45" s="11" t="s">
        <v>31</v>
      </c>
      <c r="D45" s="18">
        <v>221011</v>
      </c>
      <c r="E45" s="26" t="s">
        <v>36</v>
      </c>
      <c r="F45" s="11">
        <v>1</v>
      </c>
      <c r="G45" s="15">
        <v>5</v>
      </c>
      <c r="H45" s="11">
        <v>1000000</v>
      </c>
      <c r="I45" s="11">
        <f t="shared" ref="I45:I52" si="22">F45*G45*H45</f>
        <v>5000000</v>
      </c>
      <c r="J45" s="16"/>
      <c r="K45" s="11"/>
      <c r="L45" s="15">
        <v>1250000</v>
      </c>
      <c r="M45" s="11">
        <v>0</v>
      </c>
      <c r="N45" s="11">
        <v>0</v>
      </c>
      <c r="O45" s="15">
        <v>1250000</v>
      </c>
      <c r="P45" s="11">
        <v>0</v>
      </c>
      <c r="Q45" s="11">
        <v>0</v>
      </c>
      <c r="R45" s="15">
        <v>1250000</v>
      </c>
      <c r="S45" s="11">
        <v>0</v>
      </c>
      <c r="T45" s="11">
        <v>0</v>
      </c>
      <c r="U45" s="15">
        <v>1250000</v>
      </c>
      <c r="V45" s="11">
        <v>0</v>
      </c>
      <c r="W45" s="11">
        <v>0</v>
      </c>
      <c r="X45" s="11">
        <f t="shared" ref="X45:X53" si="23">SUM(L45:W45)</f>
        <v>5000000</v>
      </c>
      <c r="Y45" s="235" t="s">
        <v>56</v>
      </c>
      <c r="Z45" s="17"/>
      <c r="AA45" s="17"/>
      <c r="AB45" s="17"/>
    </row>
    <row r="46" spans="1:28" ht="27" customHeight="1" x14ac:dyDescent="0.2">
      <c r="A46" s="11" t="s">
        <v>50</v>
      </c>
      <c r="B46" s="11" t="s">
        <v>55</v>
      </c>
      <c r="C46" s="11" t="s">
        <v>31</v>
      </c>
      <c r="D46" s="18">
        <v>221011</v>
      </c>
      <c r="E46" s="26" t="s">
        <v>36</v>
      </c>
      <c r="F46" s="11">
        <v>8</v>
      </c>
      <c r="G46" s="15">
        <v>5</v>
      </c>
      <c r="H46" s="11">
        <v>200000</v>
      </c>
      <c r="I46" s="11">
        <f t="shared" si="22"/>
        <v>8000000</v>
      </c>
      <c r="J46" s="16"/>
      <c r="K46" s="11"/>
      <c r="L46" s="15">
        <v>2000000</v>
      </c>
      <c r="M46" s="11">
        <v>0</v>
      </c>
      <c r="N46" s="11">
        <v>0</v>
      </c>
      <c r="O46" s="15">
        <v>2000000</v>
      </c>
      <c r="P46" s="11">
        <v>0</v>
      </c>
      <c r="Q46" s="11">
        <v>0</v>
      </c>
      <c r="R46" s="15">
        <v>2000000</v>
      </c>
      <c r="S46" s="11">
        <v>0</v>
      </c>
      <c r="T46" s="11">
        <v>0</v>
      </c>
      <c r="U46" s="15">
        <v>2000000</v>
      </c>
      <c r="V46" s="11">
        <v>0</v>
      </c>
      <c r="W46" s="11">
        <v>0</v>
      </c>
      <c r="X46" s="11">
        <f t="shared" si="23"/>
        <v>8000000</v>
      </c>
      <c r="Y46" s="232"/>
      <c r="Z46" s="17"/>
      <c r="AA46" s="17"/>
      <c r="AB46" s="17"/>
    </row>
    <row r="47" spans="1:28" ht="27" customHeight="1" x14ac:dyDescent="0.2">
      <c r="A47" s="11" t="s">
        <v>57</v>
      </c>
      <c r="B47" s="11" t="s">
        <v>55</v>
      </c>
      <c r="C47" s="11" t="s">
        <v>31</v>
      </c>
      <c r="D47" s="18">
        <v>221011</v>
      </c>
      <c r="E47" s="26" t="s">
        <v>36</v>
      </c>
      <c r="F47" s="11">
        <v>12</v>
      </c>
      <c r="G47" s="15">
        <v>75</v>
      </c>
      <c r="H47" s="11">
        <v>20000</v>
      </c>
      <c r="I47" s="11">
        <f t="shared" si="22"/>
        <v>18000000</v>
      </c>
      <c r="J47" s="16"/>
      <c r="K47" s="11"/>
      <c r="L47" s="15">
        <v>1500000</v>
      </c>
      <c r="M47" s="15">
        <v>1500000</v>
      </c>
      <c r="N47" s="15">
        <v>1500000</v>
      </c>
      <c r="O47" s="15">
        <v>1500000</v>
      </c>
      <c r="P47" s="15">
        <v>1500000</v>
      </c>
      <c r="Q47" s="15">
        <v>1500000</v>
      </c>
      <c r="R47" s="15">
        <v>1500000</v>
      </c>
      <c r="S47" s="15">
        <v>1500000</v>
      </c>
      <c r="T47" s="15">
        <v>1500000</v>
      </c>
      <c r="U47" s="15">
        <v>1500000</v>
      </c>
      <c r="V47" s="15">
        <v>1500000</v>
      </c>
      <c r="W47" s="15">
        <v>1500000</v>
      </c>
      <c r="X47" s="11">
        <f t="shared" si="23"/>
        <v>18000000</v>
      </c>
      <c r="Y47" s="232"/>
      <c r="Z47" s="17"/>
      <c r="AA47" s="17"/>
      <c r="AB47" s="17"/>
    </row>
    <row r="48" spans="1:28" ht="27" customHeight="1" x14ac:dyDescent="0.2">
      <c r="A48" s="11" t="s">
        <v>58</v>
      </c>
      <c r="B48" s="11" t="s">
        <v>55</v>
      </c>
      <c r="C48" s="15" t="s">
        <v>18</v>
      </c>
      <c r="D48" s="18">
        <v>227001</v>
      </c>
      <c r="E48" s="26" t="s">
        <v>36</v>
      </c>
      <c r="F48" s="11">
        <v>30</v>
      </c>
      <c r="G48" s="15">
        <v>75</v>
      </c>
      <c r="H48" s="11">
        <v>20000</v>
      </c>
      <c r="I48" s="11">
        <f t="shared" si="22"/>
        <v>45000000</v>
      </c>
      <c r="J48" s="16"/>
      <c r="K48" s="11"/>
      <c r="L48" s="15">
        <v>3750000</v>
      </c>
      <c r="M48" s="15">
        <v>3750000</v>
      </c>
      <c r="N48" s="15">
        <v>3750000</v>
      </c>
      <c r="O48" s="15">
        <v>3750000</v>
      </c>
      <c r="P48" s="15">
        <v>3750000</v>
      </c>
      <c r="Q48" s="15">
        <v>3750000</v>
      </c>
      <c r="R48" s="15">
        <v>3750000</v>
      </c>
      <c r="S48" s="15">
        <v>3750000</v>
      </c>
      <c r="T48" s="15">
        <v>3750000</v>
      </c>
      <c r="U48" s="15">
        <v>3750000</v>
      </c>
      <c r="V48" s="15">
        <v>3750000</v>
      </c>
      <c r="W48" s="15">
        <v>3750000</v>
      </c>
      <c r="X48" s="11">
        <f t="shared" si="23"/>
        <v>45000000</v>
      </c>
      <c r="Y48" s="232"/>
      <c r="Z48" s="17"/>
      <c r="AA48" s="17"/>
      <c r="AB48" s="17"/>
    </row>
    <row r="49" spans="1:28" ht="27" customHeight="1" x14ac:dyDescent="0.2">
      <c r="A49" s="11" t="s">
        <v>59</v>
      </c>
      <c r="B49" s="11" t="s">
        <v>55</v>
      </c>
      <c r="C49" s="11" t="s">
        <v>15</v>
      </c>
      <c r="D49" s="13">
        <v>211103</v>
      </c>
      <c r="E49" s="26" t="s">
        <v>36</v>
      </c>
      <c r="F49" s="11">
        <v>30</v>
      </c>
      <c r="G49" s="15">
        <v>75</v>
      </c>
      <c r="H49" s="11">
        <v>15000</v>
      </c>
      <c r="I49" s="11">
        <f t="shared" si="22"/>
        <v>33750000</v>
      </c>
      <c r="J49" s="16"/>
      <c r="K49" s="11"/>
      <c r="L49" s="15">
        <v>2812500</v>
      </c>
      <c r="M49" s="15">
        <v>2812500</v>
      </c>
      <c r="N49" s="15">
        <v>2812500</v>
      </c>
      <c r="O49" s="15">
        <v>2812500</v>
      </c>
      <c r="P49" s="15">
        <v>2812500</v>
      </c>
      <c r="Q49" s="15">
        <v>2812500</v>
      </c>
      <c r="R49" s="15">
        <v>2812500</v>
      </c>
      <c r="S49" s="15">
        <v>2812500</v>
      </c>
      <c r="T49" s="15">
        <v>2812500</v>
      </c>
      <c r="U49" s="15">
        <v>2812500</v>
      </c>
      <c r="V49" s="15">
        <v>2812500</v>
      </c>
      <c r="W49" s="15">
        <v>2812500</v>
      </c>
      <c r="X49" s="11">
        <f t="shared" si="23"/>
        <v>33750000</v>
      </c>
      <c r="Y49" s="232"/>
      <c r="Z49" s="17"/>
      <c r="AA49" s="17"/>
      <c r="AB49" s="17"/>
    </row>
    <row r="50" spans="1:28" ht="27" customHeight="1" x14ac:dyDescent="0.2">
      <c r="A50" s="11" t="s">
        <v>60</v>
      </c>
      <c r="B50" s="11" t="s">
        <v>55</v>
      </c>
      <c r="C50" s="11" t="s">
        <v>41</v>
      </c>
      <c r="D50" s="18">
        <v>222001</v>
      </c>
      <c r="E50" s="26" t="s">
        <v>36</v>
      </c>
      <c r="F50" s="11">
        <v>2</v>
      </c>
      <c r="G50" s="15">
        <v>15</v>
      </c>
      <c r="H50" s="11">
        <v>30000</v>
      </c>
      <c r="I50" s="11">
        <f t="shared" si="22"/>
        <v>900000</v>
      </c>
      <c r="J50" s="16"/>
      <c r="K50" s="11"/>
      <c r="L50" s="15">
        <v>75000</v>
      </c>
      <c r="M50" s="15">
        <v>75000</v>
      </c>
      <c r="N50" s="15">
        <v>75000</v>
      </c>
      <c r="O50" s="15">
        <v>75000</v>
      </c>
      <c r="P50" s="15">
        <v>75000</v>
      </c>
      <c r="Q50" s="15">
        <v>75000</v>
      </c>
      <c r="R50" s="15">
        <v>75000</v>
      </c>
      <c r="S50" s="15">
        <v>75000</v>
      </c>
      <c r="T50" s="15">
        <v>75000</v>
      </c>
      <c r="U50" s="15">
        <v>75000</v>
      </c>
      <c r="V50" s="15">
        <v>75000</v>
      </c>
      <c r="W50" s="15">
        <v>75000</v>
      </c>
      <c r="X50" s="11">
        <f t="shared" si="23"/>
        <v>900000</v>
      </c>
      <c r="Y50" s="232"/>
      <c r="Z50" s="17"/>
      <c r="AA50" s="17"/>
      <c r="AB50" s="17"/>
    </row>
    <row r="51" spans="1:28" ht="27" customHeight="1" x14ac:dyDescent="0.2">
      <c r="A51" s="11" t="s">
        <v>61</v>
      </c>
      <c r="B51" s="11" t="s">
        <v>55</v>
      </c>
      <c r="C51" s="15" t="s">
        <v>62</v>
      </c>
      <c r="D51" s="32">
        <v>224002</v>
      </c>
      <c r="E51" s="26" t="s">
        <v>36</v>
      </c>
      <c r="F51" s="11">
        <v>11000</v>
      </c>
      <c r="G51" s="11">
        <v>2</v>
      </c>
      <c r="H51" s="11">
        <v>3000</v>
      </c>
      <c r="I51" s="11">
        <f t="shared" si="22"/>
        <v>66000000</v>
      </c>
      <c r="J51" s="16"/>
      <c r="K51" s="11"/>
      <c r="L51" s="15">
        <v>16500000</v>
      </c>
      <c r="M51" s="11">
        <v>0</v>
      </c>
      <c r="N51" s="11">
        <v>0</v>
      </c>
      <c r="O51" s="15">
        <v>16500000</v>
      </c>
      <c r="P51" s="11">
        <v>0</v>
      </c>
      <c r="Q51" s="11">
        <v>0</v>
      </c>
      <c r="R51" s="15">
        <v>16500000</v>
      </c>
      <c r="S51" s="11">
        <v>0</v>
      </c>
      <c r="T51" s="11">
        <v>0</v>
      </c>
      <c r="U51" s="15">
        <v>16500000</v>
      </c>
      <c r="V51" s="11">
        <v>0</v>
      </c>
      <c r="W51" s="11">
        <v>0</v>
      </c>
      <c r="X51" s="11">
        <f t="shared" si="23"/>
        <v>66000000</v>
      </c>
      <c r="Y51" s="232"/>
      <c r="Z51" s="17"/>
      <c r="AA51" s="17"/>
      <c r="AB51" s="17"/>
    </row>
    <row r="52" spans="1:28" ht="27" customHeight="1" x14ac:dyDescent="0.2">
      <c r="A52" s="11" t="s">
        <v>63</v>
      </c>
      <c r="B52" s="11" t="s">
        <v>55</v>
      </c>
      <c r="C52" s="15" t="s">
        <v>31</v>
      </c>
      <c r="D52" s="18">
        <v>221011</v>
      </c>
      <c r="E52" s="26" t="s">
        <v>36</v>
      </c>
      <c r="F52" s="11">
        <v>2000</v>
      </c>
      <c r="G52" s="11">
        <v>1</v>
      </c>
      <c r="H52" s="11">
        <v>1000</v>
      </c>
      <c r="I52" s="11">
        <f t="shared" si="22"/>
        <v>2000000</v>
      </c>
      <c r="J52" s="16"/>
      <c r="K52" s="11"/>
      <c r="L52" s="11">
        <v>500000</v>
      </c>
      <c r="M52" s="11">
        <v>0</v>
      </c>
      <c r="N52" s="11">
        <v>0</v>
      </c>
      <c r="O52" s="11">
        <v>500000</v>
      </c>
      <c r="P52" s="11">
        <v>0</v>
      </c>
      <c r="Q52" s="11">
        <v>0</v>
      </c>
      <c r="R52" s="11">
        <v>500000</v>
      </c>
      <c r="S52" s="11">
        <v>0</v>
      </c>
      <c r="T52" s="11">
        <v>0</v>
      </c>
      <c r="U52" s="11">
        <v>500000</v>
      </c>
      <c r="V52" s="11">
        <v>0</v>
      </c>
      <c r="W52" s="11">
        <v>0</v>
      </c>
      <c r="X52" s="11">
        <f t="shared" si="23"/>
        <v>2000000</v>
      </c>
      <c r="Y52" s="232"/>
      <c r="Z52" s="17"/>
      <c r="AA52" s="17"/>
      <c r="AB52" s="17"/>
    </row>
    <row r="53" spans="1:28" ht="27" customHeight="1" x14ac:dyDescent="0.2">
      <c r="A53" s="19" t="s">
        <v>34</v>
      </c>
      <c r="B53" s="19"/>
      <c r="C53" s="19"/>
      <c r="D53" s="21"/>
      <c r="E53" s="22"/>
      <c r="F53" s="19"/>
      <c r="G53" s="19"/>
      <c r="H53" s="19"/>
      <c r="I53" s="19"/>
      <c r="J53" s="19">
        <f>SUM(I45:I53)</f>
        <v>178650000</v>
      </c>
      <c r="K53" s="19"/>
      <c r="L53" s="19">
        <f t="shared" ref="L53:W53" si="24">SUM(L45:L52)</f>
        <v>28387500</v>
      </c>
      <c r="M53" s="19">
        <f t="shared" si="24"/>
        <v>8137500</v>
      </c>
      <c r="N53" s="19">
        <f t="shared" si="24"/>
        <v>8137500</v>
      </c>
      <c r="O53" s="19">
        <f t="shared" si="24"/>
        <v>28387500</v>
      </c>
      <c r="P53" s="19">
        <f t="shared" si="24"/>
        <v>8137500</v>
      </c>
      <c r="Q53" s="19">
        <f t="shared" si="24"/>
        <v>8137500</v>
      </c>
      <c r="R53" s="19">
        <f t="shared" si="24"/>
        <v>28387500</v>
      </c>
      <c r="S53" s="19">
        <f t="shared" si="24"/>
        <v>8137500</v>
      </c>
      <c r="T53" s="19">
        <f t="shared" si="24"/>
        <v>8137500</v>
      </c>
      <c r="U53" s="19">
        <f t="shared" si="24"/>
        <v>28387500</v>
      </c>
      <c r="V53" s="19">
        <f t="shared" si="24"/>
        <v>8137500</v>
      </c>
      <c r="W53" s="19">
        <f t="shared" si="24"/>
        <v>8137500</v>
      </c>
      <c r="X53" s="19">
        <f t="shared" si="23"/>
        <v>178650000</v>
      </c>
      <c r="Y53" s="232"/>
      <c r="Z53" s="23"/>
      <c r="AA53" s="23"/>
      <c r="AB53" s="23"/>
    </row>
    <row r="54" spans="1:28" ht="27" customHeight="1" x14ac:dyDescent="0.2">
      <c r="A54" s="24" t="s">
        <v>64</v>
      </c>
      <c r="B54" s="24"/>
      <c r="C54" s="24"/>
      <c r="D54" s="25"/>
      <c r="E54" s="26" t="s">
        <v>65</v>
      </c>
      <c r="F54" s="24"/>
      <c r="G54" s="24"/>
      <c r="H54" s="24"/>
      <c r="I54" s="24"/>
      <c r="J54" s="24"/>
      <c r="K54" s="24"/>
      <c r="L54" s="24"/>
      <c r="M54" s="24"/>
      <c r="N54" s="24"/>
      <c r="O54" s="24"/>
      <c r="P54" s="24"/>
      <c r="Q54" s="24"/>
      <c r="R54" s="24"/>
      <c r="S54" s="24"/>
      <c r="T54" s="24"/>
      <c r="U54" s="24"/>
      <c r="V54" s="24"/>
      <c r="W54" s="24"/>
      <c r="X54" s="24"/>
      <c r="Y54" s="232"/>
      <c r="Z54" s="23"/>
      <c r="AA54" s="23"/>
      <c r="AB54" s="23"/>
    </row>
    <row r="55" spans="1:28" ht="27" customHeight="1" x14ac:dyDescent="0.2">
      <c r="A55" s="11" t="s">
        <v>27</v>
      </c>
      <c r="B55" s="11" t="s">
        <v>55</v>
      </c>
      <c r="C55" s="15" t="s">
        <v>28</v>
      </c>
      <c r="D55" s="18">
        <v>221009</v>
      </c>
      <c r="E55" s="26" t="s">
        <v>65</v>
      </c>
      <c r="F55" s="11">
        <v>65</v>
      </c>
      <c r="G55" s="15">
        <v>5</v>
      </c>
      <c r="H55" s="11">
        <v>6000</v>
      </c>
      <c r="I55" s="11">
        <f t="shared" ref="I55:I57" si="25">F55*G55*H55</f>
        <v>1950000</v>
      </c>
      <c r="J55" s="16"/>
      <c r="K55" s="11"/>
      <c r="L55" s="15">
        <v>325000</v>
      </c>
      <c r="M55" s="11">
        <v>0</v>
      </c>
      <c r="N55" s="15">
        <v>325000</v>
      </c>
      <c r="O55" s="11">
        <v>0</v>
      </c>
      <c r="P55" s="15">
        <v>325000</v>
      </c>
      <c r="Q55" s="11">
        <v>0</v>
      </c>
      <c r="R55" s="15">
        <v>325000</v>
      </c>
      <c r="S55" s="15">
        <v>0</v>
      </c>
      <c r="T55" s="15">
        <v>325000</v>
      </c>
      <c r="U55" s="11">
        <v>0</v>
      </c>
      <c r="V55" s="15">
        <v>325000</v>
      </c>
      <c r="W55" s="11">
        <v>0</v>
      </c>
      <c r="X55" s="11">
        <f t="shared" ref="X55:X57" si="26">SUM(L55:W55)</f>
        <v>1950000</v>
      </c>
      <c r="Y55" s="232"/>
      <c r="Z55" s="17"/>
      <c r="AA55" s="17"/>
      <c r="AB55" s="17"/>
    </row>
    <row r="56" spans="1:28" ht="27" customHeight="1" x14ac:dyDescent="0.2">
      <c r="A56" s="11" t="s">
        <v>66</v>
      </c>
      <c r="B56" s="11" t="s">
        <v>55</v>
      </c>
      <c r="C56" s="15" t="s">
        <v>18</v>
      </c>
      <c r="D56" s="18">
        <v>227001</v>
      </c>
      <c r="E56" s="26" t="s">
        <v>65</v>
      </c>
      <c r="F56" s="11">
        <v>65</v>
      </c>
      <c r="G56" s="15">
        <v>5</v>
      </c>
      <c r="H56" s="11">
        <v>15000</v>
      </c>
      <c r="I56" s="11">
        <f t="shared" si="25"/>
        <v>4875000</v>
      </c>
      <c r="J56" s="16"/>
      <c r="K56" s="11"/>
      <c r="L56" s="15">
        <v>812500</v>
      </c>
      <c r="M56" s="11">
        <v>0</v>
      </c>
      <c r="N56" s="15">
        <v>812500</v>
      </c>
      <c r="O56" s="11">
        <v>0</v>
      </c>
      <c r="P56" s="15">
        <v>812500</v>
      </c>
      <c r="Q56" s="11">
        <v>0</v>
      </c>
      <c r="R56" s="15">
        <v>812500</v>
      </c>
      <c r="S56" s="15">
        <v>0</v>
      </c>
      <c r="T56" s="15">
        <v>812500</v>
      </c>
      <c r="U56" s="11">
        <v>0</v>
      </c>
      <c r="V56" s="15">
        <v>812500</v>
      </c>
      <c r="W56" s="11">
        <v>0</v>
      </c>
      <c r="X56" s="11">
        <f t="shared" si="26"/>
        <v>4875000</v>
      </c>
      <c r="Y56" s="232"/>
      <c r="Z56" s="17"/>
      <c r="AA56" s="17"/>
      <c r="AB56" s="17"/>
    </row>
    <row r="57" spans="1:28" ht="27" customHeight="1" x14ac:dyDescent="0.2">
      <c r="A57" s="11" t="s">
        <v>31</v>
      </c>
      <c r="B57" s="11" t="s">
        <v>55</v>
      </c>
      <c r="C57" s="11" t="s">
        <v>31</v>
      </c>
      <c r="D57" s="18">
        <v>221011</v>
      </c>
      <c r="E57" s="26" t="s">
        <v>65</v>
      </c>
      <c r="F57" s="11">
        <v>65</v>
      </c>
      <c r="G57" s="15">
        <v>5</v>
      </c>
      <c r="H57" s="11">
        <v>5000</v>
      </c>
      <c r="I57" s="11">
        <f t="shared" si="25"/>
        <v>1625000</v>
      </c>
      <c r="J57" s="16"/>
      <c r="K57" s="11"/>
      <c r="L57" s="15">
        <v>270833.33333300002</v>
      </c>
      <c r="M57" s="11">
        <v>0</v>
      </c>
      <c r="N57" s="15">
        <v>270833.33333300002</v>
      </c>
      <c r="O57" s="11">
        <v>0</v>
      </c>
      <c r="P57" s="15">
        <v>270833.33333300002</v>
      </c>
      <c r="Q57" s="11">
        <v>0</v>
      </c>
      <c r="R57" s="15">
        <v>270833.33333300002</v>
      </c>
      <c r="S57" s="15">
        <v>0</v>
      </c>
      <c r="T57" s="15">
        <v>270833.33333300002</v>
      </c>
      <c r="U57" s="11">
        <v>0</v>
      </c>
      <c r="V57" s="15">
        <v>270833.33333300002</v>
      </c>
      <c r="W57" s="11">
        <v>0</v>
      </c>
      <c r="X57" s="11">
        <f t="shared" si="26"/>
        <v>1624999.9999980002</v>
      </c>
      <c r="Y57" s="232"/>
      <c r="Z57" s="17"/>
      <c r="AA57" s="17"/>
      <c r="AB57" s="17"/>
    </row>
    <row r="58" spans="1:28" ht="27" customHeight="1" x14ac:dyDescent="0.2">
      <c r="A58" s="19" t="s">
        <v>23</v>
      </c>
      <c r="B58" s="19" t="s">
        <v>55</v>
      </c>
      <c r="C58" s="19" t="s">
        <v>24</v>
      </c>
      <c r="D58" s="21"/>
      <c r="E58" s="22"/>
      <c r="F58" s="19"/>
      <c r="G58" s="19"/>
      <c r="H58" s="19"/>
      <c r="I58" s="19"/>
      <c r="J58" s="33">
        <f>SUM(I55,I56,I57)</f>
        <v>8450000</v>
      </c>
      <c r="K58" s="19"/>
      <c r="L58" s="19">
        <f t="shared" ref="L58:X58" si="27">SUM(L55:L57)</f>
        <v>1408333.3333330001</v>
      </c>
      <c r="M58" s="19">
        <f t="shared" si="27"/>
        <v>0</v>
      </c>
      <c r="N58" s="19">
        <f t="shared" si="27"/>
        <v>1408333.3333330001</v>
      </c>
      <c r="O58" s="19">
        <f t="shared" si="27"/>
        <v>0</v>
      </c>
      <c r="P58" s="19">
        <f t="shared" si="27"/>
        <v>1408333.3333330001</v>
      </c>
      <c r="Q58" s="19">
        <f t="shared" si="27"/>
        <v>0</v>
      </c>
      <c r="R58" s="19">
        <f t="shared" si="27"/>
        <v>1408333.3333330001</v>
      </c>
      <c r="S58" s="19">
        <f t="shared" si="27"/>
        <v>0</v>
      </c>
      <c r="T58" s="19">
        <f t="shared" si="27"/>
        <v>1408333.3333330001</v>
      </c>
      <c r="U58" s="19">
        <f t="shared" si="27"/>
        <v>0</v>
      </c>
      <c r="V58" s="19">
        <f t="shared" si="27"/>
        <v>1408333.3333330001</v>
      </c>
      <c r="W58" s="19">
        <f t="shared" si="27"/>
        <v>0</v>
      </c>
      <c r="X58" s="19">
        <f t="shared" si="27"/>
        <v>8449999.9999979995</v>
      </c>
      <c r="Y58" s="232"/>
      <c r="Z58" s="23"/>
      <c r="AA58" s="23"/>
      <c r="AB58" s="23"/>
    </row>
    <row r="59" spans="1:28" ht="27" customHeight="1" x14ac:dyDescent="0.2">
      <c r="A59" s="24" t="s">
        <v>67</v>
      </c>
      <c r="B59" s="24"/>
      <c r="C59" s="24"/>
      <c r="D59" s="25"/>
      <c r="E59" s="26" t="s">
        <v>36</v>
      </c>
      <c r="F59" s="24"/>
      <c r="G59" s="24"/>
      <c r="H59" s="24"/>
      <c r="I59" s="24"/>
      <c r="J59" s="24"/>
      <c r="K59" s="24"/>
      <c r="L59" s="24"/>
      <c r="M59" s="24"/>
      <c r="N59" s="24"/>
      <c r="O59" s="24"/>
      <c r="P59" s="24"/>
      <c r="Q59" s="24"/>
      <c r="R59" s="24"/>
      <c r="S59" s="24"/>
      <c r="T59" s="24"/>
      <c r="U59" s="24"/>
      <c r="V59" s="24"/>
      <c r="W59" s="24"/>
      <c r="X59" s="24"/>
      <c r="Y59" s="232"/>
      <c r="Z59" s="23"/>
      <c r="AA59" s="23"/>
      <c r="AB59" s="23"/>
    </row>
    <row r="60" spans="1:28" ht="27" customHeight="1" x14ac:dyDescent="0.2">
      <c r="A60" s="11" t="s">
        <v>68</v>
      </c>
      <c r="B60" s="11" t="s">
        <v>55</v>
      </c>
      <c r="C60" s="11" t="s">
        <v>15</v>
      </c>
      <c r="D60" s="13">
        <v>211103</v>
      </c>
      <c r="E60" s="26" t="s">
        <v>36</v>
      </c>
      <c r="F60" s="11">
        <v>4</v>
      </c>
      <c r="G60" s="15">
        <v>15</v>
      </c>
      <c r="H60" s="11">
        <v>20000</v>
      </c>
      <c r="I60" s="11">
        <f t="shared" ref="I60:I63" si="28">F60*G60*H60</f>
        <v>1200000</v>
      </c>
      <c r="J60" s="16"/>
      <c r="K60" s="11"/>
      <c r="L60" s="15">
        <v>100000</v>
      </c>
      <c r="M60" s="15">
        <v>100000</v>
      </c>
      <c r="N60" s="15">
        <v>100000</v>
      </c>
      <c r="O60" s="15">
        <v>100000</v>
      </c>
      <c r="P60" s="15">
        <v>100000</v>
      </c>
      <c r="Q60" s="15">
        <v>100000</v>
      </c>
      <c r="R60" s="15">
        <v>100000</v>
      </c>
      <c r="S60" s="15">
        <v>100000</v>
      </c>
      <c r="T60" s="15">
        <v>100000</v>
      </c>
      <c r="U60" s="15">
        <v>100000</v>
      </c>
      <c r="V60" s="15">
        <v>100000</v>
      </c>
      <c r="W60" s="15">
        <v>100000</v>
      </c>
      <c r="X60" s="11">
        <f t="shared" ref="X60:X64" si="29">SUM(L60:W60)</f>
        <v>1200000</v>
      </c>
      <c r="Y60" s="232"/>
      <c r="Z60" s="17"/>
      <c r="AA60" s="17"/>
      <c r="AB60" s="17"/>
    </row>
    <row r="61" spans="1:28" ht="27" customHeight="1" x14ac:dyDescent="0.2">
      <c r="A61" s="11" t="s">
        <v>69</v>
      </c>
      <c r="B61" s="11" t="s">
        <v>55</v>
      </c>
      <c r="C61" s="15" t="s">
        <v>28</v>
      </c>
      <c r="D61" s="18">
        <v>221009</v>
      </c>
      <c r="E61" s="26" t="s">
        <v>36</v>
      </c>
      <c r="F61" s="11">
        <v>104</v>
      </c>
      <c r="G61" s="15">
        <v>15</v>
      </c>
      <c r="H61" s="11">
        <v>6000</v>
      </c>
      <c r="I61" s="11">
        <f t="shared" si="28"/>
        <v>9360000</v>
      </c>
      <c r="J61" s="16"/>
      <c r="K61" s="11"/>
      <c r="L61" s="15">
        <v>780000</v>
      </c>
      <c r="M61" s="15">
        <v>780000</v>
      </c>
      <c r="N61" s="15">
        <v>780000</v>
      </c>
      <c r="O61" s="15">
        <v>780000</v>
      </c>
      <c r="P61" s="15">
        <v>780000</v>
      </c>
      <c r="Q61" s="15">
        <v>780000</v>
      </c>
      <c r="R61" s="15">
        <v>780000</v>
      </c>
      <c r="S61" s="15">
        <v>780000</v>
      </c>
      <c r="T61" s="15">
        <v>780000</v>
      </c>
      <c r="U61" s="15">
        <v>780000</v>
      </c>
      <c r="V61" s="15">
        <v>780000</v>
      </c>
      <c r="W61" s="15">
        <v>780000</v>
      </c>
      <c r="X61" s="11">
        <f t="shared" si="29"/>
        <v>9360000</v>
      </c>
      <c r="Y61" s="232"/>
      <c r="Z61" s="17"/>
      <c r="AA61" s="17"/>
      <c r="AB61" s="17"/>
    </row>
    <row r="62" spans="1:28" ht="27" customHeight="1" x14ac:dyDescent="0.2">
      <c r="A62" s="11" t="s">
        <v>70</v>
      </c>
      <c r="B62" s="11" t="s">
        <v>55</v>
      </c>
      <c r="C62" s="15" t="s">
        <v>18</v>
      </c>
      <c r="D62" s="18">
        <v>227001</v>
      </c>
      <c r="E62" s="26" t="s">
        <v>36</v>
      </c>
      <c r="F62" s="11">
        <v>100</v>
      </c>
      <c r="G62" s="15">
        <v>15</v>
      </c>
      <c r="H62" s="11">
        <v>15000</v>
      </c>
      <c r="I62" s="11">
        <f t="shared" si="28"/>
        <v>22500000</v>
      </c>
      <c r="J62" s="16"/>
      <c r="K62" s="11"/>
      <c r="L62" s="15">
        <v>1875000</v>
      </c>
      <c r="M62" s="15">
        <v>1875000</v>
      </c>
      <c r="N62" s="15">
        <v>1875000</v>
      </c>
      <c r="O62" s="15">
        <v>1875000</v>
      </c>
      <c r="P62" s="15">
        <v>1875000</v>
      </c>
      <c r="Q62" s="15">
        <v>1875000</v>
      </c>
      <c r="R62" s="15">
        <v>1875000</v>
      </c>
      <c r="S62" s="15">
        <v>1875000</v>
      </c>
      <c r="T62" s="15">
        <v>1875000</v>
      </c>
      <c r="U62" s="15">
        <v>1875000</v>
      </c>
      <c r="V62" s="15">
        <v>1875000</v>
      </c>
      <c r="W62" s="15">
        <v>1875000</v>
      </c>
      <c r="X62" s="11">
        <f t="shared" si="29"/>
        <v>22500000</v>
      </c>
      <c r="Y62" s="232"/>
      <c r="Z62" s="17"/>
      <c r="AA62" s="17"/>
      <c r="AB62" s="17"/>
    </row>
    <row r="63" spans="1:28" ht="27" customHeight="1" x14ac:dyDescent="0.2">
      <c r="A63" s="11" t="s">
        <v>31</v>
      </c>
      <c r="B63" s="11" t="s">
        <v>55</v>
      </c>
      <c r="C63" s="11" t="s">
        <v>31</v>
      </c>
      <c r="D63" s="18">
        <v>221011</v>
      </c>
      <c r="E63" s="26" t="s">
        <v>36</v>
      </c>
      <c r="F63" s="11">
        <v>1</v>
      </c>
      <c r="G63" s="15">
        <v>15</v>
      </c>
      <c r="H63" s="11">
        <v>100000</v>
      </c>
      <c r="I63" s="11">
        <f t="shared" si="28"/>
        <v>1500000</v>
      </c>
      <c r="J63" s="16"/>
      <c r="K63" s="11"/>
      <c r="L63" s="15">
        <v>125000</v>
      </c>
      <c r="M63" s="15">
        <v>125000</v>
      </c>
      <c r="N63" s="15">
        <v>125000</v>
      </c>
      <c r="O63" s="15">
        <v>125000</v>
      </c>
      <c r="P63" s="15">
        <v>125000</v>
      </c>
      <c r="Q63" s="15">
        <v>125000</v>
      </c>
      <c r="R63" s="15">
        <v>125000</v>
      </c>
      <c r="S63" s="15">
        <v>125000</v>
      </c>
      <c r="T63" s="15">
        <v>125000</v>
      </c>
      <c r="U63" s="15">
        <v>125000</v>
      </c>
      <c r="V63" s="15">
        <v>125000</v>
      </c>
      <c r="W63" s="15">
        <v>125000</v>
      </c>
      <c r="X63" s="11">
        <f t="shared" si="29"/>
        <v>1500000</v>
      </c>
      <c r="Y63" s="232"/>
      <c r="Z63" s="17"/>
      <c r="AA63" s="17"/>
      <c r="AB63" s="17"/>
    </row>
    <row r="64" spans="1:28" ht="27" customHeight="1" x14ac:dyDescent="0.2">
      <c r="A64" s="19" t="s">
        <v>23</v>
      </c>
      <c r="B64" s="19" t="s">
        <v>55</v>
      </c>
      <c r="C64" s="19" t="s">
        <v>24</v>
      </c>
      <c r="D64" s="21"/>
      <c r="E64" s="22"/>
      <c r="F64" s="19"/>
      <c r="G64" s="19"/>
      <c r="H64" s="19"/>
      <c r="I64" s="19"/>
      <c r="J64" s="19">
        <f>SUM(I60:I63)</f>
        <v>34560000</v>
      </c>
      <c r="K64" s="19"/>
      <c r="L64" s="19">
        <f t="shared" ref="L64:W64" si="30">SUM(L60:L63)</f>
        <v>2880000</v>
      </c>
      <c r="M64" s="19">
        <f t="shared" si="30"/>
        <v>2880000</v>
      </c>
      <c r="N64" s="19">
        <f t="shared" si="30"/>
        <v>2880000</v>
      </c>
      <c r="O64" s="19">
        <f t="shared" si="30"/>
        <v>2880000</v>
      </c>
      <c r="P64" s="19">
        <f t="shared" si="30"/>
        <v>2880000</v>
      </c>
      <c r="Q64" s="19">
        <f t="shared" si="30"/>
        <v>2880000</v>
      </c>
      <c r="R64" s="19">
        <f t="shared" si="30"/>
        <v>2880000</v>
      </c>
      <c r="S64" s="19">
        <f t="shared" si="30"/>
        <v>2880000</v>
      </c>
      <c r="T64" s="19">
        <f t="shared" si="30"/>
        <v>2880000</v>
      </c>
      <c r="U64" s="19">
        <f t="shared" si="30"/>
        <v>2880000</v>
      </c>
      <c r="V64" s="19">
        <f t="shared" si="30"/>
        <v>2880000</v>
      </c>
      <c r="W64" s="19">
        <f t="shared" si="30"/>
        <v>2880000</v>
      </c>
      <c r="X64" s="19">
        <f t="shared" si="29"/>
        <v>34560000</v>
      </c>
      <c r="Y64" s="232"/>
      <c r="Z64" s="23"/>
      <c r="AA64" s="23"/>
      <c r="AB64" s="23"/>
    </row>
    <row r="65" spans="1:28" ht="27" customHeight="1" x14ac:dyDescent="0.2">
      <c r="A65" s="24" t="s">
        <v>71</v>
      </c>
      <c r="B65" s="24"/>
      <c r="C65" s="24"/>
      <c r="D65" s="25"/>
      <c r="E65" s="26" t="s">
        <v>36</v>
      </c>
      <c r="F65" s="24"/>
      <c r="G65" s="24"/>
      <c r="H65" s="24"/>
      <c r="I65" s="24"/>
      <c r="J65" s="24"/>
      <c r="K65" s="24"/>
      <c r="L65" s="24"/>
      <c r="M65" s="24"/>
      <c r="N65" s="24"/>
      <c r="O65" s="24"/>
      <c r="P65" s="24"/>
      <c r="Q65" s="24"/>
      <c r="R65" s="24"/>
      <c r="S65" s="24"/>
      <c r="T65" s="24"/>
      <c r="U65" s="24"/>
      <c r="V65" s="24"/>
      <c r="W65" s="24"/>
      <c r="X65" s="24"/>
      <c r="Y65" s="232"/>
      <c r="Z65" s="23"/>
      <c r="AA65" s="23"/>
      <c r="AB65" s="23"/>
    </row>
    <row r="66" spans="1:28" ht="27" customHeight="1" x14ac:dyDescent="0.2">
      <c r="A66" s="11" t="s">
        <v>72</v>
      </c>
      <c r="B66" s="11" t="s">
        <v>55</v>
      </c>
      <c r="C66" s="11" t="s">
        <v>15</v>
      </c>
      <c r="D66" s="13">
        <v>211103</v>
      </c>
      <c r="E66" s="26" t="s">
        <v>36</v>
      </c>
      <c r="F66" s="11">
        <v>4</v>
      </c>
      <c r="G66" s="15">
        <v>10</v>
      </c>
      <c r="H66" s="11">
        <v>20000</v>
      </c>
      <c r="I66" s="11">
        <f t="shared" ref="I66:I67" si="31">H66*G66*F66</f>
        <v>800000</v>
      </c>
      <c r="J66" s="16"/>
      <c r="K66" s="11"/>
      <c r="L66" s="11">
        <v>0</v>
      </c>
      <c r="M66" s="15">
        <v>200000</v>
      </c>
      <c r="N66" s="11">
        <v>0</v>
      </c>
      <c r="O66" s="11">
        <v>0</v>
      </c>
      <c r="P66" s="15">
        <v>200000</v>
      </c>
      <c r="Q66" s="11">
        <v>0</v>
      </c>
      <c r="R66" s="11">
        <v>0</v>
      </c>
      <c r="S66" s="15">
        <v>200000</v>
      </c>
      <c r="T66" s="11">
        <v>0</v>
      </c>
      <c r="U66" s="11">
        <v>0</v>
      </c>
      <c r="V66" s="15">
        <v>200000</v>
      </c>
      <c r="W66" s="11">
        <v>0</v>
      </c>
      <c r="X66" s="11">
        <f t="shared" ref="X66:X70" si="32">SUM(L66:W66)</f>
        <v>800000</v>
      </c>
      <c r="Y66" s="232"/>
      <c r="Z66" s="17"/>
      <c r="AA66" s="17"/>
      <c r="AB66" s="17"/>
    </row>
    <row r="67" spans="1:28" ht="27" customHeight="1" x14ac:dyDescent="0.2">
      <c r="A67" s="11" t="s">
        <v>73</v>
      </c>
      <c r="B67" s="11" t="s">
        <v>55</v>
      </c>
      <c r="C67" s="15" t="s">
        <v>28</v>
      </c>
      <c r="D67" s="18">
        <v>221009</v>
      </c>
      <c r="E67" s="26" t="s">
        <v>36</v>
      </c>
      <c r="F67" s="11">
        <v>120</v>
      </c>
      <c r="G67" s="15">
        <v>10</v>
      </c>
      <c r="H67" s="11">
        <v>6000</v>
      </c>
      <c r="I67" s="11">
        <f t="shared" si="31"/>
        <v>7200000</v>
      </c>
      <c r="J67" s="16"/>
      <c r="K67" s="11"/>
      <c r="L67" s="11">
        <v>0</v>
      </c>
      <c r="M67" s="15">
        <v>1800000</v>
      </c>
      <c r="N67" s="11">
        <v>0</v>
      </c>
      <c r="O67" s="11">
        <v>0</v>
      </c>
      <c r="P67" s="15">
        <v>1800000</v>
      </c>
      <c r="Q67" s="11">
        <v>0</v>
      </c>
      <c r="R67" s="11">
        <v>0</v>
      </c>
      <c r="S67" s="15">
        <v>1800000</v>
      </c>
      <c r="T67" s="11">
        <v>0</v>
      </c>
      <c r="U67" s="11">
        <v>0</v>
      </c>
      <c r="V67" s="15">
        <v>1800000</v>
      </c>
      <c r="W67" s="11">
        <v>0</v>
      </c>
      <c r="X67" s="11">
        <f t="shared" si="32"/>
        <v>7200000</v>
      </c>
      <c r="Y67" s="232"/>
      <c r="Z67" s="17"/>
      <c r="AA67" s="17"/>
      <c r="AB67" s="17"/>
    </row>
    <row r="68" spans="1:28" ht="27" customHeight="1" x14ac:dyDescent="0.2">
      <c r="A68" s="11" t="s">
        <v>74</v>
      </c>
      <c r="B68" s="11" t="s">
        <v>55</v>
      </c>
      <c r="C68" s="15" t="s">
        <v>18</v>
      </c>
      <c r="D68" s="18">
        <v>227001</v>
      </c>
      <c r="E68" s="26" t="s">
        <v>36</v>
      </c>
      <c r="F68" s="11">
        <v>120</v>
      </c>
      <c r="G68" s="15">
        <v>10</v>
      </c>
      <c r="H68" s="11">
        <v>15000</v>
      </c>
      <c r="I68" s="11">
        <f>F68*G68*H68</f>
        <v>18000000</v>
      </c>
      <c r="J68" s="16"/>
      <c r="K68" s="11"/>
      <c r="L68" s="11">
        <v>0</v>
      </c>
      <c r="M68" s="15">
        <v>4500000</v>
      </c>
      <c r="N68" s="11">
        <v>0</v>
      </c>
      <c r="O68" s="11">
        <v>0</v>
      </c>
      <c r="P68" s="15">
        <v>4500000</v>
      </c>
      <c r="Q68" s="11">
        <v>0</v>
      </c>
      <c r="R68" s="11">
        <v>0</v>
      </c>
      <c r="S68" s="15">
        <v>4500000</v>
      </c>
      <c r="T68" s="11">
        <v>0</v>
      </c>
      <c r="U68" s="11">
        <v>0</v>
      </c>
      <c r="V68" s="15">
        <v>4500000</v>
      </c>
      <c r="W68" s="11">
        <v>0</v>
      </c>
      <c r="X68" s="11">
        <f t="shared" si="32"/>
        <v>18000000</v>
      </c>
      <c r="Y68" s="232"/>
      <c r="Z68" s="17"/>
      <c r="AA68" s="17"/>
      <c r="AB68" s="17"/>
    </row>
    <row r="69" spans="1:28" ht="27" customHeight="1" x14ac:dyDescent="0.2">
      <c r="A69" s="11" t="s">
        <v>75</v>
      </c>
      <c r="B69" s="11" t="s">
        <v>55</v>
      </c>
      <c r="C69" s="15" t="s">
        <v>76</v>
      </c>
      <c r="D69" s="18">
        <v>221003</v>
      </c>
      <c r="E69" s="26" t="s">
        <v>36</v>
      </c>
      <c r="F69" s="11">
        <v>1</v>
      </c>
      <c r="G69" s="15">
        <v>10</v>
      </c>
      <c r="H69" s="11">
        <v>100000</v>
      </c>
      <c r="I69" s="11">
        <f t="shared" ref="I69:I70" si="33">H69*G69*F69</f>
        <v>1000000</v>
      </c>
      <c r="J69" s="16"/>
      <c r="K69" s="11"/>
      <c r="L69" s="11">
        <v>0</v>
      </c>
      <c r="M69" s="15">
        <v>250000</v>
      </c>
      <c r="N69" s="11">
        <v>0</v>
      </c>
      <c r="O69" s="11">
        <v>0</v>
      </c>
      <c r="P69" s="15">
        <v>250000</v>
      </c>
      <c r="Q69" s="11">
        <v>0</v>
      </c>
      <c r="R69" s="11">
        <v>0</v>
      </c>
      <c r="S69" s="15">
        <v>250000</v>
      </c>
      <c r="T69" s="11">
        <v>0</v>
      </c>
      <c r="U69" s="11">
        <v>0</v>
      </c>
      <c r="V69" s="15">
        <v>250000</v>
      </c>
      <c r="W69" s="11">
        <v>0</v>
      </c>
      <c r="X69" s="11">
        <f t="shared" si="32"/>
        <v>1000000</v>
      </c>
      <c r="Y69" s="232"/>
      <c r="Z69" s="17"/>
      <c r="AA69" s="17"/>
      <c r="AB69" s="17"/>
    </row>
    <row r="70" spans="1:28" ht="27" customHeight="1" x14ac:dyDescent="0.2">
      <c r="A70" s="11" t="s">
        <v>77</v>
      </c>
      <c r="B70" s="11" t="s">
        <v>55</v>
      </c>
      <c r="C70" s="11" t="s">
        <v>41</v>
      </c>
      <c r="D70" s="18">
        <v>222001</v>
      </c>
      <c r="E70" s="26" t="s">
        <v>36</v>
      </c>
      <c r="F70" s="11">
        <v>4</v>
      </c>
      <c r="G70" s="15">
        <v>10</v>
      </c>
      <c r="H70" s="11">
        <v>60000</v>
      </c>
      <c r="I70" s="11">
        <f t="shared" si="33"/>
        <v>2400000</v>
      </c>
      <c r="J70" s="16"/>
      <c r="K70" s="11"/>
      <c r="L70" s="11">
        <v>0</v>
      </c>
      <c r="M70" s="15">
        <v>600000</v>
      </c>
      <c r="N70" s="11">
        <v>0</v>
      </c>
      <c r="O70" s="11">
        <v>0</v>
      </c>
      <c r="P70" s="15">
        <v>600000</v>
      </c>
      <c r="Q70" s="11">
        <v>0</v>
      </c>
      <c r="R70" s="11">
        <v>0</v>
      </c>
      <c r="S70" s="15">
        <v>600000</v>
      </c>
      <c r="T70" s="11">
        <v>0</v>
      </c>
      <c r="U70" s="11">
        <v>0</v>
      </c>
      <c r="V70" s="15">
        <v>600000</v>
      </c>
      <c r="W70" s="11">
        <v>0</v>
      </c>
      <c r="X70" s="11">
        <f t="shared" si="32"/>
        <v>2400000</v>
      </c>
      <c r="Y70" s="232"/>
      <c r="Z70" s="17"/>
      <c r="AA70" s="17"/>
      <c r="AB70" s="17"/>
    </row>
    <row r="71" spans="1:28" ht="27" customHeight="1" x14ac:dyDescent="0.2">
      <c r="A71" s="19" t="s">
        <v>34</v>
      </c>
      <c r="B71" s="19" t="s">
        <v>55</v>
      </c>
      <c r="C71" s="19" t="s">
        <v>24</v>
      </c>
      <c r="D71" s="21"/>
      <c r="E71" s="22"/>
      <c r="F71" s="19"/>
      <c r="G71" s="19"/>
      <c r="H71" s="19"/>
      <c r="I71" s="19"/>
      <c r="J71" s="19">
        <f>SUM(I66:I71)</f>
        <v>29400000</v>
      </c>
      <c r="K71" s="19"/>
      <c r="L71" s="19">
        <f t="shared" ref="L71:X71" si="34">SUM(L66:L70)</f>
        <v>0</v>
      </c>
      <c r="M71" s="19">
        <f t="shared" si="34"/>
        <v>7350000</v>
      </c>
      <c r="N71" s="19">
        <f t="shared" si="34"/>
        <v>0</v>
      </c>
      <c r="O71" s="19">
        <f t="shared" si="34"/>
        <v>0</v>
      </c>
      <c r="P71" s="19">
        <f t="shared" si="34"/>
        <v>7350000</v>
      </c>
      <c r="Q71" s="19">
        <f t="shared" si="34"/>
        <v>0</v>
      </c>
      <c r="R71" s="19">
        <f t="shared" si="34"/>
        <v>0</v>
      </c>
      <c r="S71" s="19">
        <f t="shared" si="34"/>
        <v>7350000</v>
      </c>
      <c r="T71" s="19">
        <f t="shared" si="34"/>
        <v>0</v>
      </c>
      <c r="U71" s="19">
        <f t="shared" si="34"/>
        <v>0</v>
      </c>
      <c r="V71" s="19">
        <f t="shared" si="34"/>
        <v>7350000</v>
      </c>
      <c r="W71" s="19">
        <f t="shared" si="34"/>
        <v>0</v>
      </c>
      <c r="X71" s="19">
        <f t="shared" si="34"/>
        <v>29400000</v>
      </c>
      <c r="Y71" s="232"/>
      <c r="Z71" s="23"/>
      <c r="AA71" s="23"/>
      <c r="AB71" s="23"/>
    </row>
    <row r="72" spans="1:28" ht="27" customHeight="1" x14ac:dyDescent="0.2">
      <c r="A72" s="24" t="s">
        <v>78</v>
      </c>
      <c r="B72" s="24"/>
      <c r="C72" s="24"/>
      <c r="D72" s="25"/>
      <c r="E72" s="26" t="s">
        <v>36</v>
      </c>
      <c r="F72" s="24"/>
      <c r="G72" s="24"/>
      <c r="H72" s="24"/>
      <c r="I72" s="24"/>
      <c r="J72" s="24"/>
      <c r="K72" s="24"/>
      <c r="L72" s="24"/>
      <c r="M72" s="24"/>
      <c r="N72" s="24"/>
      <c r="O72" s="24"/>
      <c r="P72" s="24"/>
      <c r="Q72" s="24"/>
      <c r="R72" s="24"/>
      <c r="S72" s="24"/>
      <c r="T72" s="24"/>
      <c r="U72" s="24"/>
      <c r="V72" s="24"/>
      <c r="W72" s="24"/>
      <c r="X72" s="24"/>
      <c r="Y72" s="232"/>
      <c r="Z72" s="23"/>
      <c r="AA72" s="23"/>
      <c r="AB72" s="23"/>
    </row>
    <row r="73" spans="1:28" ht="27" customHeight="1" x14ac:dyDescent="0.2">
      <c r="A73" s="11" t="s">
        <v>79</v>
      </c>
      <c r="B73" s="11" t="s">
        <v>55</v>
      </c>
      <c r="C73" s="11" t="s">
        <v>15</v>
      </c>
      <c r="D73" s="13">
        <v>211103</v>
      </c>
      <c r="E73" s="26" t="s">
        <v>36</v>
      </c>
      <c r="F73" s="11">
        <v>4</v>
      </c>
      <c r="G73" s="15">
        <v>5</v>
      </c>
      <c r="H73" s="11">
        <v>20000</v>
      </c>
      <c r="I73" s="11">
        <f>H73*G73*F73</f>
        <v>400000</v>
      </c>
      <c r="J73" s="16"/>
      <c r="K73" s="11"/>
      <c r="L73" s="15">
        <v>100000</v>
      </c>
      <c r="M73" s="11">
        <v>0</v>
      </c>
      <c r="N73" s="11">
        <v>0</v>
      </c>
      <c r="O73" s="15">
        <v>100000</v>
      </c>
      <c r="P73" s="11">
        <v>0</v>
      </c>
      <c r="Q73" s="11">
        <v>0</v>
      </c>
      <c r="R73" s="15">
        <v>100000</v>
      </c>
      <c r="S73" s="11">
        <v>0</v>
      </c>
      <c r="T73" s="11">
        <v>0</v>
      </c>
      <c r="U73" s="15">
        <v>100000</v>
      </c>
      <c r="V73" s="11">
        <v>0</v>
      </c>
      <c r="W73" s="11">
        <v>0</v>
      </c>
      <c r="X73" s="11">
        <f t="shared" ref="X73:X78" si="35">SUM(L73:W73)</f>
        <v>400000</v>
      </c>
      <c r="Y73" s="232"/>
      <c r="Z73" s="17"/>
      <c r="AA73" s="17"/>
      <c r="AB73" s="17"/>
    </row>
    <row r="74" spans="1:28" ht="27" customHeight="1" x14ac:dyDescent="0.2">
      <c r="A74" s="11" t="s">
        <v>69</v>
      </c>
      <c r="B74" s="11" t="s">
        <v>55</v>
      </c>
      <c r="C74" s="15" t="s">
        <v>28</v>
      </c>
      <c r="D74" s="18">
        <v>221009</v>
      </c>
      <c r="E74" s="26" t="s">
        <v>36</v>
      </c>
      <c r="F74" s="11">
        <v>90</v>
      </c>
      <c r="G74" s="15">
        <v>5</v>
      </c>
      <c r="H74" s="11">
        <v>6000</v>
      </c>
      <c r="I74" s="11">
        <f t="shared" ref="I74:I78" si="36">F74*G74*H74</f>
        <v>2700000</v>
      </c>
      <c r="J74" s="16"/>
      <c r="K74" s="11"/>
      <c r="L74" s="15">
        <v>675000</v>
      </c>
      <c r="M74" s="11">
        <v>0</v>
      </c>
      <c r="N74" s="11">
        <v>0</v>
      </c>
      <c r="O74" s="15">
        <v>675000</v>
      </c>
      <c r="P74" s="11">
        <v>0</v>
      </c>
      <c r="Q74" s="11">
        <v>0</v>
      </c>
      <c r="R74" s="15">
        <v>675000</v>
      </c>
      <c r="S74" s="11">
        <v>0</v>
      </c>
      <c r="T74" s="11">
        <v>0</v>
      </c>
      <c r="U74" s="15">
        <v>675000</v>
      </c>
      <c r="V74" s="11">
        <v>0</v>
      </c>
      <c r="W74" s="11">
        <v>0</v>
      </c>
      <c r="X74" s="11">
        <f t="shared" si="35"/>
        <v>2700000</v>
      </c>
      <c r="Y74" s="232"/>
      <c r="Z74" s="17"/>
      <c r="AA74" s="17"/>
      <c r="AB74" s="17"/>
    </row>
    <row r="75" spans="1:28" ht="27" customHeight="1" x14ac:dyDescent="0.2">
      <c r="A75" s="11" t="s">
        <v>75</v>
      </c>
      <c r="B75" s="11" t="s">
        <v>55</v>
      </c>
      <c r="C75" s="15" t="s">
        <v>76</v>
      </c>
      <c r="D75" s="18">
        <v>221003</v>
      </c>
      <c r="E75" s="26" t="s">
        <v>36</v>
      </c>
      <c r="F75" s="11">
        <v>1</v>
      </c>
      <c r="G75" s="15">
        <v>5</v>
      </c>
      <c r="H75" s="11">
        <v>400000</v>
      </c>
      <c r="I75" s="11">
        <f t="shared" si="36"/>
        <v>2000000</v>
      </c>
      <c r="J75" s="16"/>
      <c r="K75" s="11"/>
      <c r="L75" s="15">
        <v>500000</v>
      </c>
      <c r="M75" s="11">
        <v>0</v>
      </c>
      <c r="N75" s="11">
        <v>0</v>
      </c>
      <c r="O75" s="15">
        <v>500000</v>
      </c>
      <c r="P75" s="11">
        <v>0</v>
      </c>
      <c r="Q75" s="11">
        <v>0</v>
      </c>
      <c r="R75" s="15">
        <v>500000</v>
      </c>
      <c r="S75" s="11">
        <v>0</v>
      </c>
      <c r="T75" s="11">
        <v>0</v>
      </c>
      <c r="U75" s="15">
        <v>500000</v>
      </c>
      <c r="V75" s="11">
        <v>0</v>
      </c>
      <c r="W75" s="15">
        <v>0</v>
      </c>
      <c r="X75" s="11">
        <f t="shared" si="35"/>
        <v>2000000</v>
      </c>
      <c r="Y75" s="232"/>
      <c r="Z75" s="17"/>
      <c r="AA75" s="17"/>
      <c r="AB75" s="17"/>
    </row>
    <row r="76" spans="1:28" ht="27" customHeight="1" x14ac:dyDescent="0.2">
      <c r="A76" s="11" t="s">
        <v>80</v>
      </c>
      <c r="B76" s="11" t="s">
        <v>55</v>
      </c>
      <c r="C76" s="15" t="s">
        <v>18</v>
      </c>
      <c r="D76" s="18">
        <v>227001</v>
      </c>
      <c r="E76" s="26" t="s">
        <v>36</v>
      </c>
      <c r="F76" s="11">
        <v>90</v>
      </c>
      <c r="G76" s="15">
        <v>5</v>
      </c>
      <c r="H76" s="11">
        <v>15000</v>
      </c>
      <c r="I76" s="11">
        <f t="shared" si="36"/>
        <v>6750000</v>
      </c>
      <c r="J76" s="16"/>
      <c r="K76" s="11"/>
      <c r="L76" s="15">
        <v>1687500</v>
      </c>
      <c r="M76" s="11">
        <v>0</v>
      </c>
      <c r="N76" s="11">
        <v>0</v>
      </c>
      <c r="O76" s="15">
        <v>1687500</v>
      </c>
      <c r="P76" s="11">
        <v>0</v>
      </c>
      <c r="Q76" s="11">
        <v>0</v>
      </c>
      <c r="R76" s="15">
        <v>1687500</v>
      </c>
      <c r="S76" s="11">
        <v>0</v>
      </c>
      <c r="T76" s="11">
        <v>0</v>
      </c>
      <c r="U76" s="15">
        <v>1687500</v>
      </c>
      <c r="V76" s="11">
        <v>0</v>
      </c>
      <c r="W76" s="15">
        <v>0</v>
      </c>
      <c r="X76" s="11">
        <f t="shared" si="35"/>
        <v>6750000</v>
      </c>
      <c r="Y76" s="232"/>
      <c r="Z76" s="17"/>
      <c r="AA76" s="17"/>
      <c r="AB76" s="17"/>
    </row>
    <row r="77" spans="1:28" ht="27" customHeight="1" x14ac:dyDescent="0.2">
      <c r="A77" s="11" t="s">
        <v>77</v>
      </c>
      <c r="B77" s="11" t="s">
        <v>55</v>
      </c>
      <c r="C77" s="11" t="s">
        <v>41</v>
      </c>
      <c r="D77" s="18">
        <v>222001</v>
      </c>
      <c r="E77" s="26" t="s">
        <v>36</v>
      </c>
      <c r="F77" s="15">
        <v>5</v>
      </c>
      <c r="G77" s="15">
        <v>5</v>
      </c>
      <c r="H77" s="11">
        <v>200000</v>
      </c>
      <c r="I77" s="11">
        <f t="shared" si="36"/>
        <v>5000000</v>
      </c>
      <c r="J77" s="16"/>
      <c r="K77" s="11"/>
      <c r="L77" s="15">
        <v>1250000</v>
      </c>
      <c r="M77" s="11">
        <v>0</v>
      </c>
      <c r="N77" s="11">
        <v>0</v>
      </c>
      <c r="O77" s="15">
        <v>1250000</v>
      </c>
      <c r="P77" s="11">
        <v>0</v>
      </c>
      <c r="Q77" s="11">
        <v>0</v>
      </c>
      <c r="R77" s="15">
        <v>1250000</v>
      </c>
      <c r="S77" s="11">
        <v>0</v>
      </c>
      <c r="T77" s="11">
        <v>0</v>
      </c>
      <c r="U77" s="15">
        <v>1250000</v>
      </c>
      <c r="V77" s="11">
        <v>0</v>
      </c>
      <c r="W77" s="15">
        <v>0</v>
      </c>
      <c r="X77" s="11">
        <f t="shared" si="35"/>
        <v>5000000</v>
      </c>
      <c r="Y77" s="232"/>
      <c r="Z77" s="17"/>
      <c r="AA77" s="17"/>
      <c r="AB77" s="17"/>
    </row>
    <row r="78" spans="1:28" ht="27" customHeight="1" x14ac:dyDescent="0.2">
      <c r="A78" s="11" t="s">
        <v>81</v>
      </c>
      <c r="B78" s="11" t="s">
        <v>55</v>
      </c>
      <c r="C78" s="11" t="s">
        <v>41</v>
      </c>
      <c r="D78" s="18">
        <v>222001</v>
      </c>
      <c r="E78" s="26" t="s">
        <v>36</v>
      </c>
      <c r="F78" s="11">
        <v>2</v>
      </c>
      <c r="G78" s="11">
        <v>1</v>
      </c>
      <c r="H78" s="11">
        <v>300000</v>
      </c>
      <c r="I78" s="11">
        <f t="shared" si="36"/>
        <v>600000</v>
      </c>
      <c r="J78" s="16"/>
      <c r="K78" s="11"/>
      <c r="L78" s="11">
        <v>0</v>
      </c>
      <c r="M78" s="15">
        <v>600000</v>
      </c>
      <c r="N78" s="11">
        <v>0</v>
      </c>
      <c r="O78" s="11">
        <v>0</v>
      </c>
      <c r="P78" s="11">
        <v>0</v>
      </c>
      <c r="Q78" s="11">
        <v>0</v>
      </c>
      <c r="R78" s="11">
        <v>0</v>
      </c>
      <c r="S78" s="11">
        <v>0</v>
      </c>
      <c r="T78" s="11">
        <v>0</v>
      </c>
      <c r="U78" s="11">
        <v>0</v>
      </c>
      <c r="V78" s="11">
        <v>0</v>
      </c>
      <c r="W78" s="11">
        <v>0</v>
      </c>
      <c r="X78" s="11">
        <f t="shared" si="35"/>
        <v>600000</v>
      </c>
      <c r="Y78" s="232"/>
      <c r="Z78" s="17"/>
      <c r="AA78" s="17"/>
      <c r="AB78" s="17"/>
    </row>
    <row r="79" spans="1:28" ht="27" customHeight="1" x14ac:dyDescent="0.2">
      <c r="A79" s="19" t="s">
        <v>23</v>
      </c>
      <c r="B79" s="19" t="s">
        <v>55</v>
      </c>
      <c r="C79" s="19" t="s">
        <v>24</v>
      </c>
      <c r="D79" s="21"/>
      <c r="E79" s="22"/>
      <c r="F79" s="19"/>
      <c r="G79" s="19"/>
      <c r="H79" s="19"/>
      <c r="I79" s="19"/>
      <c r="J79" s="19">
        <f>SUM(I73:I79)</f>
        <v>17450000</v>
      </c>
      <c r="K79" s="19"/>
      <c r="L79" s="19">
        <f t="shared" ref="L79:X79" si="37">SUM(L73:L78)</f>
        <v>4212500</v>
      </c>
      <c r="M79" s="19">
        <f t="shared" si="37"/>
        <v>600000</v>
      </c>
      <c r="N79" s="19">
        <f t="shared" si="37"/>
        <v>0</v>
      </c>
      <c r="O79" s="19">
        <f t="shared" si="37"/>
        <v>4212500</v>
      </c>
      <c r="P79" s="19">
        <f t="shared" si="37"/>
        <v>0</v>
      </c>
      <c r="Q79" s="19">
        <f t="shared" si="37"/>
        <v>0</v>
      </c>
      <c r="R79" s="19">
        <f t="shared" si="37"/>
        <v>4212500</v>
      </c>
      <c r="S79" s="19">
        <f t="shared" si="37"/>
        <v>0</v>
      </c>
      <c r="T79" s="19">
        <f t="shared" si="37"/>
        <v>0</v>
      </c>
      <c r="U79" s="19">
        <f t="shared" si="37"/>
        <v>4212500</v>
      </c>
      <c r="V79" s="19">
        <f t="shared" si="37"/>
        <v>0</v>
      </c>
      <c r="W79" s="19">
        <f t="shared" si="37"/>
        <v>0</v>
      </c>
      <c r="X79" s="19">
        <f t="shared" si="37"/>
        <v>17450000</v>
      </c>
      <c r="Y79" s="232"/>
      <c r="Z79" s="23"/>
      <c r="AA79" s="23"/>
      <c r="AB79" s="23"/>
    </row>
    <row r="80" spans="1:28" ht="27" customHeight="1" x14ac:dyDescent="0.2">
      <c r="A80" s="24" t="s">
        <v>82</v>
      </c>
      <c r="B80" s="24"/>
      <c r="C80" s="24"/>
      <c r="D80" s="25"/>
      <c r="E80" s="26" t="s">
        <v>26</v>
      </c>
      <c r="F80" s="24"/>
      <c r="G80" s="24"/>
      <c r="H80" s="24"/>
      <c r="I80" s="24"/>
      <c r="J80" s="24"/>
      <c r="K80" s="24"/>
      <c r="L80" s="24"/>
      <c r="M80" s="24"/>
      <c r="N80" s="24"/>
      <c r="O80" s="24"/>
      <c r="P80" s="24"/>
      <c r="Q80" s="24"/>
      <c r="R80" s="24"/>
      <c r="S80" s="24"/>
      <c r="T80" s="24"/>
      <c r="U80" s="24"/>
      <c r="V80" s="24"/>
      <c r="W80" s="24"/>
      <c r="X80" s="24"/>
      <c r="Y80" s="232"/>
      <c r="Z80" s="23"/>
      <c r="AA80" s="23"/>
      <c r="AB80" s="23"/>
    </row>
    <row r="81" spans="1:28" ht="27" customHeight="1" x14ac:dyDescent="0.2">
      <c r="A81" s="11" t="s">
        <v>69</v>
      </c>
      <c r="B81" s="11" t="s">
        <v>55</v>
      </c>
      <c r="C81" s="15" t="s">
        <v>28</v>
      </c>
      <c r="D81" s="18">
        <v>221009</v>
      </c>
      <c r="E81" s="26" t="s">
        <v>36</v>
      </c>
      <c r="F81" s="11">
        <v>30</v>
      </c>
      <c r="G81" s="15">
        <v>64</v>
      </c>
      <c r="H81" s="11">
        <v>6000</v>
      </c>
      <c r="I81" s="11">
        <f t="shared" ref="I81:I83" si="38">F81*G81*H81</f>
        <v>11520000</v>
      </c>
      <c r="J81" s="16"/>
      <c r="K81" s="11"/>
      <c r="L81" s="15">
        <v>2880000</v>
      </c>
      <c r="M81" s="11">
        <v>0</v>
      </c>
      <c r="N81" s="11">
        <v>0</v>
      </c>
      <c r="O81" s="15">
        <v>2880000</v>
      </c>
      <c r="P81" s="11">
        <v>0</v>
      </c>
      <c r="Q81" s="11">
        <v>0</v>
      </c>
      <c r="R81" s="15">
        <v>2880000</v>
      </c>
      <c r="S81" s="11">
        <v>0</v>
      </c>
      <c r="T81" s="11">
        <v>0</v>
      </c>
      <c r="U81" s="15">
        <v>2880000</v>
      </c>
      <c r="V81" s="11">
        <v>0</v>
      </c>
      <c r="W81" s="11">
        <v>0</v>
      </c>
      <c r="X81" s="11">
        <f t="shared" ref="X81:X83" si="39">SUM(L81:W81)</f>
        <v>11520000</v>
      </c>
      <c r="Y81" s="232"/>
      <c r="Z81" s="17"/>
      <c r="AA81" s="17"/>
      <c r="AB81" s="17"/>
    </row>
    <row r="82" spans="1:28" ht="27" customHeight="1" x14ac:dyDescent="0.2">
      <c r="A82" s="11" t="s">
        <v>83</v>
      </c>
      <c r="B82" s="11" t="s">
        <v>55</v>
      </c>
      <c r="C82" s="11" t="s">
        <v>15</v>
      </c>
      <c r="D82" s="13">
        <v>211103</v>
      </c>
      <c r="E82" s="26" t="s">
        <v>36</v>
      </c>
      <c r="F82" s="11">
        <v>4</v>
      </c>
      <c r="G82" s="15">
        <v>5</v>
      </c>
      <c r="H82" s="15">
        <v>175000</v>
      </c>
      <c r="I82" s="11">
        <f t="shared" si="38"/>
        <v>3500000</v>
      </c>
      <c r="J82" s="16"/>
      <c r="K82" s="11"/>
      <c r="L82" s="15">
        <v>875000</v>
      </c>
      <c r="M82" s="11">
        <v>0</v>
      </c>
      <c r="N82" s="11">
        <v>0</v>
      </c>
      <c r="O82" s="15">
        <v>875000</v>
      </c>
      <c r="P82" s="11">
        <v>0</v>
      </c>
      <c r="Q82" s="11">
        <v>0</v>
      </c>
      <c r="R82" s="15">
        <v>875000</v>
      </c>
      <c r="S82" s="11">
        <v>0</v>
      </c>
      <c r="T82" s="11">
        <v>0</v>
      </c>
      <c r="U82" s="15">
        <v>875000</v>
      </c>
      <c r="V82" s="11">
        <v>0</v>
      </c>
      <c r="W82" s="11">
        <v>0</v>
      </c>
      <c r="X82" s="11">
        <f t="shared" si="39"/>
        <v>3500000</v>
      </c>
      <c r="Y82" s="232"/>
      <c r="Z82" s="17"/>
      <c r="AA82" s="17"/>
      <c r="AB82" s="17"/>
    </row>
    <row r="83" spans="1:28" ht="27" customHeight="1" x14ac:dyDescent="0.2">
      <c r="A83" s="11" t="s">
        <v>84</v>
      </c>
      <c r="B83" s="11" t="s">
        <v>55</v>
      </c>
      <c r="C83" s="15" t="s">
        <v>22</v>
      </c>
      <c r="D83" s="34">
        <v>227004</v>
      </c>
      <c r="E83" s="26" t="s">
        <v>36</v>
      </c>
      <c r="F83" s="11">
        <f>(300*2)/7</f>
        <v>85.714285714285708</v>
      </c>
      <c r="G83" s="15">
        <v>5</v>
      </c>
      <c r="H83" s="11">
        <v>4500</v>
      </c>
      <c r="I83" s="11">
        <f t="shared" si="38"/>
        <v>1928571.4285714284</v>
      </c>
      <c r="J83" s="16"/>
      <c r="K83" s="11"/>
      <c r="L83" s="15">
        <v>482142.75</v>
      </c>
      <c r="M83" s="11">
        <v>0</v>
      </c>
      <c r="N83" s="11">
        <v>0</v>
      </c>
      <c r="O83" s="15">
        <v>482142.75</v>
      </c>
      <c r="P83" s="11">
        <v>0</v>
      </c>
      <c r="Q83" s="11">
        <v>0</v>
      </c>
      <c r="R83" s="15">
        <v>482142.75</v>
      </c>
      <c r="S83" s="11">
        <v>0</v>
      </c>
      <c r="T83" s="11">
        <v>0</v>
      </c>
      <c r="U83" s="15">
        <v>482142.75</v>
      </c>
      <c r="V83" s="11">
        <v>0</v>
      </c>
      <c r="W83" s="11">
        <v>0</v>
      </c>
      <c r="X83" s="11">
        <f t="shared" si="39"/>
        <v>1928571</v>
      </c>
      <c r="Y83" s="232"/>
      <c r="Z83" s="17"/>
      <c r="AA83" s="17"/>
      <c r="AB83" s="17"/>
    </row>
    <row r="84" spans="1:28" ht="27" customHeight="1" x14ac:dyDescent="0.2">
      <c r="A84" s="19" t="s">
        <v>23</v>
      </c>
      <c r="B84" s="19" t="s">
        <v>55</v>
      </c>
      <c r="C84" s="19"/>
      <c r="D84" s="21"/>
      <c r="E84" s="22"/>
      <c r="F84" s="19"/>
      <c r="G84" s="19"/>
      <c r="H84" s="19"/>
      <c r="I84" s="19"/>
      <c r="J84" s="19">
        <f>SUM(I81:I84)</f>
        <v>16948571.428571429</v>
      </c>
      <c r="K84" s="19"/>
      <c r="L84" s="19">
        <f t="shared" ref="L84:X84" si="40">SUM(L81:L83)</f>
        <v>4237142.75</v>
      </c>
      <c r="M84" s="19">
        <f t="shared" si="40"/>
        <v>0</v>
      </c>
      <c r="N84" s="19">
        <f t="shared" si="40"/>
        <v>0</v>
      </c>
      <c r="O84" s="19">
        <f t="shared" si="40"/>
        <v>4237142.75</v>
      </c>
      <c r="P84" s="19">
        <f t="shared" si="40"/>
        <v>0</v>
      </c>
      <c r="Q84" s="19">
        <f t="shared" si="40"/>
        <v>0</v>
      </c>
      <c r="R84" s="19">
        <f t="shared" si="40"/>
        <v>4237142.75</v>
      </c>
      <c r="S84" s="19">
        <f t="shared" si="40"/>
        <v>0</v>
      </c>
      <c r="T84" s="19">
        <f t="shared" si="40"/>
        <v>0</v>
      </c>
      <c r="U84" s="19">
        <f t="shared" si="40"/>
        <v>4237142.75</v>
      </c>
      <c r="V84" s="19">
        <f t="shared" si="40"/>
        <v>0</v>
      </c>
      <c r="W84" s="19">
        <f t="shared" si="40"/>
        <v>0</v>
      </c>
      <c r="X84" s="19">
        <f t="shared" si="40"/>
        <v>16948571</v>
      </c>
      <c r="Y84" s="232"/>
      <c r="Z84" s="23"/>
      <c r="AA84" s="23"/>
      <c r="AB84" s="23"/>
    </row>
    <row r="85" spans="1:28" ht="27" customHeight="1" x14ac:dyDescent="0.2">
      <c r="A85" s="29" t="s">
        <v>85</v>
      </c>
      <c r="B85" s="29"/>
      <c r="C85" s="29"/>
      <c r="D85" s="30"/>
      <c r="E85" s="31"/>
      <c r="F85" s="29"/>
      <c r="G85" s="29"/>
      <c r="H85" s="29"/>
      <c r="I85" s="29"/>
      <c r="J85" s="29">
        <f>SUM(J84,J79,J71,J64,J58,J53)</f>
        <v>285458571.42857146</v>
      </c>
      <c r="K85" s="29"/>
      <c r="L85" s="29">
        <f t="shared" ref="L85:X85" si="41">SUM(L84,L79,L71,L64,L58,L53)</f>
        <v>41125476.083333001</v>
      </c>
      <c r="M85" s="29">
        <f t="shared" si="41"/>
        <v>18967500</v>
      </c>
      <c r="N85" s="29">
        <f t="shared" si="41"/>
        <v>12425833.333333001</v>
      </c>
      <c r="O85" s="29">
        <f t="shared" si="41"/>
        <v>39717142.75</v>
      </c>
      <c r="P85" s="29">
        <f t="shared" si="41"/>
        <v>19775833.333333001</v>
      </c>
      <c r="Q85" s="29">
        <f t="shared" si="41"/>
        <v>11017500</v>
      </c>
      <c r="R85" s="29">
        <f t="shared" si="41"/>
        <v>41125476.083333001</v>
      </c>
      <c r="S85" s="29">
        <f t="shared" si="41"/>
        <v>18367500</v>
      </c>
      <c r="T85" s="29">
        <f t="shared" si="41"/>
        <v>12425833.333333001</v>
      </c>
      <c r="U85" s="29">
        <f t="shared" si="41"/>
        <v>39717142.75</v>
      </c>
      <c r="V85" s="29">
        <f t="shared" si="41"/>
        <v>19775833.333333001</v>
      </c>
      <c r="W85" s="29">
        <f t="shared" si="41"/>
        <v>11017500</v>
      </c>
      <c r="X85" s="29">
        <f t="shared" si="41"/>
        <v>285458570.99999797</v>
      </c>
      <c r="Y85" s="233"/>
      <c r="Z85" s="23"/>
      <c r="AA85" s="23"/>
      <c r="AB85" s="23"/>
    </row>
    <row r="86" spans="1:28" ht="27" customHeight="1" x14ac:dyDescent="0.2">
      <c r="A86" s="24" t="s">
        <v>86</v>
      </c>
      <c r="B86" s="24"/>
      <c r="C86" s="24"/>
      <c r="D86" s="25"/>
      <c r="E86" s="26" t="s">
        <v>26</v>
      </c>
      <c r="F86" s="24"/>
      <c r="G86" s="24"/>
      <c r="H86" s="24"/>
      <c r="I86" s="24"/>
      <c r="J86" s="24"/>
      <c r="K86" s="24"/>
      <c r="L86" s="24"/>
      <c r="M86" s="24"/>
      <c r="N86" s="24"/>
      <c r="O86" s="24"/>
      <c r="P86" s="24"/>
      <c r="Q86" s="24"/>
      <c r="R86" s="24"/>
      <c r="S86" s="24"/>
      <c r="T86" s="24"/>
      <c r="U86" s="24"/>
      <c r="V86" s="24"/>
      <c r="W86" s="24"/>
      <c r="X86" s="24"/>
      <c r="Y86" s="231" t="s">
        <v>87</v>
      </c>
      <c r="Z86" s="23"/>
      <c r="AA86" s="23"/>
      <c r="AB86" s="23"/>
    </row>
    <row r="87" spans="1:28" ht="27" customHeight="1" x14ac:dyDescent="0.2">
      <c r="A87" s="11" t="s">
        <v>88</v>
      </c>
      <c r="B87" s="11" t="s">
        <v>89</v>
      </c>
      <c r="C87" s="11" t="s">
        <v>41</v>
      </c>
      <c r="D87" s="18">
        <v>222001</v>
      </c>
      <c r="E87" s="26" t="s">
        <v>26</v>
      </c>
      <c r="F87" s="11">
        <v>1</v>
      </c>
      <c r="G87" s="15">
        <v>15</v>
      </c>
      <c r="H87" s="11">
        <v>200000</v>
      </c>
      <c r="I87" s="11">
        <f t="shared" ref="I87:I90" si="42">F87*G87*H87</f>
        <v>3000000</v>
      </c>
      <c r="J87" s="16"/>
      <c r="K87" s="11"/>
      <c r="L87" s="15">
        <v>250000</v>
      </c>
      <c r="M87" s="15">
        <v>250000</v>
      </c>
      <c r="N87" s="15">
        <v>250000</v>
      </c>
      <c r="O87" s="15">
        <v>250000</v>
      </c>
      <c r="P87" s="15">
        <v>250000</v>
      </c>
      <c r="Q87" s="15">
        <v>250000</v>
      </c>
      <c r="R87" s="15">
        <v>250000</v>
      </c>
      <c r="S87" s="15">
        <v>250000</v>
      </c>
      <c r="T87" s="15">
        <v>250000</v>
      </c>
      <c r="U87" s="15">
        <v>250000</v>
      </c>
      <c r="V87" s="15">
        <v>250000</v>
      </c>
      <c r="W87" s="15">
        <v>250000</v>
      </c>
      <c r="X87" s="11">
        <f t="shared" ref="X87:X90" si="43">SUM(L87:W87)</f>
        <v>3000000</v>
      </c>
      <c r="Y87" s="232"/>
      <c r="Z87" s="17"/>
      <c r="AA87" s="17"/>
      <c r="AB87" s="17"/>
    </row>
    <row r="88" spans="1:28" ht="27" customHeight="1" x14ac:dyDescent="0.2">
      <c r="A88" s="11" t="s">
        <v>90</v>
      </c>
      <c r="B88" s="11" t="s">
        <v>89</v>
      </c>
      <c r="C88" s="11" t="s">
        <v>31</v>
      </c>
      <c r="D88" s="18">
        <v>221011</v>
      </c>
      <c r="E88" s="26" t="s">
        <v>26</v>
      </c>
      <c r="F88" s="11">
        <v>5</v>
      </c>
      <c r="G88" s="15">
        <v>15</v>
      </c>
      <c r="H88" s="15">
        <v>25000</v>
      </c>
      <c r="I88" s="11">
        <f t="shared" si="42"/>
        <v>1875000</v>
      </c>
      <c r="J88" s="16"/>
      <c r="K88" s="11"/>
      <c r="L88" s="15">
        <v>156250</v>
      </c>
      <c r="M88" s="15">
        <v>156250</v>
      </c>
      <c r="N88" s="15">
        <v>156250</v>
      </c>
      <c r="O88" s="15">
        <v>156250</v>
      </c>
      <c r="P88" s="15">
        <v>156250</v>
      </c>
      <c r="Q88" s="15">
        <v>156250</v>
      </c>
      <c r="R88" s="15">
        <v>156250</v>
      </c>
      <c r="S88" s="15">
        <v>156250</v>
      </c>
      <c r="T88" s="15">
        <v>156250</v>
      </c>
      <c r="U88" s="15">
        <v>156250</v>
      </c>
      <c r="V88" s="15">
        <v>156250</v>
      </c>
      <c r="W88" s="15">
        <v>156250</v>
      </c>
      <c r="X88" s="11">
        <f t="shared" si="43"/>
        <v>1875000</v>
      </c>
      <c r="Y88" s="232"/>
      <c r="Z88" s="17"/>
      <c r="AA88" s="17"/>
      <c r="AB88" s="17"/>
    </row>
    <row r="89" spans="1:28" ht="27" customHeight="1" x14ac:dyDescent="0.2">
      <c r="A89" s="11" t="s">
        <v>91</v>
      </c>
      <c r="B89" s="11" t="s">
        <v>89</v>
      </c>
      <c r="C89" s="11" t="s">
        <v>15</v>
      </c>
      <c r="D89" s="13">
        <v>211103</v>
      </c>
      <c r="E89" s="26" t="s">
        <v>26</v>
      </c>
      <c r="F89" s="11">
        <v>10</v>
      </c>
      <c r="G89" s="15">
        <v>15</v>
      </c>
      <c r="H89" s="11">
        <v>20000</v>
      </c>
      <c r="I89" s="11">
        <f t="shared" si="42"/>
        <v>3000000</v>
      </c>
      <c r="J89" s="16"/>
      <c r="K89" s="11"/>
      <c r="L89" s="15">
        <v>250000</v>
      </c>
      <c r="M89" s="15">
        <v>250000</v>
      </c>
      <c r="N89" s="15">
        <v>250000</v>
      </c>
      <c r="O89" s="15">
        <v>250000</v>
      </c>
      <c r="P89" s="15">
        <v>250000</v>
      </c>
      <c r="Q89" s="15">
        <v>250000</v>
      </c>
      <c r="R89" s="15">
        <v>250000</v>
      </c>
      <c r="S89" s="15">
        <v>250000</v>
      </c>
      <c r="T89" s="15">
        <v>250000</v>
      </c>
      <c r="U89" s="15">
        <v>250000</v>
      </c>
      <c r="V89" s="15">
        <v>250000</v>
      </c>
      <c r="W89" s="15">
        <v>250000</v>
      </c>
      <c r="X89" s="11">
        <f t="shared" si="43"/>
        <v>3000000</v>
      </c>
      <c r="Y89" s="232"/>
      <c r="Z89" s="17"/>
      <c r="AA89" s="17"/>
      <c r="AB89" s="17"/>
    </row>
    <row r="90" spans="1:28" ht="27" customHeight="1" x14ac:dyDescent="0.2">
      <c r="A90" s="11" t="s">
        <v>92</v>
      </c>
      <c r="B90" s="11" t="s">
        <v>89</v>
      </c>
      <c r="C90" s="15" t="s">
        <v>18</v>
      </c>
      <c r="D90" s="18">
        <v>227001</v>
      </c>
      <c r="E90" s="26" t="s">
        <v>26</v>
      </c>
      <c r="F90" s="11">
        <v>10</v>
      </c>
      <c r="G90" s="15">
        <v>15</v>
      </c>
      <c r="H90" s="11">
        <v>15000</v>
      </c>
      <c r="I90" s="11">
        <f t="shared" si="42"/>
        <v>2250000</v>
      </c>
      <c r="J90" s="16"/>
      <c r="K90" s="11"/>
      <c r="L90" s="15">
        <v>187500</v>
      </c>
      <c r="M90" s="15">
        <v>187500</v>
      </c>
      <c r="N90" s="15">
        <v>187500</v>
      </c>
      <c r="O90" s="15">
        <v>187500</v>
      </c>
      <c r="P90" s="15">
        <v>187500</v>
      </c>
      <c r="Q90" s="15">
        <v>187500</v>
      </c>
      <c r="R90" s="15">
        <v>187500</v>
      </c>
      <c r="S90" s="15">
        <v>187500</v>
      </c>
      <c r="T90" s="15">
        <v>187500</v>
      </c>
      <c r="U90" s="15">
        <v>187500</v>
      </c>
      <c r="V90" s="15">
        <v>187500</v>
      </c>
      <c r="W90" s="15">
        <v>187500</v>
      </c>
      <c r="X90" s="11">
        <f t="shared" si="43"/>
        <v>2250000</v>
      </c>
      <c r="Y90" s="232"/>
      <c r="Z90" s="17"/>
      <c r="AA90" s="17"/>
      <c r="AB90" s="17"/>
    </row>
    <row r="91" spans="1:28" ht="27" customHeight="1" x14ac:dyDescent="0.2">
      <c r="A91" s="19" t="s">
        <v>23</v>
      </c>
      <c r="B91" s="19" t="s">
        <v>89</v>
      </c>
      <c r="C91" s="19"/>
      <c r="D91" s="21"/>
      <c r="E91" s="22"/>
      <c r="F91" s="19"/>
      <c r="G91" s="19"/>
      <c r="H91" s="19"/>
      <c r="I91" s="19"/>
      <c r="J91" s="19">
        <f>SUM(I87:I91)</f>
        <v>10125000</v>
      </c>
      <c r="K91" s="19"/>
      <c r="L91" s="19">
        <f t="shared" ref="L91:X91" si="44">SUM(L87:L90)</f>
        <v>843750</v>
      </c>
      <c r="M91" s="19">
        <f t="shared" si="44"/>
        <v>843750</v>
      </c>
      <c r="N91" s="19">
        <f t="shared" si="44"/>
        <v>843750</v>
      </c>
      <c r="O91" s="19">
        <f t="shared" si="44"/>
        <v>843750</v>
      </c>
      <c r="P91" s="19">
        <f t="shared" si="44"/>
        <v>843750</v>
      </c>
      <c r="Q91" s="19">
        <f t="shared" si="44"/>
        <v>843750</v>
      </c>
      <c r="R91" s="19">
        <f t="shared" si="44"/>
        <v>843750</v>
      </c>
      <c r="S91" s="19">
        <f t="shared" si="44"/>
        <v>843750</v>
      </c>
      <c r="T91" s="19">
        <f t="shared" si="44"/>
        <v>843750</v>
      </c>
      <c r="U91" s="19">
        <f t="shared" si="44"/>
        <v>843750</v>
      </c>
      <c r="V91" s="19">
        <f t="shared" si="44"/>
        <v>843750</v>
      </c>
      <c r="W91" s="19">
        <f t="shared" si="44"/>
        <v>843750</v>
      </c>
      <c r="X91" s="19">
        <f t="shared" si="44"/>
        <v>10125000</v>
      </c>
      <c r="Y91" s="232"/>
      <c r="Z91" s="23"/>
      <c r="AA91" s="23"/>
      <c r="AB91" s="23"/>
    </row>
    <row r="92" spans="1:28" ht="27" customHeight="1" x14ac:dyDescent="0.2">
      <c r="A92" s="24" t="s">
        <v>93</v>
      </c>
      <c r="B92" s="24"/>
      <c r="C92" s="24"/>
      <c r="D92" s="25"/>
      <c r="E92" s="26" t="s">
        <v>36</v>
      </c>
      <c r="F92" s="24"/>
      <c r="G92" s="24"/>
      <c r="H92" s="24"/>
      <c r="I92" s="24"/>
      <c r="J92" s="24"/>
      <c r="K92" s="24"/>
      <c r="L92" s="24"/>
      <c r="M92" s="24"/>
      <c r="N92" s="24"/>
      <c r="O92" s="24"/>
      <c r="P92" s="24"/>
      <c r="Q92" s="24"/>
      <c r="R92" s="24"/>
      <c r="S92" s="24"/>
      <c r="T92" s="24"/>
      <c r="U92" s="24"/>
      <c r="V92" s="24"/>
      <c r="W92" s="24"/>
      <c r="X92" s="24"/>
      <c r="Y92" s="232"/>
      <c r="Z92" s="35"/>
      <c r="AA92" s="35"/>
      <c r="AB92" s="35"/>
    </row>
    <row r="93" spans="1:28" ht="27" customHeight="1" x14ac:dyDescent="0.2">
      <c r="A93" s="11" t="s">
        <v>94</v>
      </c>
      <c r="B93" s="11" t="s">
        <v>89</v>
      </c>
      <c r="C93" s="11" t="s">
        <v>15</v>
      </c>
      <c r="D93" s="13">
        <v>211103</v>
      </c>
      <c r="E93" s="26" t="s">
        <v>36</v>
      </c>
      <c r="F93" s="11">
        <v>4</v>
      </c>
      <c r="G93" s="15">
        <v>15</v>
      </c>
      <c r="H93" s="11">
        <v>30000</v>
      </c>
      <c r="I93" s="11">
        <f t="shared" ref="I93:I96" si="45">F93*G93*H93</f>
        <v>1800000</v>
      </c>
      <c r="J93" s="16"/>
      <c r="K93" s="11"/>
      <c r="L93" s="15">
        <v>150000</v>
      </c>
      <c r="M93" s="15">
        <v>150000</v>
      </c>
      <c r="N93" s="15">
        <v>150000</v>
      </c>
      <c r="O93" s="15">
        <v>150000</v>
      </c>
      <c r="P93" s="15">
        <v>150000</v>
      </c>
      <c r="Q93" s="15">
        <v>150000</v>
      </c>
      <c r="R93" s="15">
        <v>150000</v>
      </c>
      <c r="S93" s="15">
        <v>150000</v>
      </c>
      <c r="T93" s="15">
        <v>150000</v>
      </c>
      <c r="U93" s="15">
        <v>150000</v>
      </c>
      <c r="V93" s="15">
        <v>150000</v>
      </c>
      <c r="W93" s="15">
        <v>150000</v>
      </c>
      <c r="X93" s="11">
        <f t="shared" ref="X93:X96" si="46">SUM(L93:W93)</f>
        <v>1800000</v>
      </c>
      <c r="Y93" s="232"/>
      <c r="Z93" s="17"/>
      <c r="AA93" s="17"/>
      <c r="AB93" s="17"/>
    </row>
    <row r="94" spans="1:28" ht="27" customHeight="1" x14ac:dyDescent="0.2">
      <c r="A94" s="11" t="s">
        <v>69</v>
      </c>
      <c r="B94" s="11" t="s">
        <v>89</v>
      </c>
      <c r="C94" s="15" t="s">
        <v>28</v>
      </c>
      <c r="D94" s="18">
        <v>221009</v>
      </c>
      <c r="E94" s="26" t="s">
        <v>36</v>
      </c>
      <c r="F94" s="11">
        <v>250</v>
      </c>
      <c r="G94" s="15">
        <v>15</v>
      </c>
      <c r="H94" s="11">
        <v>6000</v>
      </c>
      <c r="I94" s="11">
        <f t="shared" si="45"/>
        <v>22500000</v>
      </c>
      <c r="J94" s="16"/>
      <c r="K94" s="11"/>
      <c r="L94" s="15">
        <v>1875000</v>
      </c>
      <c r="M94" s="15">
        <v>1875000</v>
      </c>
      <c r="N94" s="15">
        <v>1875000</v>
      </c>
      <c r="O94" s="15">
        <v>1875000</v>
      </c>
      <c r="P94" s="15">
        <v>1875000</v>
      </c>
      <c r="Q94" s="15">
        <v>1875000</v>
      </c>
      <c r="R94" s="15">
        <v>1875000</v>
      </c>
      <c r="S94" s="15">
        <v>1875000</v>
      </c>
      <c r="T94" s="15">
        <v>1875000</v>
      </c>
      <c r="U94" s="15">
        <v>1875000</v>
      </c>
      <c r="V94" s="15">
        <v>1875000</v>
      </c>
      <c r="W94" s="15">
        <v>1875000</v>
      </c>
      <c r="X94" s="11">
        <f t="shared" si="46"/>
        <v>22500000</v>
      </c>
      <c r="Y94" s="232"/>
      <c r="Z94" s="17"/>
      <c r="AA94" s="17"/>
      <c r="AB94" s="17"/>
    </row>
    <row r="95" spans="1:28" ht="27" customHeight="1" x14ac:dyDescent="0.2">
      <c r="A95" s="11" t="s">
        <v>95</v>
      </c>
      <c r="B95" s="11" t="s">
        <v>89</v>
      </c>
      <c r="C95" s="15" t="s">
        <v>18</v>
      </c>
      <c r="D95" s="18">
        <v>227001</v>
      </c>
      <c r="E95" s="26" t="s">
        <v>36</v>
      </c>
      <c r="F95" s="11">
        <v>250</v>
      </c>
      <c r="G95" s="15">
        <v>15</v>
      </c>
      <c r="H95" s="11">
        <v>15000</v>
      </c>
      <c r="I95" s="11">
        <f t="shared" si="45"/>
        <v>56250000</v>
      </c>
      <c r="J95" s="16"/>
      <c r="K95" s="11"/>
      <c r="L95" s="15">
        <v>4687500</v>
      </c>
      <c r="M95" s="15">
        <v>4687500</v>
      </c>
      <c r="N95" s="15">
        <v>4687500</v>
      </c>
      <c r="O95" s="15">
        <v>4687500</v>
      </c>
      <c r="P95" s="15">
        <v>4687500</v>
      </c>
      <c r="Q95" s="15">
        <v>4687500</v>
      </c>
      <c r="R95" s="15">
        <v>4687500</v>
      </c>
      <c r="S95" s="15">
        <v>4687500</v>
      </c>
      <c r="T95" s="15">
        <v>4687500</v>
      </c>
      <c r="U95" s="15">
        <v>4687500</v>
      </c>
      <c r="V95" s="15">
        <v>4687500</v>
      </c>
      <c r="W95" s="15">
        <v>4687500</v>
      </c>
      <c r="X95" s="11">
        <f t="shared" si="46"/>
        <v>56250000</v>
      </c>
      <c r="Y95" s="232"/>
      <c r="Z95" s="17"/>
      <c r="AA95" s="17"/>
      <c r="AB95" s="17"/>
    </row>
    <row r="96" spans="1:28" ht="27" customHeight="1" x14ac:dyDescent="0.2">
      <c r="A96" s="11" t="s">
        <v>75</v>
      </c>
      <c r="B96" s="11" t="s">
        <v>89</v>
      </c>
      <c r="C96" s="15" t="s">
        <v>76</v>
      </c>
      <c r="D96" s="18">
        <v>221003</v>
      </c>
      <c r="E96" s="26" t="s">
        <v>36</v>
      </c>
      <c r="F96" s="11">
        <v>1</v>
      </c>
      <c r="G96" s="15">
        <v>15</v>
      </c>
      <c r="H96" s="11">
        <v>100000</v>
      </c>
      <c r="I96" s="11">
        <f t="shared" si="45"/>
        <v>1500000</v>
      </c>
      <c r="J96" s="16"/>
      <c r="K96" s="11"/>
      <c r="L96" s="15">
        <v>125000</v>
      </c>
      <c r="M96" s="15">
        <v>125000</v>
      </c>
      <c r="N96" s="15">
        <v>125000</v>
      </c>
      <c r="O96" s="15">
        <v>125000</v>
      </c>
      <c r="P96" s="15">
        <v>125000</v>
      </c>
      <c r="Q96" s="15">
        <v>125000</v>
      </c>
      <c r="R96" s="15">
        <v>125000</v>
      </c>
      <c r="S96" s="15">
        <v>125000</v>
      </c>
      <c r="T96" s="15">
        <v>125000</v>
      </c>
      <c r="U96" s="15">
        <v>125000</v>
      </c>
      <c r="V96" s="15">
        <v>125000</v>
      </c>
      <c r="W96" s="15">
        <v>125000</v>
      </c>
      <c r="X96" s="11">
        <f t="shared" si="46"/>
        <v>1500000</v>
      </c>
      <c r="Y96" s="232"/>
      <c r="Z96" s="17"/>
      <c r="AA96" s="17"/>
      <c r="AB96" s="17"/>
    </row>
    <row r="97" spans="1:28" ht="27" customHeight="1" x14ac:dyDescent="0.2">
      <c r="A97" s="19" t="s">
        <v>23</v>
      </c>
      <c r="B97" s="19" t="s">
        <v>89</v>
      </c>
      <c r="C97" s="19"/>
      <c r="D97" s="21"/>
      <c r="E97" s="22"/>
      <c r="F97" s="19"/>
      <c r="G97" s="19"/>
      <c r="H97" s="19"/>
      <c r="I97" s="19"/>
      <c r="J97" s="19">
        <f>SUM(I93:I96)</f>
        <v>82050000</v>
      </c>
      <c r="K97" s="19"/>
      <c r="L97" s="19">
        <f t="shared" ref="L97:X97" si="47">SUM(L93:L96)</f>
        <v>6837500</v>
      </c>
      <c r="M97" s="19">
        <f t="shared" si="47"/>
        <v>6837500</v>
      </c>
      <c r="N97" s="19">
        <f t="shared" si="47"/>
        <v>6837500</v>
      </c>
      <c r="O97" s="19">
        <f t="shared" si="47"/>
        <v>6837500</v>
      </c>
      <c r="P97" s="19">
        <f t="shared" si="47"/>
        <v>6837500</v>
      </c>
      <c r="Q97" s="19">
        <f t="shared" si="47"/>
        <v>6837500</v>
      </c>
      <c r="R97" s="19">
        <f t="shared" si="47"/>
        <v>6837500</v>
      </c>
      <c r="S97" s="19">
        <f t="shared" si="47"/>
        <v>6837500</v>
      </c>
      <c r="T97" s="19">
        <f t="shared" si="47"/>
        <v>6837500</v>
      </c>
      <c r="U97" s="19">
        <f t="shared" si="47"/>
        <v>6837500</v>
      </c>
      <c r="V97" s="19">
        <f t="shared" si="47"/>
        <v>6837500</v>
      </c>
      <c r="W97" s="19">
        <f t="shared" si="47"/>
        <v>6837500</v>
      </c>
      <c r="X97" s="19">
        <f t="shared" si="47"/>
        <v>82050000</v>
      </c>
      <c r="Y97" s="232"/>
      <c r="Z97" s="23"/>
      <c r="AA97" s="23"/>
      <c r="AB97" s="23"/>
    </row>
    <row r="98" spans="1:28" ht="27" customHeight="1" x14ac:dyDescent="0.2">
      <c r="A98" s="24" t="s">
        <v>96</v>
      </c>
      <c r="B98" s="24"/>
      <c r="C98" s="24"/>
      <c r="D98" s="25"/>
      <c r="E98" s="26" t="s">
        <v>36</v>
      </c>
      <c r="F98" s="24"/>
      <c r="G98" s="24"/>
      <c r="H98" s="24"/>
      <c r="I98" s="24"/>
      <c r="J98" s="24"/>
      <c r="K98" s="24"/>
      <c r="L98" s="24"/>
      <c r="M98" s="24"/>
      <c r="N98" s="24"/>
      <c r="O98" s="24"/>
      <c r="P98" s="24"/>
      <c r="Q98" s="24"/>
      <c r="R98" s="24"/>
      <c r="S98" s="24"/>
      <c r="T98" s="24"/>
      <c r="U98" s="24"/>
      <c r="V98" s="24"/>
      <c r="W98" s="24"/>
      <c r="X98" s="24"/>
      <c r="Y98" s="232"/>
      <c r="Z98" s="23"/>
      <c r="AA98" s="23"/>
      <c r="AB98" s="23"/>
    </row>
    <row r="99" spans="1:28" ht="27" customHeight="1" x14ac:dyDescent="0.2">
      <c r="A99" s="11" t="s">
        <v>97</v>
      </c>
      <c r="B99" s="11" t="s">
        <v>89</v>
      </c>
      <c r="C99" s="11" t="s">
        <v>31</v>
      </c>
      <c r="D99" s="18">
        <v>221011</v>
      </c>
      <c r="E99" s="26" t="s">
        <v>36</v>
      </c>
      <c r="F99" s="11">
        <v>1</v>
      </c>
      <c r="G99" s="15">
        <v>66</v>
      </c>
      <c r="H99" s="11">
        <v>5000</v>
      </c>
      <c r="I99" s="11">
        <f t="shared" ref="I99:I104" si="48">F99*G99*H99</f>
        <v>330000</v>
      </c>
      <c r="J99" s="16"/>
      <c r="K99" s="11"/>
      <c r="L99" s="15">
        <v>82500</v>
      </c>
      <c r="M99" s="11"/>
      <c r="N99" s="11"/>
      <c r="O99" s="15">
        <v>82500</v>
      </c>
      <c r="P99" s="11">
        <v>0</v>
      </c>
      <c r="Q99" s="11">
        <v>0</v>
      </c>
      <c r="R99" s="15">
        <v>82500</v>
      </c>
      <c r="S99" s="11">
        <v>0</v>
      </c>
      <c r="T99" s="11">
        <v>0</v>
      </c>
      <c r="U99" s="15">
        <v>82500</v>
      </c>
      <c r="V99" s="11">
        <v>0</v>
      </c>
      <c r="W99" s="11">
        <v>0</v>
      </c>
      <c r="X99" s="11">
        <f t="shared" ref="X99:X104" si="49">SUM(L99:W99)</f>
        <v>330000</v>
      </c>
      <c r="Y99" s="232"/>
      <c r="Z99" s="17"/>
      <c r="AA99" s="17"/>
      <c r="AB99" s="17"/>
    </row>
    <row r="100" spans="1:28" ht="27" customHeight="1" x14ac:dyDescent="0.2">
      <c r="A100" s="11" t="s">
        <v>98</v>
      </c>
      <c r="B100" s="11" t="s">
        <v>89</v>
      </c>
      <c r="C100" s="11" t="s">
        <v>41</v>
      </c>
      <c r="D100" s="18">
        <v>222001</v>
      </c>
      <c r="E100" s="26" t="s">
        <v>36</v>
      </c>
      <c r="F100" s="11">
        <v>1</v>
      </c>
      <c r="G100" s="15">
        <v>15</v>
      </c>
      <c r="H100" s="11">
        <v>50000</v>
      </c>
      <c r="I100" s="11">
        <f t="shared" si="48"/>
        <v>750000</v>
      </c>
      <c r="J100" s="16"/>
      <c r="K100" s="11"/>
      <c r="L100" s="15">
        <v>62500</v>
      </c>
      <c r="M100" s="15">
        <v>62500</v>
      </c>
      <c r="N100" s="15">
        <v>62500</v>
      </c>
      <c r="O100" s="15">
        <v>62500</v>
      </c>
      <c r="P100" s="15">
        <v>62500</v>
      </c>
      <c r="Q100" s="15">
        <v>62500</v>
      </c>
      <c r="R100" s="15">
        <v>62500</v>
      </c>
      <c r="S100" s="15">
        <v>62500</v>
      </c>
      <c r="T100" s="15">
        <v>62500</v>
      </c>
      <c r="U100" s="15">
        <v>62500</v>
      </c>
      <c r="V100" s="15">
        <v>62500</v>
      </c>
      <c r="W100" s="15">
        <v>62500</v>
      </c>
      <c r="X100" s="11">
        <f t="shared" si="49"/>
        <v>750000</v>
      </c>
      <c r="Y100" s="232"/>
      <c r="Z100" s="17"/>
      <c r="AA100" s="17"/>
      <c r="AB100" s="17"/>
    </row>
    <row r="101" spans="1:28" ht="27" customHeight="1" x14ac:dyDescent="0.2">
      <c r="A101" s="11" t="s">
        <v>69</v>
      </c>
      <c r="B101" s="11" t="s">
        <v>89</v>
      </c>
      <c r="C101" s="15" t="s">
        <v>28</v>
      </c>
      <c r="D101" s="18">
        <v>221009</v>
      </c>
      <c r="E101" s="26" t="s">
        <v>36</v>
      </c>
      <c r="F101" s="11">
        <v>30</v>
      </c>
      <c r="G101" s="15">
        <v>15</v>
      </c>
      <c r="H101" s="11">
        <v>6000</v>
      </c>
      <c r="I101" s="11">
        <f t="shared" si="48"/>
        <v>2700000</v>
      </c>
      <c r="J101" s="16"/>
      <c r="K101" s="11"/>
      <c r="L101" s="11">
        <v>180000</v>
      </c>
      <c r="M101" s="11">
        <v>180000</v>
      </c>
      <c r="N101" s="11">
        <v>180000</v>
      </c>
      <c r="O101" s="11">
        <v>180000</v>
      </c>
      <c r="P101" s="11">
        <v>180000</v>
      </c>
      <c r="Q101" s="11">
        <v>180000</v>
      </c>
      <c r="R101" s="11">
        <v>180000</v>
      </c>
      <c r="S101" s="11">
        <v>180000</v>
      </c>
      <c r="T101" s="11">
        <v>180000</v>
      </c>
      <c r="U101" s="11">
        <v>180000</v>
      </c>
      <c r="V101" s="11">
        <v>180000</v>
      </c>
      <c r="W101" s="11">
        <v>180000</v>
      </c>
      <c r="X101" s="11">
        <f t="shared" si="49"/>
        <v>2160000</v>
      </c>
      <c r="Y101" s="232"/>
      <c r="Z101" s="17"/>
      <c r="AA101" s="17"/>
      <c r="AB101" s="17"/>
    </row>
    <row r="102" spans="1:28" ht="27" customHeight="1" x14ac:dyDescent="0.2">
      <c r="A102" s="11" t="s">
        <v>99</v>
      </c>
      <c r="B102" s="11" t="s">
        <v>89</v>
      </c>
      <c r="C102" s="11" t="s">
        <v>15</v>
      </c>
      <c r="D102" s="13">
        <v>211103</v>
      </c>
      <c r="E102" s="26" t="s">
        <v>36</v>
      </c>
      <c r="F102" s="11">
        <v>4</v>
      </c>
      <c r="G102" s="15">
        <v>5</v>
      </c>
      <c r="H102" s="11">
        <v>175000</v>
      </c>
      <c r="I102" s="11">
        <f t="shared" si="48"/>
        <v>3500000</v>
      </c>
      <c r="J102" s="16"/>
      <c r="K102" s="11"/>
      <c r="L102" s="15">
        <v>875000</v>
      </c>
      <c r="M102" s="11"/>
      <c r="N102" s="11"/>
      <c r="O102" s="15">
        <v>875000</v>
      </c>
      <c r="P102" s="11"/>
      <c r="Q102" s="11"/>
      <c r="R102" s="15">
        <v>875000</v>
      </c>
      <c r="S102" s="11"/>
      <c r="T102" s="11"/>
      <c r="U102" s="15">
        <v>875000</v>
      </c>
      <c r="V102" s="11"/>
      <c r="W102" s="11"/>
      <c r="X102" s="11">
        <f t="shared" si="49"/>
        <v>3500000</v>
      </c>
      <c r="Y102" s="232"/>
      <c r="Z102" s="17"/>
      <c r="AA102" s="17"/>
      <c r="AB102" s="17"/>
    </row>
    <row r="103" spans="1:28" ht="27" customHeight="1" x14ac:dyDescent="0.2">
      <c r="A103" s="11" t="s">
        <v>100</v>
      </c>
      <c r="B103" s="11" t="s">
        <v>89</v>
      </c>
      <c r="C103" s="11" t="s">
        <v>22</v>
      </c>
      <c r="D103" s="34">
        <v>227004</v>
      </c>
      <c r="E103" s="26" t="s">
        <v>36</v>
      </c>
      <c r="F103" s="11">
        <f>(300*2)/7</f>
        <v>85.714285714285708</v>
      </c>
      <c r="G103" s="15">
        <v>5</v>
      </c>
      <c r="H103" s="11">
        <v>4500</v>
      </c>
      <c r="I103" s="11">
        <f t="shared" si="48"/>
        <v>1928571.4285714284</v>
      </c>
      <c r="J103" s="16"/>
      <c r="K103" s="11"/>
      <c r="L103" s="15">
        <v>482142.75</v>
      </c>
      <c r="M103" s="11">
        <v>0</v>
      </c>
      <c r="N103" s="11">
        <v>0</v>
      </c>
      <c r="O103" s="15">
        <v>482142.75</v>
      </c>
      <c r="P103" s="11">
        <v>0</v>
      </c>
      <c r="Q103" s="11">
        <v>0</v>
      </c>
      <c r="R103" s="15">
        <v>482142.75</v>
      </c>
      <c r="S103" s="11">
        <v>0</v>
      </c>
      <c r="T103" s="11">
        <v>0</v>
      </c>
      <c r="U103" s="15">
        <v>482142.75</v>
      </c>
      <c r="V103" s="11">
        <v>0</v>
      </c>
      <c r="W103" s="11">
        <v>0</v>
      </c>
      <c r="X103" s="11">
        <f t="shared" si="49"/>
        <v>1928571</v>
      </c>
      <c r="Y103" s="232"/>
      <c r="Z103" s="17"/>
      <c r="AA103" s="17"/>
      <c r="AB103" s="17"/>
    </row>
    <row r="104" spans="1:28" ht="27" customHeight="1" x14ac:dyDescent="0.2">
      <c r="A104" s="11" t="s">
        <v>101</v>
      </c>
      <c r="B104" s="11" t="s">
        <v>89</v>
      </c>
      <c r="C104" s="15" t="s">
        <v>18</v>
      </c>
      <c r="D104" s="18">
        <v>227001</v>
      </c>
      <c r="E104" s="26" t="s">
        <v>36</v>
      </c>
      <c r="F104" s="11">
        <v>100</v>
      </c>
      <c r="G104" s="11">
        <v>1</v>
      </c>
      <c r="H104" s="11">
        <v>15000</v>
      </c>
      <c r="I104" s="11">
        <f t="shared" si="48"/>
        <v>1500000</v>
      </c>
      <c r="J104" s="16"/>
      <c r="K104" s="11"/>
      <c r="L104" s="11">
        <v>375000</v>
      </c>
      <c r="M104" s="11">
        <v>0</v>
      </c>
      <c r="N104" s="11">
        <v>0</v>
      </c>
      <c r="O104" s="11">
        <v>375000</v>
      </c>
      <c r="P104" s="11">
        <v>0</v>
      </c>
      <c r="Q104" s="11">
        <v>0</v>
      </c>
      <c r="R104" s="11">
        <v>375000</v>
      </c>
      <c r="S104" s="11">
        <v>0</v>
      </c>
      <c r="T104" s="11">
        <v>0</v>
      </c>
      <c r="U104" s="11">
        <v>375000</v>
      </c>
      <c r="V104" s="11">
        <v>0</v>
      </c>
      <c r="W104" s="11">
        <v>0</v>
      </c>
      <c r="X104" s="11">
        <f t="shared" si="49"/>
        <v>1500000</v>
      </c>
      <c r="Y104" s="232"/>
      <c r="Z104" s="17"/>
      <c r="AA104" s="17"/>
      <c r="AB104" s="17"/>
    </row>
    <row r="105" spans="1:28" ht="27" customHeight="1" x14ac:dyDescent="0.2">
      <c r="A105" s="19" t="s">
        <v>23</v>
      </c>
      <c r="B105" s="19" t="s">
        <v>89</v>
      </c>
      <c r="C105" s="19" t="s">
        <v>24</v>
      </c>
      <c r="D105" s="21"/>
      <c r="E105" s="22"/>
      <c r="F105" s="19"/>
      <c r="G105" s="19"/>
      <c r="H105" s="19"/>
      <c r="I105" s="19"/>
      <c r="J105" s="19">
        <f>SUM(I99:I105)</f>
        <v>10708571.428571429</v>
      </c>
      <c r="K105" s="19"/>
      <c r="L105" s="19">
        <f t="shared" ref="L105:X105" si="50">SUM(L99:L104)</f>
        <v>2057142.75</v>
      </c>
      <c r="M105" s="19">
        <f t="shared" si="50"/>
        <v>242500</v>
      </c>
      <c r="N105" s="19">
        <f t="shared" si="50"/>
        <v>242500</v>
      </c>
      <c r="O105" s="19">
        <f t="shared" si="50"/>
        <v>2057142.75</v>
      </c>
      <c r="P105" s="19">
        <f t="shared" si="50"/>
        <v>242500</v>
      </c>
      <c r="Q105" s="19">
        <f t="shared" si="50"/>
        <v>242500</v>
      </c>
      <c r="R105" s="19">
        <f t="shared" si="50"/>
        <v>2057142.75</v>
      </c>
      <c r="S105" s="19">
        <f t="shared" si="50"/>
        <v>242500</v>
      </c>
      <c r="T105" s="19">
        <f t="shared" si="50"/>
        <v>242500</v>
      </c>
      <c r="U105" s="19">
        <f t="shared" si="50"/>
        <v>2057142.75</v>
      </c>
      <c r="V105" s="19">
        <f t="shared" si="50"/>
        <v>242500</v>
      </c>
      <c r="W105" s="19">
        <f t="shared" si="50"/>
        <v>242500</v>
      </c>
      <c r="X105" s="19">
        <f t="shared" si="50"/>
        <v>10168571</v>
      </c>
      <c r="Y105" s="232"/>
      <c r="Z105" s="23"/>
      <c r="AA105" s="23"/>
      <c r="AB105" s="23"/>
    </row>
    <row r="106" spans="1:28" ht="27" customHeight="1" x14ac:dyDescent="0.2">
      <c r="A106" s="24" t="s">
        <v>102</v>
      </c>
      <c r="B106" s="24"/>
      <c r="C106" s="24"/>
      <c r="D106" s="25"/>
      <c r="E106" s="26" t="s">
        <v>36</v>
      </c>
      <c r="F106" s="24"/>
      <c r="G106" s="24"/>
      <c r="H106" s="24"/>
      <c r="I106" s="24"/>
      <c r="J106" s="24"/>
      <c r="K106" s="24"/>
      <c r="L106" s="24"/>
      <c r="M106" s="24"/>
      <c r="N106" s="24"/>
      <c r="O106" s="24"/>
      <c r="P106" s="24"/>
      <c r="Q106" s="24"/>
      <c r="R106" s="24"/>
      <c r="S106" s="24"/>
      <c r="T106" s="24"/>
      <c r="U106" s="24"/>
      <c r="V106" s="24"/>
      <c r="W106" s="24"/>
      <c r="X106" s="24"/>
      <c r="Y106" s="232"/>
      <c r="Z106" s="23"/>
      <c r="AA106" s="23"/>
      <c r="AB106" s="23"/>
    </row>
    <row r="107" spans="1:28" ht="27" customHeight="1" x14ac:dyDescent="0.2">
      <c r="A107" s="11" t="s">
        <v>103</v>
      </c>
      <c r="B107" s="11" t="s">
        <v>89</v>
      </c>
      <c r="C107" s="15" t="s">
        <v>31</v>
      </c>
      <c r="D107" s="18">
        <v>221011</v>
      </c>
      <c r="E107" s="26" t="s">
        <v>36</v>
      </c>
      <c r="F107" s="11">
        <v>5</v>
      </c>
      <c r="G107" s="15">
        <v>15</v>
      </c>
      <c r="H107" s="11">
        <v>20000</v>
      </c>
      <c r="I107" s="11">
        <f t="shared" ref="I107:I110" si="51">F107*G107*H107</f>
        <v>1500000</v>
      </c>
      <c r="J107" s="16"/>
      <c r="K107" s="11"/>
      <c r="L107" s="15">
        <v>125000</v>
      </c>
      <c r="M107" s="15">
        <v>125000</v>
      </c>
      <c r="N107" s="15">
        <v>125000</v>
      </c>
      <c r="O107" s="15">
        <v>125000</v>
      </c>
      <c r="P107" s="15">
        <v>125000</v>
      </c>
      <c r="Q107" s="15">
        <v>125000</v>
      </c>
      <c r="R107" s="15">
        <v>125000</v>
      </c>
      <c r="S107" s="15">
        <v>125000</v>
      </c>
      <c r="T107" s="15">
        <v>125000</v>
      </c>
      <c r="U107" s="15">
        <v>125000</v>
      </c>
      <c r="V107" s="15">
        <v>125000</v>
      </c>
      <c r="W107" s="15">
        <v>125000</v>
      </c>
      <c r="X107" s="11">
        <f t="shared" ref="X107:X110" si="52">SUM(L107:W107)</f>
        <v>1500000</v>
      </c>
      <c r="Y107" s="232"/>
      <c r="Z107" s="17"/>
      <c r="AA107" s="17"/>
      <c r="AB107" s="17"/>
    </row>
    <row r="108" spans="1:28" ht="27" customHeight="1" x14ac:dyDescent="0.2">
      <c r="A108" s="11" t="s">
        <v>69</v>
      </c>
      <c r="B108" s="11" t="s">
        <v>89</v>
      </c>
      <c r="C108" s="15" t="s">
        <v>28</v>
      </c>
      <c r="D108" s="18">
        <v>221009</v>
      </c>
      <c r="E108" s="26" t="s">
        <v>36</v>
      </c>
      <c r="F108" s="11">
        <v>30</v>
      </c>
      <c r="G108" s="15">
        <v>15</v>
      </c>
      <c r="H108" s="11">
        <v>6000</v>
      </c>
      <c r="I108" s="11">
        <f t="shared" si="51"/>
        <v>2700000</v>
      </c>
      <c r="J108" s="16"/>
      <c r="K108" s="11"/>
      <c r="L108" s="15">
        <v>225000</v>
      </c>
      <c r="M108" s="15">
        <v>225000</v>
      </c>
      <c r="N108" s="15">
        <v>225000</v>
      </c>
      <c r="O108" s="15">
        <v>225000</v>
      </c>
      <c r="P108" s="15">
        <v>225000</v>
      </c>
      <c r="Q108" s="15">
        <v>225000</v>
      </c>
      <c r="R108" s="15">
        <v>225000</v>
      </c>
      <c r="S108" s="15">
        <v>225000</v>
      </c>
      <c r="T108" s="15">
        <v>225000</v>
      </c>
      <c r="U108" s="15">
        <v>225000</v>
      </c>
      <c r="V108" s="15">
        <v>225000</v>
      </c>
      <c r="W108" s="15">
        <v>225000</v>
      </c>
      <c r="X108" s="11">
        <f t="shared" si="52"/>
        <v>2700000</v>
      </c>
      <c r="Y108" s="232"/>
      <c r="Z108" s="17"/>
      <c r="AA108" s="17"/>
      <c r="AB108" s="17"/>
    </row>
    <row r="109" spans="1:28" ht="27" customHeight="1" x14ac:dyDescent="0.2">
      <c r="A109" s="11" t="s">
        <v>104</v>
      </c>
      <c r="B109" s="11" t="s">
        <v>89</v>
      </c>
      <c r="C109" s="11" t="s">
        <v>15</v>
      </c>
      <c r="D109" s="13">
        <v>211103</v>
      </c>
      <c r="E109" s="26" t="s">
        <v>36</v>
      </c>
      <c r="F109" s="11">
        <v>4</v>
      </c>
      <c r="G109" s="15">
        <v>5</v>
      </c>
      <c r="H109" s="11">
        <v>175000</v>
      </c>
      <c r="I109" s="11">
        <f t="shared" si="51"/>
        <v>3500000</v>
      </c>
      <c r="J109" s="16"/>
      <c r="K109" s="11"/>
      <c r="L109" s="15">
        <v>875000</v>
      </c>
      <c r="M109" s="11"/>
      <c r="N109" s="11"/>
      <c r="O109" s="15">
        <v>875000</v>
      </c>
      <c r="P109" s="11"/>
      <c r="Q109" s="11"/>
      <c r="R109" s="15">
        <v>875000</v>
      </c>
      <c r="S109" s="11"/>
      <c r="T109" s="11"/>
      <c r="U109" s="15">
        <v>875000</v>
      </c>
      <c r="V109" s="11"/>
      <c r="W109" s="11"/>
      <c r="X109" s="11">
        <f t="shared" si="52"/>
        <v>3500000</v>
      </c>
      <c r="Y109" s="232"/>
      <c r="Z109" s="17"/>
      <c r="AA109" s="17"/>
      <c r="AB109" s="17"/>
    </row>
    <row r="110" spans="1:28" ht="27" customHeight="1" x14ac:dyDescent="0.2">
      <c r="A110" s="11" t="s">
        <v>105</v>
      </c>
      <c r="B110" s="11" t="s">
        <v>89</v>
      </c>
      <c r="C110" s="15" t="s">
        <v>22</v>
      </c>
      <c r="D110" s="34">
        <v>227004</v>
      </c>
      <c r="E110" s="26" t="s">
        <v>36</v>
      </c>
      <c r="F110" s="11">
        <f>(300*2)/7</f>
        <v>85.714285714285708</v>
      </c>
      <c r="G110" s="15">
        <v>5</v>
      </c>
      <c r="H110" s="11">
        <v>4500</v>
      </c>
      <c r="I110" s="11">
        <f t="shared" si="51"/>
        <v>1928571.4285714284</v>
      </c>
      <c r="J110" s="16"/>
      <c r="K110" s="11"/>
      <c r="L110" s="15">
        <v>482142.75</v>
      </c>
      <c r="M110" s="11"/>
      <c r="N110" s="11"/>
      <c r="O110" s="15">
        <v>482142.75</v>
      </c>
      <c r="P110" s="11"/>
      <c r="Q110" s="11"/>
      <c r="R110" s="15">
        <v>482142.75</v>
      </c>
      <c r="S110" s="11"/>
      <c r="T110" s="11"/>
      <c r="U110" s="15">
        <v>482142.75</v>
      </c>
      <c r="V110" s="11"/>
      <c r="W110" s="11"/>
      <c r="X110" s="11">
        <f t="shared" si="52"/>
        <v>1928571</v>
      </c>
      <c r="Y110" s="232"/>
      <c r="Z110" s="17"/>
      <c r="AA110" s="17"/>
      <c r="AB110" s="17"/>
    </row>
    <row r="111" spans="1:28" ht="27" customHeight="1" x14ac:dyDescent="0.2">
      <c r="A111" s="19" t="s">
        <v>23</v>
      </c>
      <c r="B111" s="19" t="s">
        <v>89</v>
      </c>
      <c r="C111" s="19" t="s">
        <v>24</v>
      </c>
      <c r="D111" s="21"/>
      <c r="E111" s="22"/>
      <c r="F111" s="19"/>
      <c r="G111" s="19"/>
      <c r="H111" s="19"/>
      <c r="I111" s="19"/>
      <c r="J111" s="19">
        <f>SUM(I107:I111)</f>
        <v>9628571.4285714291</v>
      </c>
      <c r="K111" s="19"/>
      <c r="L111" s="19">
        <f t="shared" ref="L111:X111" si="53">SUM(L107:L110)</f>
        <v>1707142.75</v>
      </c>
      <c r="M111" s="19">
        <f t="shared" si="53"/>
        <v>350000</v>
      </c>
      <c r="N111" s="19">
        <f t="shared" si="53"/>
        <v>350000</v>
      </c>
      <c r="O111" s="19">
        <f t="shared" si="53"/>
        <v>1707142.75</v>
      </c>
      <c r="P111" s="19">
        <f t="shared" si="53"/>
        <v>350000</v>
      </c>
      <c r="Q111" s="19">
        <f t="shared" si="53"/>
        <v>350000</v>
      </c>
      <c r="R111" s="19">
        <f t="shared" si="53"/>
        <v>1707142.75</v>
      </c>
      <c r="S111" s="19">
        <f t="shared" si="53"/>
        <v>350000</v>
      </c>
      <c r="T111" s="19">
        <f t="shared" si="53"/>
        <v>350000</v>
      </c>
      <c r="U111" s="19">
        <f t="shared" si="53"/>
        <v>1707142.75</v>
      </c>
      <c r="V111" s="19">
        <f t="shared" si="53"/>
        <v>350000</v>
      </c>
      <c r="W111" s="19">
        <f t="shared" si="53"/>
        <v>350000</v>
      </c>
      <c r="X111" s="19">
        <f t="shared" si="53"/>
        <v>9628571</v>
      </c>
      <c r="Y111" s="232"/>
      <c r="Z111" s="23"/>
      <c r="AA111" s="23"/>
      <c r="AB111" s="23"/>
    </row>
    <row r="112" spans="1:28" ht="27" customHeight="1" x14ac:dyDescent="0.2">
      <c r="A112" s="24" t="s">
        <v>106</v>
      </c>
      <c r="B112" s="24"/>
      <c r="C112" s="24"/>
      <c r="D112" s="25"/>
      <c r="E112" s="26" t="s">
        <v>36</v>
      </c>
      <c r="F112" s="24"/>
      <c r="G112" s="24"/>
      <c r="H112" s="24"/>
      <c r="I112" s="24"/>
      <c r="J112" s="24"/>
      <c r="K112" s="24"/>
      <c r="L112" s="24"/>
      <c r="M112" s="24"/>
      <c r="N112" s="24"/>
      <c r="O112" s="24"/>
      <c r="P112" s="24"/>
      <c r="Q112" s="24"/>
      <c r="R112" s="24"/>
      <c r="S112" s="24"/>
      <c r="T112" s="24"/>
      <c r="U112" s="24"/>
      <c r="V112" s="24"/>
      <c r="W112" s="24"/>
      <c r="X112" s="24"/>
      <c r="Y112" s="232"/>
      <c r="Z112" s="23"/>
      <c r="AA112" s="23"/>
      <c r="AB112" s="23"/>
    </row>
    <row r="113" spans="1:28" ht="27" customHeight="1" x14ac:dyDescent="0.2">
      <c r="A113" s="11" t="s">
        <v>107</v>
      </c>
      <c r="B113" s="11" t="s">
        <v>89</v>
      </c>
      <c r="C113" s="15" t="s">
        <v>28</v>
      </c>
      <c r="D113" s="18">
        <v>221009</v>
      </c>
      <c r="E113" s="26" t="s">
        <v>36</v>
      </c>
      <c r="F113" s="15">
        <v>400</v>
      </c>
      <c r="G113" s="15">
        <v>15</v>
      </c>
      <c r="H113" s="11">
        <v>6000</v>
      </c>
      <c r="I113" s="11">
        <f t="shared" ref="I113:I118" si="54">F113*G113*H113</f>
        <v>36000000</v>
      </c>
      <c r="J113" s="16"/>
      <c r="K113" s="11"/>
      <c r="L113" s="15">
        <v>3000000</v>
      </c>
      <c r="M113" s="15">
        <v>3000000</v>
      </c>
      <c r="N113" s="15">
        <v>3000000</v>
      </c>
      <c r="O113" s="15">
        <v>3000000</v>
      </c>
      <c r="P113" s="15">
        <v>3000000</v>
      </c>
      <c r="Q113" s="15">
        <v>3000000</v>
      </c>
      <c r="R113" s="15">
        <v>3000000</v>
      </c>
      <c r="S113" s="15">
        <v>3000000</v>
      </c>
      <c r="T113" s="15">
        <v>3000000</v>
      </c>
      <c r="U113" s="15">
        <v>3000000</v>
      </c>
      <c r="V113" s="15">
        <v>3000000</v>
      </c>
      <c r="W113" s="15">
        <v>3000000</v>
      </c>
      <c r="X113" s="11">
        <f t="shared" ref="X113:X118" si="55">SUM(L113:W113)</f>
        <v>36000000</v>
      </c>
      <c r="Y113" s="232"/>
      <c r="Z113" s="17"/>
      <c r="AA113" s="17"/>
      <c r="AB113" s="17"/>
    </row>
    <row r="114" spans="1:28" ht="27" customHeight="1" x14ac:dyDescent="0.2">
      <c r="A114" s="11" t="s">
        <v>108</v>
      </c>
      <c r="B114" s="11" t="s">
        <v>89</v>
      </c>
      <c r="C114" s="15" t="s">
        <v>62</v>
      </c>
      <c r="D114" s="32">
        <v>224002</v>
      </c>
      <c r="E114" s="26" t="s">
        <v>36</v>
      </c>
      <c r="F114" s="11">
        <v>4</v>
      </c>
      <c r="G114" s="11">
        <v>1</v>
      </c>
      <c r="H114" s="11">
        <v>2500000</v>
      </c>
      <c r="I114" s="11">
        <f t="shared" si="54"/>
        <v>10000000</v>
      </c>
      <c r="J114" s="16"/>
      <c r="K114" s="11"/>
      <c r="L114" s="11"/>
      <c r="M114" s="15">
        <v>2500000</v>
      </c>
      <c r="N114" s="11"/>
      <c r="O114" s="15">
        <v>0</v>
      </c>
      <c r="P114" s="15">
        <v>2500000</v>
      </c>
      <c r="Q114" s="11"/>
      <c r="R114" s="11"/>
      <c r="S114" s="15">
        <v>2500000</v>
      </c>
      <c r="T114" s="11"/>
      <c r="U114" s="11"/>
      <c r="V114" s="15">
        <v>2500000</v>
      </c>
      <c r="W114" s="11"/>
      <c r="X114" s="11">
        <f t="shared" si="55"/>
        <v>10000000</v>
      </c>
      <c r="Y114" s="232"/>
      <c r="Z114" s="17"/>
      <c r="AA114" s="17"/>
      <c r="AB114" s="17"/>
    </row>
    <row r="115" spans="1:28" ht="27" customHeight="1" x14ac:dyDescent="0.2">
      <c r="A115" s="11" t="s">
        <v>109</v>
      </c>
      <c r="B115" s="11" t="s">
        <v>89</v>
      </c>
      <c r="C115" s="11" t="s">
        <v>15</v>
      </c>
      <c r="D115" s="13">
        <v>211103</v>
      </c>
      <c r="E115" s="26" t="s">
        <v>36</v>
      </c>
      <c r="F115" s="11">
        <v>5</v>
      </c>
      <c r="G115" s="11">
        <f t="shared" ref="G115:G116" si="56">12*5</f>
        <v>60</v>
      </c>
      <c r="H115" s="11">
        <v>20000</v>
      </c>
      <c r="I115" s="11">
        <f t="shared" si="54"/>
        <v>6000000</v>
      </c>
      <c r="J115" s="16"/>
      <c r="K115" s="11"/>
      <c r="L115" s="11">
        <v>500000</v>
      </c>
      <c r="M115" s="11">
        <v>500000</v>
      </c>
      <c r="N115" s="11">
        <v>500000</v>
      </c>
      <c r="O115" s="11">
        <v>500000</v>
      </c>
      <c r="P115" s="11">
        <v>500000</v>
      </c>
      <c r="Q115" s="11">
        <v>500000</v>
      </c>
      <c r="R115" s="11">
        <v>500000</v>
      </c>
      <c r="S115" s="11">
        <v>500000</v>
      </c>
      <c r="T115" s="11">
        <v>500000</v>
      </c>
      <c r="U115" s="11">
        <v>500000</v>
      </c>
      <c r="V115" s="11">
        <v>500000</v>
      </c>
      <c r="W115" s="11">
        <v>500000</v>
      </c>
      <c r="X115" s="11">
        <f t="shared" si="55"/>
        <v>6000000</v>
      </c>
      <c r="Y115" s="232"/>
      <c r="Z115" s="17"/>
      <c r="AA115" s="17"/>
      <c r="AB115" s="17"/>
    </row>
    <row r="116" spans="1:28" ht="27" customHeight="1" x14ac:dyDescent="0.2">
      <c r="A116" s="11" t="s">
        <v>110</v>
      </c>
      <c r="B116" s="11" t="s">
        <v>89</v>
      </c>
      <c r="C116" s="15" t="s">
        <v>18</v>
      </c>
      <c r="D116" s="18">
        <v>227001</v>
      </c>
      <c r="E116" s="26" t="s">
        <v>36</v>
      </c>
      <c r="F116" s="11">
        <v>5</v>
      </c>
      <c r="G116" s="11">
        <f t="shared" si="56"/>
        <v>60</v>
      </c>
      <c r="H116" s="11">
        <v>15000</v>
      </c>
      <c r="I116" s="11">
        <f t="shared" si="54"/>
        <v>4500000</v>
      </c>
      <c r="J116" s="16"/>
      <c r="K116" s="11"/>
      <c r="L116" s="11">
        <v>375000</v>
      </c>
      <c r="M116" s="11">
        <v>375000</v>
      </c>
      <c r="N116" s="11">
        <v>375000</v>
      </c>
      <c r="O116" s="11">
        <v>375000</v>
      </c>
      <c r="P116" s="11">
        <v>375000</v>
      </c>
      <c r="Q116" s="11">
        <v>375000</v>
      </c>
      <c r="R116" s="11">
        <v>375000</v>
      </c>
      <c r="S116" s="11">
        <v>375000</v>
      </c>
      <c r="T116" s="11">
        <v>375000</v>
      </c>
      <c r="U116" s="11">
        <v>375000</v>
      </c>
      <c r="V116" s="11">
        <v>375000</v>
      </c>
      <c r="W116" s="11">
        <v>375000</v>
      </c>
      <c r="X116" s="11">
        <f t="shared" si="55"/>
        <v>4500000</v>
      </c>
      <c r="Y116" s="232"/>
      <c r="Z116" s="17"/>
      <c r="AA116" s="17"/>
      <c r="AB116" s="17"/>
    </row>
    <row r="117" spans="1:28" ht="27" customHeight="1" x14ac:dyDescent="0.2">
      <c r="A117" s="11" t="s">
        <v>111</v>
      </c>
      <c r="B117" s="11" t="s">
        <v>89</v>
      </c>
      <c r="C117" s="11" t="s">
        <v>41</v>
      </c>
      <c r="D117" s="18">
        <v>222001</v>
      </c>
      <c r="E117" s="26" t="s">
        <v>36</v>
      </c>
      <c r="F117" s="11">
        <v>3</v>
      </c>
      <c r="G117" s="11">
        <v>1</v>
      </c>
      <c r="H117" s="11">
        <v>30000</v>
      </c>
      <c r="I117" s="11">
        <f t="shared" si="54"/>
        <v>90000</v>
      </c>
      <c r="J117" s="16"/>
      <c r="K117" s="11"/>
      <c r="L117" s="11"/>
      <c r="M117" s="11">
        <v>30000</v>
      </c>
      <c r="N117" s="11"/>
      <c r="O117" s="11"/>
      <c r="P117" s="11">
        <v>30000</v>
      </c>
      <c r="Q117" s="11"/>
      <c r="R117" s="11"/>
      <c r="S117" s="11"/>
      <c r="T117" s="11"/>
      <c r="U117" s="11"/>
      <c r="V117" s="15">
        <v>30000</v>
      </c>
      <c r="W117" s="11"/>
      <c r="X117" s="11">
        <f t="shared" si="55"/>
        <v>90000</v>
      </c>
      <c r="Y117" s="232"/>
      <c r="Z117" s="17"/>
      <c r="AA117" s="17"/>
      <c r="AB117" s="17"/>
    </row>
    <row r="118" spans="1:28" ht="27" customHeight="1" x14ac:dyDescent="0.2">
      <c r="A118" s="11" t="s">
        <v>112</v>
      </c>
      <c r="B118" s="11" t="s">
        <v>89</v>
      </c>
      <c r="C118" s="11" t="s">
        <v>41</v>
      </c>
      <c r="D118" s="18">
        <v>222001</v>
      </c>
      <c r="E118" s="26" t="s">
        <v>36</v>
      </c>
      <c r="F118" s="11">
        <v>5</v>
      </c>
      <c r="G118" s="11">
        <f>12*5</f>
        <v>60</v>
      </c>
      <c r="H118" s="11">
        <v>25000</v>
      </c>
      <c r="I118" s="11">
        <f t="shared" si="54"/>
        <v>7500000</v>
      </c>
      <c r="J118" s="16"/>
      <c r="K118" s="11"/>
      <c r="L118" s="15">
        <v>625000</v>
      </c>
      <c r="M118" s="15">
        <v>625000</v>
      </c>
      <c r="N118" s="15">
        <v>625000</v>
      </c>
      <c r="O118" s="15">
        <v>625000</v>
      </c>
      <c r="P118" s="15">
        <v>625000</v>
      </c>
      <c r="Q118" s="15">
        <v>625000</v>
      </c>
      <c r="R118" s="15">
        <v>625000</v>
      </c>
      <c r="S118" s="15">
        <v>625000</v>
      </c>
      <c r="T118" s="15">
        <v>625000</v>
      </c>
      <c r="U118" s="15">
        <v>625000</v>
      </c>
      <c r="V118" s="15">
        <v>625000</v>
      </c>
      <c r="W118" s="15">
        <v>625000</v>
      </c>
      <c r="X118" s="11">
        <f t="shared" si="55"/>
        <v>7500000</v>
      </c>
      <c r="Y118" s="232"/>
      <c r="Z118" s="17"/>
      <c r="AA118" s="17"/>
      <c r="AB118" s="17"/>
    </row>
    <row r="119" spans="1:28" ht="27" customHeight="1" x14ac:dyDescent="0.2">
      <c r="A119" s="19" t="s">
        <v>34</v>
      </c>
      <c r="B119" s="19" t="s">
        <v>89</v>
      </c>
      <c r="C119" s="19"/>
      <c r="D119" s="21"/>
      <c r="E119" s="22"/>
      <c r="F119" s="19"/>
      <c r="G119" s="19"/>
      <c r="H119" s="19"/>
      <c r="I119" s="19"/>
      <c r="J119" s="19">
        <f>SUM(I113:I119)</f>
        <v>64090000</v>
      </c>
      <c r="K119" s="19"/>
      <c r="L119" s="19">
        <f t="shared" ref="L119:X119" si="57">SUM(L113:L118)</f>
        <v>4500000</v>
      </c>
      <c r="M119" s="19">
        <f t="shared" si="57"/>
        <v>7030000</v>
      </c>
      <c r="N119" s="19">
        <f t="shared" si="57"/>
        <v>4500000</v>
      </c>
      <c r="O119" s="19">
        <f t="shared" si="57"/>
        <v>4500000</v>
      </c>
      <c r="P119" s="19">
        <f t="shared" si="57"/>
        <v>7030000</v>
      </c>
      <c r="Q119" s="19">
        <f t="shared" si="57"/>
        <v>4500000</v>
      </c>
      <c r="R119" s="19">
        <f t="shared" si="57"/>
        <v>4500000</v>
      </c>
      <c r="S119" s="19">
        <f t="shared" si="57"/>
        <v>7000000</v>
      </c>
      <c r="T119" s="19">
        <f t="shared" si="57"/>
        <v>4500000</v>
      </c>
      <c r="U119" s="19">
        <f t="shared" si="57"/>
        <v>4500000</v>
      </c>
      <c r="V119" s="19">
        <f t="shared" si="57"/>
        <v>7030000</v>
      </c>
      <c r="W119" s="19">
        <f t="shared" si="57"/>
        <v>4500000</v>
      </c>
      <c r="X119" s="19">
        <f t="shared" si="57"/>
        <v>64090000</v>
      </c>
      <c r="Y119" s="232"/>
      <c r="Z119" s="23"/>
      <c r="AA119" s="23"/>
      <c r="AB119" s="23"/>
    </row>
    <row r="120" spans="1:28" ht="27" customHeight="1" x14ac:dyDescent="0.2">
      <c r="A120" s="24" t="s">
        <v>113</v>
      </c>
      <c r="B120" s="24"/>
      <c r="C120" s="24"/>
      <c r="D120" s="25"/>
      <c r="E120" s="26" t="s">
        <v>16</v>
      </c>
      <c r="F120" s="24"/>
      <c r="G120" s="24"/>
      <c r="H120" s="24"/>
      <c r="I120" s="24"/>
      <c r="J120" s="24"/>
      <c r="K120" s="24"/>
      <c r="L120" s="24"/>
      <c r="M120" s="24"/>
      <c r="N120" s="24"/>
      <c r="O120" s="24"/>
      <c r="P120" s="24"/>
      <c r="Q120" s="24"/>
      <c r="R120" s="24"/>
      <c r="S120" s="24"/>
      <c r="T120" s="24"/>
      <c r="U120" s="24"/>
      <c r="V120" s="24"/>
      <c r="W120" s="24"/>
      <c r="X120" s="24"/>
      <c r="Y120" s="232"/>
      <c r="Z120" s="23"/>
      <c r="AA120" s="23"/>
      <c r="AB120" s="23"/>
    </row>
    <row r="121" spans="1:28" ht="27" customHeight="1" x14ac:dyDescent="0.2">
      <c r="A121" s="11" t="s">
        <v>114</v>
      </c>
      <c r="B121" s="11" t="s">
        <v>89</v>
      </c>
      <c r="C121" s="11" t="s">
        <v>31</v>
      </c>
      <c r="D121" s="18">
        <v>221011</v>
      </c>
      <c r="E121" s="26" t="s">
        <v>16</v>
      </c>
      <c r="F121" s="11">
        <v>40</v>
      </c>
      <c r="G121" s="15">
        <v>5</v>
      </c>
      <c r="H121" s="11">
        <v>15000</v>
      </c>
      <c r="I121" s="11">
        <f t="shared" ref="I121:I124" si="58">F121*G121*H121</f>
        <v>3000000</v>
      </c>
      <c r="J121" s="16"/>
      <c r="K121" s="11"/>
      <c r="L121" s="11">
        <v>0</v>
      </c>
      <c r="M121" s="15">
        <v>750000</v>
      </c>
      <c r="N121" s="11">
        <v>0</v>
      </c>
      <c r="O121" s="15">
        <v>750000</v>
      </c>
      <c r="P121" s="11">
        <v>0</v>
      </c>
      <c r="Q121" s="11">
        <v>0</v>
      </c>
      <c r="R121" s="15">
        <v>750000</v>
      </c>
      <c r="S121" s="11">
        <v>0</v>
      </c>
      <c r="T121" s="11">
        <v>0</v>
      </c>
      <c r="U121" s="15">
        <v>750000</v>
      </c>
      <c r="V121" s="11">
        <v>0</v>
      </c>
      <c r="W121" s="11">
        <v>0</v>
      </c>
      <c r="X121" s="11">
        <f t="shared" ref="X121:X124" si="59">SUM(L121:W121)</f>
        <v>3000000</v>
      </c>
      <c r="Y121" s="232"/>
      <c r="Z121" s="17"/>
      <c r="AA121" s="17"/>
      <c r="AB121" s="17"/>
    </row>
    <row r="122" spans="1:28" ht="27" customHeight="1" x14ac:dyDescent="0.2">
      <c r="A122" s="11" t="s">
        <v>115</v>
      </c>
      <c r="B122" s="11" t="s">
        <v>89</v>
      </c>
      <c r="C122" s="11" t="s">
        <v>15</v>
      </c>
      <c r="D122" s="13">
        <v>211103</v>
      </c>
      <c r="E122" s="26" t="s">
        <v>16</v>
      </c>
      <c r="F122" s="11">
        <v>4</v>
      </c>
      <c r="G122" s="15">
        <v>5</v>
      </c>
      <c r="H122" s="11">
        <v>175000</v>
      </c>
      <c r="I122" s="11">
        <f t="shared" si="58"/>
        <v>3500000</v>
      </c>
      <c r="J122" s="16"/>
      <c r="K122" s="11"/>
      <c r="L122" s="11">
        <v>0</v>
      </c>
      <c r="M122" s="15">
        <v>875000</v>
      </c>
      <c r="N122" s="11">
        <v>0</v>
      </c>
      <c r="O122" s="15">
        <v>875000</v>
      </c>
      <c r="P122" s="11">
        <v>0</v>
      </c>
      <c r="Q122" s="11">
        <v>0</v>
      </c>
      <c r="R122" s="15">
        <v>875000</v>
      </c>
      <c r="S122" s="11">
        <v>0</v>
      </c>
      <c r="T122" s="11">
        <v>0</v>
      </c>
      <c r="U122" s="15">
        <v>875000</v>
      </c>
      <c r="V122" s="11">
        <v>0</v>
      </c>
      <c r="W122" s="11">
        <v>0</v>
      </c>
      <c r="X122" s="11">
        <f t="shared" si="59"/>
        <v>3500000</v>
      </c>
      <c r="Y122" s="232"/>
      <c r="Z122" s="17"/>
      <c r="AA122" s="17"/>
      <c r="AB122" s="17"/>
    </row>
    <row r="123" spans="1:28" ht="27" customHeight="1" x14ac:dyDescent="0.2">
      <c r="A123" s="11" t="s">
        <v>116</v>
      </c>
      <c r="B123" s="11" t="s">
        <v>89</v>
      </c>
      <c r="C123" s="15" t="s">
        <v>18</v>
      </c>
      <c r="D123" s="18">
        <v>227001</v>
      </c>
      <c r="E123" s="26" t="s">
        <v>16</v>
      </c>
      <c r="F123" s="11">
        <f>(300*2)/7</f>
        <v>85.714285714285708</v>
      </c>
      <c r="G123" s="15">
        <v>4</v>
      </c>
      <c r="H123" s="11">
        <v>4500</v>
      </c>
      <c r="I123" s="11">
        <f t="shared" si="58"/>
        <v>1542857.1428571427</v>
      </c>
      <c r="J123" s="16"/>
      <c r="K123" s="11"/>
      <c r="L123" s="11">
        <v>0</v>
      </c>
      <c r="M123" s="15">
        <v>385714</v>
      </c>
      <c r="N123" s="11">
        <v>0</v>
      </c>
      <c r="O123" s="15">
        <v>385714</v>
      </c>
      <c r="P123" s="11">
        <v>0</v>
      </c>
      <c r="Q123" s="11">
        <v>0</v>
      </c>
      <c r="R123" s="15">
        <v>385714</v>
      </c>
      <c r="S123" s="11">
        <v>0</v>
      </c>
      <c r="T123" s="11">
        <v>0</v>
      </c>
      <c r="U123" s="15">
        <v>385714</v>
      </c>
      <c r="V123" s="11">
        <v>0</v>
      </c>
      <c r="W123" s="11">
        <v>0</v>
      </c>
      <c r="X123" s="11">
        <f t="shared" si="59"/>
        <v>1542856</v>
      </c>
      <c r="Y123" s="232"/>
      <c r="Z123" s="17"/>
      <c r="AA123" s="17"/>
      <c r="AB123" s="17"/>
    </row>
    <row r="124" spans="1:28" ht="27" customHeight="1" x14ac:dyDescent="0.2">
      <c r="A124" s="11" t="s">
        <v>117</v>
      </c>
      <c r="B124" s="11" t="s">
        <v>89</v>
      </c>
      <c r="C124" s="15" t="s">
        <v>28</v>
      </c>
      <c r="D124" s="18">
        <v>221009</v>
      </c>
      <c r="E124" s="26" t="s">
        <v>16</v>
      </c>
      <c r="F124" s="11">
        <v>40</v>
      </c>
      <c r="G124" s="15">
        <v>5</v>
      </c>
      <c r="H124" s="11">
        <v>6000</v>
      </c>
      <c r="I124" s="11">
        <f t="shared" si="58"/>
        <v>1200000</v>
      </c>
      <c r="J124" s="16"/>
      <c r="K124" s="11"/>
      <c r="L124" s="11">
        <v>0</v>
      </c>
      <c r="M124" s="15">
        <v>300000</v>
      </c>
      <c r="N124" s="11">
        <v>0</v>
      </c>
      <c r="O124" s="15">
        <v>300000</v>
      </c>
      <c r="P124" s="11">
        <v>0</v>
      </c>
      <c r="Q124" s="11">
        <v>0</v>
      </c>
      <c r="R124" s="15">
        <v>300000</v>
      </c>
      <c r="S124" s="11">
        <v>0</v>
      </c>
      <c r="T124" s="11">
        <v>0</v>
      </c>
      <c r="U124" s="15">
        <v>300000</v>
      </c>
      <c r="V124" s="11">
        <v>0</v>
      </c>
      <c r="W124" s="11">
        <v>0</v>
      </c>
      <c r="X124" s="11">
        <f t="shared" si="59"/>
        <v>1200000</v>
      </c>
      <c r="Y124" s="232"/>
      <c r="Z124" s="17"/>
      <c r="AA124" s="17"/>
      <c r="AB124" s="17"/>
    </row>
    <row r="125" spans="1:28" ht="27" customHeight="1" x14ac:dyDescent="0.2">
      <c r="A125" s="19" t="s">
        <v>23</v>
      </c>
      <c r="B125" s="19" t="s">
        <v>89</v>
      </c>
      <c r="C125" s="19" t="s">
        <v>24</v>
      </c>
      <c r="D125" s="21"/>
      <c r="E125" s="22"/>
      <c r="F125" s="19"/>
      <c r="G125" s="19"/>
      <c r="H125" s="19"/>
      <c r="I125" s="19"/>
      <c r="J125" s="19">
        <f>SUM(I121:I125)</f>
        <v>9242857.1428571418</v>
      </c>
      <c r="K125" s="19"/>
      <c r="L125" s="19">
        <f t="shared" ref="L125:W125" si="60">SUM(L121:L124)</f>
        <v>0</v>
      </c>
      <c r="M125" s="19">
        <f t="shared" si="60"/>
        <v>2310714</v>
      </c>
      <c r="N125" s="19">
        <f t="shared" si="60"/>
        <v>0</v>
      </c>
      <c r="O125" s="19">
        <f t="shared" si="60"/>
        <v>2310714</v>
      </c>
      <c r="P125" s="19">
        <f t="shared" si="60"/>
        <v>0</v>
      </c>
      <c r="Q125" s="19">
        <f t="shared" si="60"/>
        <v>0</v>
      </c>
      <c r="R125" s="19">
        <f t="shared" si="60"/>
        <v>2310714</v>
      </c>
      <c r="S125" s="19">
        <f t="shared" si="60"/>
        <v>0</v>
      </c>
      <c r="T125" s="19">
        <f t="shared" si="60"/>
        <v>0</v>
      </c>
      <c r="U125" s="19">
        <f t="shared" si="60"/>
        <v>2310714</v>
      </c>
      <c r="V125" s="19">
        <f t="shared" si="60"/>
        <v>0</v>
      </c>
      <c r="W125" s="19">
        <f t="shared" si="60"/>
        <v>0</v>
      </c>
      <c r="X125" s="19">
        <f>SUM(M125:W125)</f>
        <v>9242856</v>
      </c>
      <c r="Y125" s="232"/>
      <c r="Z125" s="23"/>
      <c r="AA125" s="23"/>
      <c r="AB125" s="23"/>
    </row>
    <row r="126" spans="1:28" ht="27" customHeight="1" x14ac:dyDescent="0.2">
      <c r="A126" s="24" t="s">
        <v>118</v>
      </c>
      <c r="B126" s="24"/>
      <c r="C126" s="24"/>
      <c r="D126" s="25"/>
      <c r="E126" s="26" t="s">
        <v>26</v>
      </c>
      <c r="F126" s="24"/>
      <c r="G126" s="24"/>
      <c r="H126" s="24"/>
      <c r="I126" s="24"/>
      <c r="J126" s="24"/>
      <c r="K126" s="24"/>
      <c r="L126" s="24"/>
      <c r="M126" s="24"/>
      <c r="N126" s="24"/>
      <c r="O126" s="24"/>
      <c r="P126" s="24"/>
      <c r="Q126" s="24"/>
      <c r="R126" s="24"/>
      <c r="S126" s="24"/>
      <c r="T126" s="24"/>
      <c r="U126" s="24"/>
      <c r="V126" s="24"/>
      <c r="W126" s="24"/>
      <c r="X126" s="24"/>
      <c r="Y126" s="232"/>
      <c r="Z126" s="23"/>
      <c r="AA126" s="23"/>
      <c r="AB126" s="23"/>
    </row>
    <row r="127" spans="1:28" ht="27" customHeight="1" x14ac:dyDescent="0.2">
      <c r="A127" s="11" t="s">
        <v>119</v>
      </c>
      <c r="B127" s="11" t="s">
        <v>89</v>
      </c>
      <c r="C127" s="11" t="s">
        <v>41</v>
      </c>
      <c r="D127" s="18">
        <v>222001</v>
      </c>
      <c r="E127" s="26" t="s">
        <v>26</v>
      </c>
      <c r="F127" s="11">
        <v>4</v>
      </c>
      <c r="G127" s="11">
        <v>4</v>
      </c>
      <c r="H127" s="15">
        <v>0</v>
      </c>
      <c r="I127" s="11">
        <f t="shared" ref="I127:I129" si="61">F127*G127*H127</f>
        <v>0</v>
      </c>
      <c r="J127" s="16"/>
      <c r="K127" s="11"/>
      <c r="L127" s="15">
        <v>0</v>
      </c>
      <c r="M127" s="11">
        <v>0</v>
      </c>
      <c r="N127" s="11">
        <v>0</v>
      </c>
      <c r="O127" s="15">
        <v>0</v>
      </c>
      <c r="P127" s="11">
        <v>0</v>
      </c>
      <c r="Q127" s="11">
        <v>0</v>
      </c>
      <c r="R127" s="15">
        <v>0</v>
      </c>
      <c r="S127" s="11">
        <v>0</v>
      </c>
      <c r="T127" s="11">
        <v>0</v>
      </c>
      <c r="U127" s="15">
        <v>0</v>
      </c>
      <c r="V127" s="11">
        <v>0</v>
      </c>
      <c r="W127" s="11">
        <v>0</v>
      </c>
      <c r="X127" s="11">
        <f t="shared" ref="X127:X129" si="62">SUM(L127:W127)</f>
        <v>0</v>
      </c>
      <c r="Y127" s="232"/>
      <c r="Z127" s="17"/>
      <c r="AA127" s="17"/>
      <c r="AB127" s="17"/>
    </row>
    <row r="128" spans="1:28" ht="27" customHeight="1" x14ac:dyDescent="0.2">
      <c r="A128" s="11" t="s">
        <v>31</v>
      </c>
      <c r="B128" s="11" t="s">
        <v>89</v>
      </c>
      <c r="C128" s="11" t="s">
        <v>31</v>
      </c>
      <c r="D128" s="18">
        <v>221011</v>
      </c>
      <c r="E128" s="26" t="s">
        <v>26</v>
      </c>
      <c r="F128" s="11">
        <v>30</v>
      </c>
      <c r="G128" s="11">
        <v>12</v>
      </c>
      <c r="H128" s="11">
        <v>25000</v>
      </c>
      <c r="I128" s="11">
        <f t="shared" si="61"/>
        <v>9000000</v>
      </c>
      <c r="J128" s="16"/>
      <c r="K128" s="11"/>
      <c r="L128" s="11">
        <v>750000</v>
      </c>
      <c r="M128" s="11">
        <v>750000</v>
      </c>
      <c r="N128" s="11">
        <v>750000</v>
      </c>
      <c r="O128" s="11">
        <v>750000</v>
      </c>
      <c r="P128" s="11">
        <v>750000</v>
      </c>
      <c r="Q128" s="11">
        <v>750000</v>
      </c>
      <c r="R128" s="11">
        <v>750000</v>
      </c>
      <c r="S128" s="11">
        <v>750000</v>
      </c>
      <c r="T128" s="11">
        <v>750000</v>
      </c>
      <c r="U128" s="11">
        <v>750000</v>
      </c>
      <c r="V128" s="11">
        <v>750000</v>
      </c>
      <c r="W128" s="11">
        <v>750000</v>
      </c>
      <c r="X128" s="11">
        <f t="shared" si="62"/>
        <v>9000000</v>
      </c>
      <c r="Y128" s="232"/>
      <c r="Z128" s="17"/>
      <c r="AA128" s="17"/>
      <c r="AB128" s="17"/>
    </row>
    <row r="129" spans="1:28" ht="27" customHeight="1" x14ac:dyDescent="0.2">
      <c r="A129" s="11" t="s">
        <v>120</v>
      </c>
      <c r="B129" s="11" t="s">
        <v>89</v>
      </c>
      <c r="C129" s="11" t="s">
        <v>31</v>
      </c>
      <c r="D129" s="18">
        <v>221011</v>
      </c>
      <c r="E129" s="26" t="s">
        <v>26</v>
      </c>
      <c r="F129" s="11">
        <v>5</v>
      </c>
      <c r="G129" s="15">
        <v>5</v>
      </c>
      <c r="H129" s="15">
        <v>600000</v>
      </c>
      <c r="I129" s="11">
        <f t="shared" si="61"/>
        <v>15000000</v>
      </c>
      <c r="J129" s="16"/>
      <c r="K129" s="11"/>
      <c r="L129" s="15">
        <v>3750000</v>
      </c>
      <c r="M129" s="11"/>
      <c r="N129" s="11"/>
      <c r="O129" s="15">
        <v>3750000</v>
      </c>
      <c r="P129" s="11"/>
      <c r="Q129" s="11"/>
      <c r="R129" s="15">
        <v>3750000</v>
      </c>
      <c r="S129" s="11"/>
      <c r="T129" s="11"/>
      <c r="U129" s="15">
        <v>3750000</v>
      </c>
      <c r="V129" s="11"/>
      <c r="W129" s="11"/>
      <c r="X129" s="11">
        <f t="shared" si="62"/>
        <v>15000000</v>
      </c>
      <c r="Y129" s="233"/>
      <c r="Z129" s="17"/>
      <c r="AA129" s="17"/>
      <c r="AB129" s="17"/>
    </row>
    <row r="130" spans="1:28" ht="27" customHeight="1" x14ac:dyDescent="0.2">
      <c r="A130" s="19" t="s">
        <v>23</v>
      </c>
      <c r="B130" s="19" t="s">
        <v>89</v>
      </c>
      <c r="C130" s="19" t="s">
        <v>24</v>
      </c>
      <c r="D130" s="21"/>
      <c r="E130" s="22"/>
      <c r="F130" s="19"/>
      <c r="G130" s="19"/>
      <c r="H130" s="19"/>
      <c r="I130" s="19"/>
      <c r="J130" s="19">
        <f>SUM(I127:I130)</f>
        <v>24000000</v>
      </c>
      <c r="K130" s="19"/>
      <c r="L130" s="19">
        <f t="shared" ref="L130:X130" si="63">SUM(L127:L129)</f>
        <v>4500000</v>
      </c>
      <c r="M130" s="19">
        <f t="shared" si="63"/>
        <v>750000</v>
      </c>
      <c r="N130" s="19">
        <f t="shared" si="63"/>
        <v>750000</v>
      </c>
      <c r="O130" s="19">
        <f t="shared" si="63"/>
        <v>4500000</v>
      </c>
      <c r="P130" s="19">
        <f t="shared" si="63"/>
        <v>750000</v>
      </c>
      <c r="Q130" s="19">
        <f t="shared" si="63"/>
        <v>750000</v>
      </c>
      <c r="R130" s="19">
        <f t="shared" si="63"/>
        <v>4500000</v>
      </c>
      <c r="S130" s="19">
        <f t="shared" si="63"/>
        <v>750000</v>
      </c>
      <c r="T130" s="19">
        <f t="shared" si="63"/>
        <v>750000</v>
      </c>
      <c r="U130" s="19">
        <f t="shared" si="63"/>
        <v>4500000</v>
      </c>
      <c r="V130" s="19">
        <f t="shared" si="63"/>
        <v>750000</v>
      </c>
      <c r="W130" s="19">
        <f t="shared" si="63"/>
        <v>750000</v>
      </c>
      <c r="X130" s="19">
        <f t="shared" si="63"/>
        <v>24000000</v>
      </c>
      <c r="Y130" s="27"/>
      <c r="Z130" s="23"/>
      <c r="AA130" s="23"/>
      <c r="AB130" s="23"/>
    </row>
    <row r="131" spans="1:28" ht="27" customHeight="1" x14ac:dyDescent="0.2">
      <c r="A131" s="29" t="s">
        <v>121</v>
      </c>
      <c r="B131" s="29"/>
      <c r="C131" s="29"/>
      <c r="D131" s="30"/>
      <c r="E131" s="31"/>
      <c r="F131" s="29"/>
      <c r="G131" s="29"/>
      <c r="H131" s="29"/>
      <c r="I131" s="29"/>
      <c r="J131" s="29">
        <f>SUM(J130,J125,J119,J111,J105,J97,J91)</f>
        <v>209845000</v>
      </c>
      <c r="K131" s="29"/>
      <c r="L131" s="29">
        <f t="shared" ref="L131:X131" si="64">SUM(L130,L125,L119,L111,L105,L97,L91,L91)</f>
        <v>21289285.5</v>
      </c>
      <c r="M131" s="29">
        <f t="shared" si="64"/>
        <v>19208214</v>
      </c>
      <c r="N131" s="29">
        <f t="shared" si="64"/>
        <v>14367500</v>
      </c>
      <c r="O131" s="29">
        <f t="shared" si="64"/>
        <v>23599999.5</v>
      </c>
      <c r="P131" s="29">
        <f t="shared" si="64"/>
        <v>16897500</v>
      </c>
      <c r="Q131" s="29">
        <f t="shared" si="64"/>
        <v>14367500</v>
      </c>
      <c r="R131" s="29">
        <f t="shared" si="64"/>
        <v>23599999.5</v>
      </c>
      <c r="S131" s="29">
        <f t="shared" si="64"/>
        <v>16867500</v>
      </c>
      <c r="T131" s="29">
        <f t="shared" si="64"/>
        <v>14367500</v>
      </c>
      <c r="U131" s="29">
        <f t="shared" si="64"/>
        <v>23599999.5</v>
      </c>
      <c r="V131" s="29">
        <f t="shared" si="64"/>
        <v>16897500</v>
      </c>
      <c r="W131" s="29">
        <f t="shared" si="64"/>
        <v>14367500</v>
      </c>
      <c r="X131" s="29">
        <f t="shared" si="64"/>
        <v>219429998</v>
      </c>
      <c r="Y131" s="36"/>
      <c r="Z131" s="23"/>
      <c r="AA131" s="23"/>
      <c r="AB131" s="23"/>
    </row>
    <row r="132" spans="1:28" ht="27" customHeight="1" x14ac:dyDescent="0.2">
      <c r="A132" s="24" t="s">
        <v>122</v>
      </c>
      <c r="B132" s="24"/>
      <c r="C132" s="24"/>
      <c r="D132" s="25"/>
      <c r="E132" s="26" t="s">
        <v>16</v>
      </c>
      <c r="F132" s="24"/>
      <c r="G132" s="24"/>
      <c r="H132" s="24"/>
      <c r="I132" s="24"/>
      <c r="J132" s="24"/>
      <c r="K132" s="24"/>
      <c r="L132" s="24"/>
      <c r="M132" s="24"/>
      <c r="N132" s="24"/>
      <c r="O132" s="24"/>
      <c r="P132" s="24"/>
      <c r="Q132" s="24"/>
      <c r="R132" s="24"/>
      <c r="S132" s="24"/>
      <c r="T132" s="24"/>
      <c r="U132" s="24"/>
      <c r="V132" s="24"/>
      <c r="W132" s="24"/>
      <c r="X132" s="24"/>
      <c r="Y132" s="27"/>
      <c r="Z132" s="23"/>
      <c r="AA132" s="23"/>
      <c r="AB132" s="23"/>
    </row>
    <row r="133" spans="1:28" ht="27" customHeight="1" x14ac:dyDescent="0.2">
      <c r="A133" s="11" t="s">
        <v>123</v>
      </c>
      <c r="B133" s="11" t="s">
        <v>124</v>
      </c>
      <c r="C133" s="11" t="s">
        <v>31</v>
      </c>
      <c r="D133" s="18">
        <v>221011</v>
      </c>
      <c r="E133" s="26" t="s">
        <v>16</v>
      </c>
      <c r="F133" s="11">
        <v>500</v>
      </c>
      <c r="G133" s="11">
        <v>1</v>
      </c>
      <c r="H133" s="11">
        <v>1000</v>
      </c>
      <c r="I133" s="11">
        <f t="shared" ref="I133:I140" si="65">F133*G133*H133</f>
        <v>500000</v>
      </c>
      <c r="J133" s="16"/>
      <c r="K133" s="11"/>
      <c r="L133" s="11">
        <v>0</v>
      </c>
      <c r="M133" s="11">
        <v>0</v>
      </c>
      <c r="N133" s="11">
        <v>0</v>
      </c>
      <c r="O133" s="11">
        <v>250000</v>
      </c>
      <c r="P133" s="11">
        <v>0</v>
      </c>
      <c r="Q133" s="11">
        <v>0</v>
      </c>
      <c r="R133" s="11">
        <v>0</v>
      </c>
      <c r="S133" s="11">
        <v>0</v>
      </c>
      <c r="T133" s="11">
        <v>0</v>
      </c>
      <c r="U133" s="11">
        <v>0</v>
      </c>
      <c r="V133" s="11">
        <v>0</v>
      </c>
      <c r="W133" s="11">
        <v>0</v>
      </c>
      <c r="X133" s="11">
        <f t="shared" ref="X133:X140" si="66">SUM(L133:W133)</f>
        <v>250000</v>
      </c>
      <c r="Y133" s="231" t="s">
        <v>125</v>
      </c>
      <c r="Z133" s="17"/>
      <c r="AA133" s="17"/>
      <c r="AB133" s="17"/>
    </row>
    <row r="134" spans="1:28" ht="27" customHeight="1" x14ac:dyDescent="0.2">
      <c r="A134" s="11" t="s">
        <v>126</v>
      </c>
      <c r="B134" s="11" t="s">
        <v>124</v>
      </c>
      <c r="C134" s="11" t="s">
        <v>15</v>
      </c>
      <c r="D134" s="13">
        <v>211103</v>
      </c>
      <c r="E134" s="26" t="s">
        <v>16</v>
      </c>
      <c r="F134" s="15">
        <v>15</v>
      </c>
      <c r="G134" s="15">
        <v>12</v>
      </c>
      <c r="H134" s="11">
        <v>20000</v>
      </c>
      <c r="I134" s="11">
        <f t="shared" si="65"/>
        <v>3600000</v>
      </c>
      <c r="J134" s="16"/>
      <c r="K134" s="11"/>
      <c r="L134" s="15">
        <v>300000</v>
      </c>
      <c r="M134" s="15">
        <v>300000</v>
      </c>
      <c r="N134" s="15">
        <v>300000</v>
      </c>
      <c r="O134" s="15">
        <v>300000</v>
      </c>
      <c r="P134" s="15">
        <v>300000</v>
      </c>
      <c r="Q134" s="15">
        <v>300000</v>
      </c>
      <c r="R134" s="15">
        <v>300000</v>
      </c>
      <c r="S134" s="15">
        <v>300000</v>
      </c>
      <c r="T134" s="15">
        <v>300000</v>
      </c>
      <c r="U134" s="15">
        <v>300000</v>
      </c>
      <c r="V134" s="15">
        <v>300000</v>
      </c>
      <c r="W134" s="15">
        <v>300000</v>
      </c>
      <c r="X134" s="11">
        <f t="shared" si="66"/>
        <v>3600000</v>
      </c>
      <c r="Y134" s="232"/>
      <c r="Z134" s="17"/>
      <c r="AA134" s="17"/>
      <c r="AB134" s="17"/>
    </row>
    <row r="135" spans="1:28" ht="27" customHeight="1" x14ac:dyDescent="0.2">
      <c r="A135" s="11" t="s">
        <v>127</v>
      </c>
      <c r="B135" s="11" t="s">
        <v>124</v>
      </c>
      <c r="C135" s="15" t="s">
        <v>128</v>
      </c>
      <c r="D135" s="18">
        <v>227001</v>
      </c>
      <c r="E135" s="26" t="s">
        <v>16</v>
      </c>
      <c r="F135" s="15">
        <v>15</v>
      </c>
      <c r="G135" s="15">
        <v>12</v>
      </c>
      <c r="H135" s="11">
        <v>15000</v>
      </c>
      <c r="I135" s="11">
        <f t="shared" si="65"/>
        <v>2700000</v>
      </c>
      <c r="J135" s="16"/>
      <c r="K135" s="11"/>
      <c r="L135" s="15">
        <v>225000</v>
      </c>
      <c r="M135" s="15">
        <v>225000</v>
      </c>
      <c r="N135" s="15">
        <v>225000</v>
      </c>
      <c r="O135" s="15">
        <v>225000</v>
      </c>
      <c r="P135" s="15">
        <v>225000</v>
      </c>
      <c r="Q135" s="15">
        <v>225000</v>
      </c>
      <c r="R135" s="15">
        <v>225000</v>
      </c>
      <c r="S135" s="15">
        <v>225000</v>
      </c>
      <c r="T135" s="15">
        <v>225000</v>
      </c>
      <c r="U135" s="15">
        <v>225000</v>
      </c>
      <c r="V135" s="15">
        <v>225000</v>
      </c>
      <c r="W135" s="15">
        <v>225000</v>
      </c>
      <c r="X135" s="11">
        <f t="shared" si="66"/>
        <v>2700000</v>
      </c>
      <c r="Y135" s="232"/>
      <c r="Z135" s="17"/>
      <c r="AA135" s="17"/>
      <c r="AB135" s="17"/>
    </row>
    <row r="136" spans="1:28" ht="27" customHeight="1" x14ac:dyDescent="0.2">
      <c r="A136" s="11" t="s">
        <v>27</v>
      </c>
      <c r="B136" s="11" t="s">
        <v>124</v>
      </c>
      <c r="C136" s="15" t="s">
        <v>28</v>
      </c>
      <c r="D136" s="18">
        <v>221009</v>
      </c>
      <c r="E136" s="26" t="s">
        <v>16</v>
      </c>
      <c r="F136" s="15">
        <v>15</v>
      </c>
      <c r="G136" s="15">
        <v>12</v>
      </c>
      <c r="H136" s="11">
        <v>6000</v>
      </c>
      <c r="I136" s="11">
        <f t="shared" si="65"/>
        <v>1080000</v>
      </c>
      <c r="J136" s="16"/>
      <c r="K136" s="11"/>
      <c r="L136" s="11">
        <v>108000</v>
      </c>
      <c r="M136" s="11">
        <v>108000</v>
      </c>
      <c r="N136" s="11">
        <v>108000</v>
      </c>
      <c r="O136" s="11">
        <v>108000</v>
      </c>
      <c r="P136" s="11">
        <v>108000</v>
      </c>
      <c r="Q136" s="11">
        <v>108000</v>
      </c>
      <c r="R136" s="11">
        <v>108000</v>
      </c>
      <c r="S136" s="11">
        <v>108000</v>
      </c>
      <c r="T136" s="11">
        <v>108000</v>
      </c>
      <c r="U136" s="11">
        <v>108000</v>
      </c>
      <c r="V136" s="11">
        <v>108000</v>
      </c>
      <c r="W136" s="11">
        <v>108000</v>
      </c>
      <c r="X136" s="11">
        <f t="shared" si="66"/>
        <v>1296000</v>
      </c>
      <c r="Y136" s="232"/>
      <c r="Z136" s="17"/>
      <c r="AA136" s="17"/>
      <c r="AB136" s="17"/>
    </row>
    <row r="137" spans="1:28" ht="27" customHeight="1" x14ac:dyDescent="0.2">
      <c r="A137" s="11" t="s">
        <v>129</v>
      </c>
      <c r="B137" s="11" t="s">
        <v>124</v>
      </c>
      <c r="C137" s="15" t="s">
        <v>31</v>
      </c>
      <c r="D137" s="18">
        <v>221011</v>
      </c>
      <c r="E137" s="26" t="s">
        <v>16</v>
      </c>
      <c r="F137" s="11">
        <v>2</v>
      </c>
      <c r="G137" s="15">
        <v>5</v>
      </c>
      <c r="H137" s="11">
        <v>25000</v>
      </c>
      <c r="I137" s="11">
        <f t="shared" si="65"/>
        <v>250000</v>
      </c>
      <c r="J137" s="16"/>
      <c r="K137" s="11"/>
      <c r="L137" s="15">
        <v>62500</v>
      </c>
      <c r="M137" s="11">
        <v>0</v>
      </c>
      <c r="N137" s="11">
        <v>0</v>
      </c>
      <c r="O137" s="15">
        <v>62500</v>
      </c>
      <c r="P137" s="11">
        <v>0</v>
      </c>
      <c r="Q137" s="11">
        <v>0</v>
      </c>
      <c r="R137" s="15">
        <v>62500</v>
      </c>
      <c r="S137" s="11">
        <v>0</v>
      </c>
      <c r="T137" s="11">
        <v>0</v>
      </c>
      <c r="U137" s="15">
        <v>62500</v>
      </c>
      <c r="V137" s="11">
        <v>0</v>
      </c>
      <c r="W137" s="11">
        <v>0</v>
      </c>
      <c r="X137" s="11">
        <f t="shared" si="66"/>
        <v>250000</v>
      </c>
      <c r="Y137" s="232"/>
      <c r="Z137" s="17"/>
      <c r="AA137" s="17"/>
      <c r="AB137" s="17"/>
    </row>
    <row r="138" spans="1:28" ht="27" customHeight="1" x14ac:dyDescent="0.2">
      <c r="A138" s="11" t="s">
        <v>130</v>
      </c>
      <c r="B138" s="11" t="s">
        <v>124</v>
      </c>
      <c r="C138" s="11" t="s">
        <v>41</v>
      </c>
      <c r="D138" s="18">
        <v>222001</v>
      </c>
      <c r="E138" s="26" t="s">
        <v>16</v>
      </c>
      <c r="F138" s="11">
        <v>1</v>
      </c>
      <c r="G138" s="15">
        <v>15</v>
      </c>
      <c r="H138" s="11">
        <v>30000</v>
      </c>
      <c r="I138" s="11">
        <f t="shared" si="65"/>
        <v>450000</v>
      </c>
      <c r="J138" s="16"/>
      <c r="K138" s="11"/>
      <c r="L138" s="15">
        <v>37500</v>
      </c>
      <c r="M138" s="15">
        <v>37500</v>
      </c>
      <c r="N138" s="15">
        <v>37500</v>
      </c>
      <c r="O138" s="15">
        <v>37500</v>
      </c>
      <c r="P138" s="15">
        <v>37500</v>
      </c>
      <c r="Q138" s="15">
        <v>37500</v>
      </c>
      <c r="R138" s="15">
        <v>37500</v>
      </c>
      <c r="S138" s="15">
        <v>37500</v>
      </c>
      <c r="T138" s="15">
        <v>37500</v>
      </c>
      <c r="U138" s="15">
        <v>37500</v>
      </c>
      <c r="V138" s="15">
        <v>37500</v>
      </c>
      <c r="W138" s="15">
        <v>37500</v>
      </c>
      <c r="X138" s="11">
        <f t="shared" si="66"/>
        <v>450000</v>
      </c>
      <c r="Y138" s="232"/>
      <c r="Z138" s="17"/>
      <c r="AA138" s="17"/>
      <c r="AB138" s="17"/>
    </row>
    <row r="139" spans="1:28" ht="27" customHeight="1" x14ac:dyDescent="0.2">
      <c r="A139" s="11" t="s">
        <v>131</v>
      </c>
      <c r="B139" s="11" t="s">
        <v>124</v>
      </c>
      <c r="C139" s="11" t="s">
        <v>15</v>
      </c>
      <c r="D139" s="13">
        <v>211103</v>
      </c>
      <c r="E139" s="26" t="s">
        <v>16</v>
      </c>
      <c r="F139" s="11">
        <v>3</v>
      </c>
      <c r="G139" s="15">
        <v>10</v>
      </c>
      <c r="H139" s="11">
        <v>175000</v>
      </c>
      <c r="I139" s="11">
        <f t="shared" si="65"/>
        <v>5250000</v>
      </c>
      <c r="J139" s="16"/>
      <c r="K139" s="11"/>
      <c r="L139" s="11">
        <v>0</v>
      </c>
      <c r="M139" s="15">
        <v>1312500</v>
      </c>
      <c r="N139" s="11">
        <v>0</v>
      </c>
      <c r="O139" s="15">
        <v>1312500</v>
      </c>
      <c r="P139" s="15"/>
      <c r="Q139" s="11">
        <v>0</v>
      </c>
      <c r="R139" s="15">
        <v>1312500</v>
      </c>
      <c r="S139" s="11">
        <v>0</v>
      </c>
      <c r="T139" s="11">
        <v>0</v>
      </c>
      <c r="U139" s="15">
        <v>1312500</v>
      </c>
      <c r="V139" s="11">
        <v>0</v>
      </c>
      <c r="W139" s="11">
        <v>0</v>
      </c>
      <c r="X139" s="11">
        <f t="shared" si="66"/>
        <v>5250000</v>
      </c>
      <c r="Y139" s="232"/>
      <c r="Z139" s="17"/>
      <c r="AA139" s="17"/>
      <c r="AB139" s="17"/>
    </row>
    <row r="140" spans="1:28" ht="27" customHeight="1" x14ac:dyDescent="0.2">
      <c r="A140" s="11" t="s">
        <v>132</v>
      </c>
      <c r="B140" s="11" t="s">
        <v>124</v>
      </c>
      <c r="C140" s="15" t="s">
        <v>128</v>
      </c>
      <c r="D140" s="18">
        <v>227001</v>
      </c>
      <c r="E140" s="26" t="s">
        <v>16</v>
      </c>
      <c r="F140" s="11">
        <f>(300*2)/7</f>
        <v>85.714285714285708</v>
      </c>
      <c r="G140" s="15">
        <v>10</v>
      </c>
      <c r="H140" s="11">
        <v>4500</v>
      </c>
      <c r="I140" s="11">
        <f t="shared" si="65"/>
        <v>3857142.8571428568</v>
      </c>
      <c r="J140" s="16"/>
      <c r="K140" s="11"/>
      <c r="L140" s="11">
        <v>0</v>
      </c>
      <c r="M140" s="15">
        <v>964285.75</v>
      </c>
      <c r="N140" s="11">
        <v>0</v>
      </c>
      <c r="O140" s="15">
        <v>964285.75</v>
      </c>
      <c r="P140" s="15"/>
      <c r="Q140" s="11">
        <v>0</v>
      </c>
      <c r="R140" s="15">
        <v>964285.75</v>
      </c>
      <c r="S140" s="11">
        <v>0</v>
      </c>
      <c r="T140" s="11">
        <v>0</v>
      </c>
      <c r="U140" s="15">
        <v>964285.75</v>
      </c>
      <c r="V140" s="11">
        <v>0</v>
      </c>
      <c r="W140" s="11">
        <v>0</v>
      </c>
      <c r="X140" s="11">
        <f t="shared" si="66"/>
        <v>3857143</v>
      </c>
      <c r="Y140" s="232"/>
      <c r="Z140" s="17"/>
      <c r="AA140" s="17"/>
      <c r="AB140" s="17"/>
    </row>
    <row r="141" spans="1:28" ht="27" customHeight="1" x14ac:dyDescent="0.2">
      <c r="A141" s="19" t="s">
        <v>133</v>
      </c>
      <c r="B141" s="19" t="s">
        <v>124</v>
      </c>
      <c r="C141" s="19" t="s">
        <v>24</v>
      </c>
      <c r="D141" s="21"/>
      <c r="E141" s="22"/>
      <c r="F141" s="19"/>
      <c r="G141" s="19"/>
      <c r="H141" s="19"/>
      <c r="I141" s="19"/>
      <c r="J141" s="19">
        <f>SUM(I133:I141)</f>
        <v>17687142.857142858</v>
      </c>
      <c r="K141" s="19"/>
      <c r="L141" s="19">
        <f t="shared" ref="L141:X141" si="67">SUM(L133:L140)</f>
        <v>733000</v>
      </c>
      <c r="M141" s="19">
        <f t="shared" si="67"/>
        <v>2947285.75</v>
      </c>
      <c r="N141" s="19">
        <f t="shared" si="67"/>
        <v>670500</v>
      </c>
      <c r="O141" s="19">
        <f t="shared" si="67"/>
        <v>3259785.75</v>
      </c>
      <c r="P141" s="19">
        <f t="shared" si="67"/>
        <v>670500</v>
      </c>
      <c r="Q141" s="19">
        <f t="shared" si="67"/>
        <v>670500</v>
      </c>
      <c r="R141" s="19">
        <f t="shared" si="67"/>
        <v>3009785.75</v>
      </c>
      <c r="S141" s="19">
        <f t="shared" si="67"/>
        <v>670500</v>
      </c>
      <c r="T141" s="19">
        <f t="shared" si="67"/>
        <v>670500</v>
      </c>
      <c r="U141" s="19">
        <f t="shared" si="67"/>
        <v>3009785.75</v>
      </c>
      <c r="V141" s="19">
        <f t="shared" si="67"/>
        <v>670500</v>
      </c>
      <c r="W141" s="19">
        <f t="shared" si="67"/>
        <v>670500</v>
      </c>
      <c r="X141" s="19">
        <f t="shared" si="67"/>
        <v>17653143</v>
      </c>
      <c r="Y141" s="233"/>
      <c r="Z141" s="23"/>
      <c r="AA141" s="23"/>
      <c r="AB141" s="23"/>
    </row>
    <row r="142" spans="1:28" ht="27" customHeight="1" x14ac:dyDescent="0.2">
      <c r="A142" s="24" t="s">
        <v>134</v>
      </c>
      <c r="B142" s="24"/>
      <c r="C142" s="24"/>
      <c r="D142" s="25"/>
      <c r="E142" s="26" t="s">
        <v>135</v>
      </c>
      <c r="F142" s="24"/>
      <c r="G142" s="24"/>
      <c r="H142" s="24"/>
      <c r="I142" s="24"/>
      <c r="J142" s="24"/>
      <c r="K142" s="24"/>
      <c r="L142" s="24"/>
      <c r="M142" s="24"/>
      <c r="N142" s="24"/>
      <c r="O142" s="24"/>
      <c r="P142" s="24"/>
      <c r="Q142" s="24"/>
      <c r="R142" s="24"/>
      <c r="S142" s="24"/>
      <c r="T142" s="24"/>
      <c r="U142" s="24"/>
      <c r="V142" s="24"/>
      <c r="W142" s="24"/>
      <c r="X142" s="24"/>
      <c r="Y142" s="234" t="s">
        <v>136</v>
      </c>
      <c r="Z142" s="23"/>
      <c r="AA142" s="23"/>
      <c r="AB142" s="23"/>
    </row>
    <row r="143" spans="1:28" ht="27" customHeight="1" x14ac:dyDescent="0.2">
      <c r="A143" s="11" t="s">
        <v>137</v>
      </c>
      <c r="B143" s="11" t="s">
        <v>138</v>
      </c>
      <c r="C143" s="11" t="s">
        <v>15</v>
      </c>
      <c r="D143" s="13">
        <v>211103</v>
      </c>
      <c r="E143" s="26" t="s">
        <v>135</v>
      </c>
      <c r="F143" s="11">
        <v>3</v>
      </c>
      <c r="G143" s="15">
        <v>5</v>
      </c>
      <c r="H143" s="11">
        <v>175000</v>
      </c>
      <c r="I143" s="11">
        <f t="shared" ref="I143:I148" si="68">F143*G143*H143</f>
        <v>2625000</v>
      </c>
      <c r="J143" s="16"/>
      <c r="K143" s="11"/>
      <c r="L143" s="15">
        <v>0</v>
      </c>
      <c r="M143" s="11">
        <v>0</v>
      </c>
      <c r="N143" s="11">
        <v>2625000</v>
      </c>
      <c r="O143" s="11">
        <v>0</v>
      </c>
      <c r="P143" s="11">
        <v>0</v>
      </c>
      <c r="Q143" s="11">
        <v>0</v>
      </c>
      <c r="R143" s="11">
        <v>0</v>
      </c>
      <c r="S143" s="11">
        <v>0</v>
      </c>
      <c r="T143" s="11">
        <v>0</v>
      </c>
      <c r="U143" s="11">
        <v>0</v>
      </c>
      <c r="V143" s="11">
        <v>0</v>
      </c>
      <c r="W143" s="11">
        <v>0</v>
      </c>
      <c r="X143" s="11">
        <f t="shared" ref="X143:X148" si="69">SUM(L143:W143)</f>
        <v>2625000</v>
      </c>
      <c r="Y143" s="232"/>
      <c r="Z143" s="17"/>
      <c r="AA143" s="17"/>
      <c r="AB143" s="17"/>
    </row>
    <row r="144" spans="1:28" ht="27" customHeight="1" x14ac:dyDescent="0.2">
      <c r="A144" s="11" t="s">
        <v>139</v>
      </c>
      <c r="B144" s="11" t="s">
        <v>138</v>
      </c>
      <c r="C144" s="11" t="s">
        <v>22</v>
      </c>
      <c r="D144" s="34">
        <v>227004</v>
      </c>
      <c r="E144" s="26" t="s">
        <v>135</v>
      </c>
      <c r="F144" s="11">
        <f>(300*2)/7</f>
        <v>85.714285714285708</v>
      </c>
      <c r="G144" s="11">
        <v>1</v>
      </c>
      <c r="H144" s="11">
        <v>4500</v>
      </c>
      <c r="I144" s="11">
        <f t="shared" si="68"/>
        <v>385714.28571428568</v>
      </c>
      <c r="J144" s="16"/>
      <c r="K144" s="11"/>
      <c r="L144" s="15">
        <v>0</v>
      </c>
      <c r="M144" s="11">
        <v>0</v>
      </c>
      <c r="N144" s="11">
        <v>385714.28571428568</v>
      </c>
      <c r="O144" s="11">
        <v>0</v>
      </c>
      <c r="P144" s="11">
        <v>0</v>
      </c>
      <c r="Q144" s="11">
        <v>0</v>
      </c>
      <c r="R144" s="11">
        <v>0</v>
      </c>
      <c r="S144" s="11">
        <v>0</v>
      </c>
      <c r="T144" s="11">
        <v>0</v>
      </c>
      <c r="U144" s="11">
        <v>0</v>
      </c>
      <c r="V144" s="11">
        <v>0</v>
      </c>
      <c r="W144" s="11">
        <v>0</v>
      </c>
      <c r="X144" s="11">
        <f t="shared" si="69"/>
        <v>385714.28571428568</v>
      </c>
      <c r="Y144" s="232"/>
      <c r="Z144" s="17"/>
      <c r="AA144" s="17"/>
      <c r="AB144" s="17"/>
    </row>
    <row r="145" spans="1:28" ht="27" customHeight="1" x14ac:dyDescent="0.2">
      <c r="A145" s="11" t="s">
        <v>140</v>
      </c>
      <c r="B145" s="11" t="s">
        <v>138</v>
      </c>
      <c r="C145" s="15" t="s">
        <v>76</v>
      </c>
      <c r="D145" s="18">
        <v>221003</v>
      </c>
      <c r="E145" s="26" t="s">
        <v>135</v>
      </c>
      <c r="F145" s="11">
        <v>1</v>
      </c>
      <c r="G145" s="15">
        <v>5</v>
      </c>
      <c r="H145" s="11">
        <v>350000</v>
      </c>
      <c r="I145" s="11">
        <f t="shared" si="68"/>
        <v>1750000</v>
      </c>
      <c r="J145" s="16"/>
      <c r="K145" s="11"/>
      <c r="L145" s="15">
        <v>0</v>
      </c>
      <c r="M145" s="11">
        <v>0</v>
      </c>
      <c r="N145" s="11">
        <v>1750000</v>
      </c>
      <c r="O145" s="11">
        <v>0</v>
      </c>
      <c r="P145" s="11">
        <v>0</v>
      </c>
      <c r="Q145" s="11">
        <v>0</v>
      </c>
      <c r="R145" s="11">
        <v>0</v>
      </c>
      <c r="S145" s="11">
        <v>0</v>
      </c>
      <c r="T145" s="11">
        <v>0</v>
      </c>
      <c r="U145" s="11">
        <v>0</v>
      </c>
      <c r="V145" s="11">
        <v>0</v>
      </c>
      <c r="W145" s="11">
        <v>0</v>
      </c>
      <c r="X145" s="11">
        <f t="shared" si="69"/>
        <v>1750000</v>
      </c>
      <c r="Y145" s="232"/>
      <c r="Z145" s="17"/>
      <c r="AA145" s="17"/>
      <c r="AB145" s="17"/>
    </row>
    <row r="146" spans="1:28" ht="27" customHeight="1" x14ac:dyDescent="0.2">
      <c r="A146" s="11" t="s">
        <v>141</v>
      </c>
      <c r="B146" s="11" t="s">
        <v>138</v>
      </c>
      <c r="C146" s="11" t="s">
        <v>31</v>
      </c>
      <c r="D146" s="18">
        <v>221011</v>
      </c>
      <c r="E146" s="26" t="s">
        <v>135</v>
      </c>
      <c r="F146" s="11">
        <v>20</v>
      </c>
      <c r="G146" s="11">
        <v>1</v>
      </c>
      <c r="H146" s="11">
        <v>15000</v>
      </c>
      <c r="I146" s="11">
        <f t="shared" si="68"/>
        <v>300000</v>
      </c>
      <c r="J146" s="16"/>
      <c r="K146" s="11"/>
      <c r="L146" s="15">
        <v>0</v>
      </c>
      <c r="M146" s="11">
        <v>0</v>
      </c>
      <c r="N146" s="11">
        <v>300000</v>
      </c>
      <c r="O146" s="11">
        <v>0</v>
      </c>
      <c r="P146" s="11">
        <v>0</v>
      </c>
      <c r="Q146" s="11">
        <v>0</v>
      </c>
      <c r="R146" s="11">
        <v>0</v>
      </c>
      <c r="S146" s="11">
        <v>0</v>
      </c>
      <c r="T146" s="11">
        <v>0</v>
      </c>
      <c r="U146" s="11">
        <v>0</v>
      </c>
      <c r="V146" s="11">
        <v>0</v>
      </c>
      <c r="W146" s="11">
        <v>0</v>
      </c>
      <c r="X146" s="11">
        <f t="shared" si="69"/>
        <v>300000</v>
      </c>
      <c r="Y146" s="232"/>
      <c r="Z146" s="17"/>
      <c r="AA146" s="17"/>
      <c r="AB146" s="17"/>
    </row>
    <row r="147" spans="1:28" ht="27" customHeight="1" x14ac:dyDescent="0.2">
      <c r="A147" s="11" t="s">
        <v>142</v>
      </c>
      <c r="B147" s="11" t="s">
        <v>138</v>
      </c>
      <c r="C147" s="15" t="s">
        <v>18</v>
      </c>
      <c r="D147" s="18">
        <v>227001</v>
      </c>
      <c r="E147" s="26" t="s">
        <v>135</v>
      </c>
      <c r="F147" s="11">
        <v>8</v>
      </c>
      <c r="G147" s="11">
        <v>2</v>
      </c>
      <c r="H147" s="11">
        <v>175000</v>
      </c>
      <c r="I147" s="11">
        <f t="shared" si="68"/>
        <v>2800000</v>
      </c>
      <c r="J147" s="16"/>
      <c r="K147" s="11"/>
      <c r="L147" s="15">
        <v>0</v>
      </c>
      <c r="M147" s="11">
        <v>0</v>
      </c>
      <c r="N147" s="11">
        <v>2800000</v>
      </c>
      <c r="O147" s="11">
        <v>0</v>
      </c>
      <c r="P147" s="11">
        <v>0</v>
      </c>
      <c r="Q147" s="11">
        <v>0</v>
      </c>
      <c r="R147" s="11">
        <v>0</v>
      </c>
      <c r="S147" s="11">
        <v>0</v>
      </c>
      <c r="T147" s="11">
        <v>0</v>
      </c>
      <c r="U147" s="11">
        <v>0</v>
      </c>
      <c r="V147" s="11">
        <v>0</v>
      </c>
      <c r="W147" s="11">
        <v>0</v>
      </c>
      <c r="X147" s="11">
        <f t="shared" si="69"/>
        <v>2800000</v>
      </c>
      <c r="Y147" s="232"/>
      <c r="Z147" s="17"/>
      <c r="AA147" s="17"/>
      <c r="AB147" s="17"/>
    </row>
    <row r="148" spans="1:28" ht="27" customHeight="1" x14ac:dyDescent="0.2">
      <c r="A148" s="11" t="s">
        <v>143</v>
      </c>
      <c r="B148" s="11" t="s">
        <v>138</v>
      </c>
      <c r="C148" s="15" t="s">
        <v>28</v>
      </c>
      <c r="D148" s="18">
        <v>221009</v>
      </c>
      <c r="E148" s="26" t="s">
        <v>135</v>
      </c>
      <c r="F148" s="11">
        <v>20</v>
      </c>
      <c r="G148" s="11">
        <v>2</v>
      </c>
      <c r="H148" s="11">
        <v>30000</v>
      </c>
      <c r="I148" s="11">
        <f t="shared" si="68"/>
        <v>1200000</v>
      </c>
      <c r="J148" s="16"/>
      <c r="K148" s="11"/>
      <c r="L148" s="15">
        <v>0</v>
      </c>
      <c r="M148" s="11">
        <v>0</v>
      </c>
      <c r="N148" s="11">
        <v>1200000</v>
      </c>
      <c r="O148" s="11">
        <v>0</v>
      </c>
      <c r="P148" s="11">
        <v>0</v>
      </c>
      <c r="Q148" s="11">
        <v>0</v>
      </c>
      <c r="R148" s="11">
        <v>0</v>
      </c>
      <c r="S148" s="11">
        <v>0</v>
      </c>
      <c r="T148" s="11">
        <v>0</v>
      </c>
      <c r="U148" s="11">
        <v>0</v>
      </c>
      <c r="V148" s="11">
        <v>0</v>
      </c>
      <c r="W148" s="11">
        <v>0</v>
      </c>
      <c r="X148" s="11">
        <f t="shared" si="69"/>
        <v>1200000</v>
      </c>
      <c r="Y148" s="233"/>
      <c r="Z148" s="17"/>
      <c r="AA148" s="17"/>
      <c r="AB148" s="17"/>
    </row>
    <row r="149" spans="1:28" ht="27" customHeight="1" x14ac:dyDescent="0.2">
      <c r="A149" s="19" t="s">
        <v>144</v>
      </c>
      <c r="B149" s="19" t="s">
        <v>145</v>
      </c>
      <c r="C149" s="19" t="s">
        <v>24</v>
      </c>
      <c r="D149" s="21"/>
      <c r="E149" s="22"/>
      <c r="F149" s="19"/>
      <c r="G149" s="19"/>
      <c r="H149" s="19"/>
      <c r="I149" s="19"/>
      <c r="J149" s="19">
        <f>SUM(I143:I149)</f>
        <v>9060714.2857142854</v>
      </c>
      <c r="K149" s="19"/>
      <c r="L149" s="19">
        <f t="shared" ref="L149:X149" si="70">SUM(L143:L148)</f>
        <v>0</v>
      </c>
      <c r="M149" s="19">
        <f t="shared" si="70"/>
        <v>0</v>
      </c>
      <c r="N149" s="19">
        <f t="shared" si="70"/>
        <v>9060714.2857142854</v>
      </c>
      <c r="O149" s="19">
        <f t="shared" si="70"/>
        <v>0</v>
      </c>
      <c r="P149" s="19">
        <f t="shared" si="70"/>
        <v>0</v>
      </c>
      <c r="Q149" s="19">
        <f t="shared" si="70"/>
        <v>0</v>
      </c>
      <c r="R149" s="19">
        <f t="shared" si="70"/>
        <v>0</v>
      </c>
      <c r="S149" s="19">
        <f t="shared" si="70"/>
        <v>0</v>
      </c>
      <c r="T149" s="19">
        <f t="shared" si="70"/>
        <v>0</v>
      </c>
      <c r="U149" s="19">
        <f t="shared" si="70"/>
        <v>0</v>
      </c>
      <c r="V149" s="19">
        <f t="shared" si="70"/>
        <v>0</v>
      </c>
      <c r="W149" s="19">
        <f t="shared" si="70"/>
        <v>0</v>
      </c>
      <c r="X149" s="19">
        <f t="shared" si="70"/>
        <v>9060714.2857142854</v>
      </c>
      <c r="Y149" s="27"/>
      <c r="Z149" s="23"/>
      <c r="AA149" s="23"/>
      <c r="AB149" s="23"/>
    </row>
    <row r="150" spans="1:28" ht="27" customHeight="1" x14ac:dyDescent="0.2">
      <c r="A150" s="24" t="s">
        <v>146</v>
      </c>
      <c r="B150" s="24"/>
      <c r="C150" s="24"/>
      <c r="D150" s="25"/>
      <c r="E150" s="37" t="s">
        <v>147</v>
      </c>
      <c r="F150" s="24"/>
      <c r="G150" s="24"/>
      <c r="H150" s="24"/>
      <c r="I150" s="24"/>
      <c r="J150" s="24"/>
      <c r="K150" s="24"/>
      <c r="L150" s="24"/>
      <c r="M150" s="24"/>
      <c r="N150" s="24"/>
      <c r="O150" s="24"/>
      <c r="P150" s="24"/>
      <c r="Q150" s="24"/>
      <c r="R150" s="24"/>
      <c r="S150" s="24"/>
      <c r="T150" s="24"/>
      <c r="U150" s="24"/>
      <c r="V150" s="24"/>
      <c r="W150" s="24"/>
      <c r="X150" s="24"/>
      <c r="Y150" s="27"/>
      <c r="Z150" s="23"/>
      <c r="AA150" s="23"/>
      <c r="AB150" s="23"/>
    </row>
    <row r="151" spans="1:28" ht="27" customHeight="1" x14ac:dyDescent="0.2">
      <c r="A151" s="11" t="s">
        <v>148</v>
      </c>
      <c r="B151" s="11"/>
      <c r="C151" s="11" t="s">
        <v>15</v>
      </c>
      <c r="D151" s="13">
        <v>211103</v>
      </c>
      <c r="E151" s="37" t="s">
        <v>147</v>
      </c>
      <c r="F151" s="11">
        <v>3</v>
      </c>
      <c r="G151" s="11">
        <v>0</v>
      </c>
      <c r="H151" s="11">
        <v>175000</v>
      </c>
      <c r="I151" s="11">
        <f t="shared" ref="I151:I153" si="71">F151*G151*H151</f>
        <v>0</v>
      </c>
      <c r="J151" s="16"/>
      <c r="K151" s="11"/>
      <c r="L151" s="11"/>
      <c r="M151" s="11"/>
      <c r="N151" s="11"/>
      <c r="O151" s="11"/>
      <c r="P151" s="11"/>
      <c r="Q151" s="11"/>
      <c r="R151" s="11"/>
      <c r="S151" s="11"/>
      <c r="T151" s="11"/>
      <c r="U151" s="11"/>
      <c r="V151" s="11"/>
      <c r="W151" s="11"/>
      <c r="X151" s="11"/>
      <c r="Y151" s="28"/>
      <c r="Z151" s="17"/>
      <c r="AA151" s="17"/>
      <c r="AB151" s="17"/>
    </row>
    <row r="152" spans="1:28" ht="27" customHeight="1" x14ac:dyDescent="0.2">
      <c r="A152" s="11" t="s">
        <v>149</v>
      </c>
      <c r="B152" s="11"/>
      <c r="C152" s="11" t="s">
        <v>22</v>
      </c>
      <c r="D152" s="18">
        <v>227004</v>
      </c>
      <c r="E152" s="37" t="s">
        <v>147</v>
      </c>
      <c r="F152" s="11">
        <f>(300*2)/7</f>
        <v>85.714285714285708</v>
      </c>
      <c r="G152" s="11">
        <v>0</v>
      </c>
      <c r="H152" s="11">
        <v>4500</v>
      </c>
      <c r="I152" s="11">
        <f t="shared" si="71"/>
        <v>0</v>
      </c>
      <c r="J152" s="16"/>
      <c r="K152" s="11"/>
      <c r="L152" s="11"/>
      <c r="M152" s="11"/>
      <c r="N152" s="11"/>
      <c r="O152" s="11"/>
      <c r="P152" s="11"/>
      <c r="Q152" s="11"/>
      <c r="R152" s="11"/>
      <c r="S152" s="11"/>
      <c r="T152" s="11"/>
      <c r="U152" s="11"/>
      <c r="V152" s="11"/>
      <c r="W152" s="11"/>
      <c r="X152" s="11"/>
      <c r="Y152" s="28"/>
      <c r="Z152" s="17"/>
      <c r="AA152" s="17"/>
      <c r="AB152" s="17"/>
    </row>
    <row r="153" spans="1:28" ht="27" customHeight="1" x14ac:dyDescent="0.2">
      <c r="A153" s="11" t="s">
        <v>31</v>
      </c>
      <c r="B153" s="11"/>
      <c r="C153" s="15" t="s">
        <v>31</v>
      </c>
      <c r="D153" s="18">
        <v>221011</v>
      </c>
      <c r="E153" s="37" t="s">
        <v>147</v>
      </c>
      <c r="F153" s="11">
        <v>2</v>
      </c>
      <c r="G153" s="11">
        <v>0</v>
      </c>
      <c r="H153" s="11">
        <v>20000</v>
      </c>
      <c r="I153" s="11">
        <f t="shared" si="71"/>
        <v>0</v>
      </c>
      <c r="J153" s="16"/>
      <c r="K153" s="11"/>
      <c r="L153" s="11"/>
      <c r="M153" s="11"/>
      <c r="N153" s="11"/>
      <c r="O153" s="11"/>
      <c r="P153" s="11"/>
      <c r="Q153" s="11"/>
      <c r="R153" s="11"/>
      <c r="S153" s="11"/>
      <c r="T153" s="11"/>
      <c r="U153" s="11"/>
      <c r="V153" s="11"/>
      <c r="W153" s="11"/>
      <c r="X153" s="11"/>
      <c r="Y153" s="28"/>
      <c r="Z153" s="17"/>
      <c r="AA153" s="17"/>
      <c r="AB153" s="17"/>
    </row>
    <row r="154" spans="1:28" ht="27" customHeight="1" x14ac:dyDescent="0.2">
      <c r="A154" s="19" t="s">
        <v>23</v>
      </c>
      <c r="B154" s="19" t="s">
        <v>150</v>
      </c>
      <c r="C154" s="19" t="s">
        <v>24</v>
      </c>
      <c r="D154" s="21"/>
      <c r="E154" s="38"/>
      <c r="F154" s="19"/>
      <c r="G154" s="19"/>
      <c r="H154" s="19"/>
      <c r="I154" s="19"/>
      <c r="J154" s="19">
        <f>SUM(I151:I154)</f>
        <v>0</v>
      </c>
      <c r="K154" s="19"/>
      <c r="L154" s="19"/>
      <c r="M154" s="19"/>
      <c r="N154" s="19"/>
      <c r="O154" s="19"/>
      <c r="P154" s="19"/>
      <c r="Q154" s="19"/>
      <c r="R154" s="19"/>
      <c r="S154" s="19"/>
      <c r="T154" s="19"/>
      <c r="U154" s="19"/>
      <c r="V154" s="19"/>
      <c r="W154" s="19"/>
      <c r="X154" s="19"/>
      <c r="Y154" s="27"/>
      <c r="Z154" s="23"/>
      <c r="AA154" s="23"/>
      <c r="AB154" s="23"/>
    </row>
    <row r="155" spans="1:28" ht="27" customHeight="1" x14ac:dyDescent="0.2">
      <c r="A155" s="24" t="s">
        <v>151</v>
      </c>
      <c r="B155" s="24"/>
      <c r="C155" s="24"/>
      <c r="D155" s="25"/>
      <c r="E155" s="37" t="s">
        <v>147</v>
      </c>
      <c r="F155" s="24"/>
      <c r="G155" s="24"/>
      <c r="H155" s="24"/>
      <c r="I155" s="24"/>
      <c r="J155" s="24"/>
      <c r="K155" s="24"/>
      <c r="L155" s="24"/>
      <c r="M155" s="24"/>
      <c r="N155" s="24"/>
      <c r="O155" s="24"/>
      <c r="P155" s="24"/>
      <c r="Q155" s="24"/>
      <c r="R155" s="24"/>
      <c r="S155" s="24"/>
      <c r="T155" s="24"/>
      <c r="U155" s="24"/>
      <c r="V155" s="24"/>
      <c r="W155" s="24"/>
      <c r="X155" s="24"/>
      <c r="Y155" s="27"/>
      <c r="Z155" s="23"/>
      <c r="AA155" s="23"/>
      <c r="AB155" s="23"/>
    </row>
    <row r="156" spans="1:28" ht="27" customHeight="1" x14ac:dyDescent="0.2">
      <c r="A156" s="11" t="s">
        <v>27</v>
      </c>
      <c r="B156" s="11" t="s">
        <v>152</v>
      </c>
      <c r="C156" s="15" t="s">
        <v>28</v>
      </c>
      <c r="D156" s="18">
        <v>221009</v>
      </c>
      <c r="E156" s="37" t="s">
        <v>147</v>
      </c>
      <c r="F156" s="11">
        <v>25</v>
      </c>
      <c r="G156" s="15">
        <v>15</v>
      </c>
      <c r="H156" s="11">
        <v>6000</v>
      </c>
      <c r="I156" s="11">
        <f t="shared" ref="I156:I158" si="72">F156*G156*H156</f>
        <v>2250000</v>
      </c>
      <c r="J156" s="16"/>
      <c r="K156" s="11"/>
      <c r="L156" s="15">
        <v>187500</v>
      </c>
      <c r="M156" s="15">
        <v>187500</v>
      </c>
      <c r="N156" s="15">
        <v>187500</v>
      </c>
      <c r="O156" s="15">
        <v>187500</v>
      </c>
      <c r="P156" s="15">
        <v>187500</v>
      </c>
      <c r="Q156" s="15">
        <v>187500</v>
      </c>
      <c r="R156" s="15">
        <v>187500</v>
      </c>
      <c r="S156" s="15">
        <v>187500</v>
      </c>
      <c r="T156" s="15">
        <v>187500</v>
      </c>
      <c r="U156" s="15">
        <v>187500</v>
      </c>
      <c r="V156" s="15">
        <v>187500</v>
      </c>
      <c r="W156" s="15">
        <v>187500</v>
      </c>
      <c r="X156" s="11">
        <f t="shared" ref="X156:X158" si="73">SUM(L156:W156)</f>
        <v>2250000</v>
      </c>
      <c r="Y156" s="236" t="s">
        <v>153</v>
      </c>
      <c r="Z156" s="17"/>
      <c r="AA156" s="17"/>
      <c r="AB156" s="17"/>
    </row>
    <row r="157" spans="1:28" ht="27" customHeight="1" x14ac:dyDescent="0.2">
      <c r="A157" s="11" t="s">
        <v>31</v>
      </c>
      <c r="B157" s="11" t="s">
        <v>152</v>
      </c>
      <c r="C157" s="11" t="s">
        <v>31</v>
      </c>
      <c r="D157" s="18">
        <v>221011</v>
      </c>
      <c r="E157" s="37" t="s">
        <v>147</v>
      </c>
      <c r="F157" s="11">
        <v>1</v>
      </c>
      <c r="G157" s="15">
        <v>15</v>
      </c>
      <c r="H157" s="11">
        <v>150000</v>
      </c>
      <c r="I157" s="11">
        <f t="shared" si="72"/>
        <v>2250000</v>
      </c>
      <c r="J157" s="16"/>
      <c r="K157" s="11"/>
      <c r="L157" s="15">
        <v>187500</v>
      </c>
      <c r="M157" s="15">
        <v>187500</v>
      </c>
      <c r="N157" s="15">
        <v>187500</v>
      </c>
      <c r="O157" s="15">
        <v>187500</v>
      </c>
      <c r="P157" s="15">
        <v>187500</v>
      </c>
      <c r="Q157" s="15">
        <v>187500</v>
      </c>
      <c r="R157" s="15">
        <v>187500</v>
      </c>
      <c r="S157" s="15">
        <v>187500</v>
      </c>
      <c r="T157" s="15">
        <v>187500</v>
      </c>
      <c r="U157" s="15">
        <v>187500</v>
      </c>
      <c r="V157" s="15">
        <v>187500</v>
      </c>
      <c r="W157" s="15">
        <v>187500</v>
      </c>
      <c r="X157" s="11">
        <f t="shared" si="73"/>
        <v>2250000</v>
      </c>
      <c r="Y157" s="232"/>
      <c r="Z157" s="17"/>
      <c r="AA157" s="17"/>
      <c r="AB157" s="17"/>
    </row>
    <row r="158" spans="1:28" ht="27" customHeight="1" x14ac:dyDescent="0.2">
      <c r="A158" s="11" t="s">
        <v>77</v>
      </c>
      <c r="B158" s="11" t="s">
        <v>152</v>
      </c>
      <c r="C158" s="11" t="s">
        <v>41</v>
      </c>
      <c r="D158" s="18">
        <v>222001</v>
      </c>
      <c r="E158" s="37" t="s">
        <v>147</v>
      </c>
      <c r="F158" s="11">
        <v>1</v>
      </c>
      <c r="G158" s="15">
        <v>15</v>
      </c>
      <c r="H158" s="11">
        <v>50000</v>
      </c>
      <c r="I158" s="11">
        <f t="shared" si="72"/>
        <v>750000</v>
      </c>
      <c r="J158" s="16"/>
      <c r="K158" s="11"/>
      <c r="L158" s="15">
        <v>62500</v>
      </c>
      <c r="M158" s="15">
        <v>62500</v>
      </c>
      <c r="N158" s="15">
        <v>62500</v>
      </c>
      <c r="O158" s="15">
        <v>62500</v>
      </c>
      <c r="P158" s="15">
        <v>62500</v>
      </c>
      <c r="Q158" s="15">
        <v>62500</v>
      </c>
      <c r="R158" s="15">
        <v>62500</v>
      </c>
      <c r="S158" s="15">
        <v>62500</v>
      </c>
      <c r="T158" s="15">
        <v>62500</v>
      </c>
      <c r="U158" s="15">
        <v>62500</v>
      </c>
      <c r="V158" s="15">
        <v>62500</v>
      </c>
      <c r="W158" s="15">
        <v>62500</v>
      </c>
      <c r="X158" s="11">
        <f t="shared" si="73"/>
        <v>750000</v>
      </c>
      <c r="Y158" s="233"/>
      <c r="Z158" s="17"/>
      <c r="AA158" s="17"/>
      <c r="AB158" s="17"/>
    </row>
    <row r="159" spans="1:28" ht="27" customHeight="1" x14ac:dyDescent="0.2">
      <c r="A159" s="19" t="s">
        <v>154</v>
      </c>
      <c r="B159" s="19" t="s">
        <v>155</v>
      </c>
      <c r="C159" s="19" t="s">
        <v>24</v>
      </c>
      <c r="D159" s="21"/>
      <c r="E159" s="38"/>
      <c r="F159" s="19"/>
      <c r="G159" s="19"/>
      <c r="H159" s="19"/>
      <c r="I159" s="19"/>
      <c r="J159" s="19">
        <f>SUM(I156:I159)</f>
        <v>5250000</v>
      </c>
      <c r="K159" s="19"/>
      <c r="L159" s="19">
        <f t="shared" ref="L159:X159" si="74">SUM(L156:L158)</f>
        <v>437500</v>
      </c>
      <c r="M159" s="19">
        <f t="shared" si="74"/>
        <v>437500</v>
      </c>
      <c r="N159" s="19">
        <f t="shared" si="74"/>
        <v>437500</v>
      </c>
      <c r="O159" s="19">
        <f t="shared" si="74"/>
        <v>437500</v>
      </c>
      <c r="P159" s="19">
        <f t="shared" si="74"/>
        <v>437500</v>
      </c>
      <c r="Q159" s="19">
        <f t="shared" si="74"/>
        <v>437500</v>
      </c>
      <c r="R159" s="19">
        <f t="shared" si="74"/>
        <v>437500</v>
      </c>
      <c r="S159" s="19">
        <f t="shared" si="74"/>
        <v>437500</v>
      </c>
      <c r="T159" s="19">
        <f t="shared" si="74"/>
        <v>437500</v>
      </c>
      <c r="U159" s="19">
        <f t="shared" si="74"/>
        <v>437500</v>
      </c>
      <c r="V159" s="19">
        <f t="shared" si="74"/>
        <v>437500</v>
      </c>
      <c r="W159" s="19">
        <f t="shared" si="74"/>
        <v>437500</v>
      </c>
      <c r="X159" s="19">
        <f t="shared" si="74"/>
        <v>5250000</v>
      </c>
      <c r="Y159" s="27"/>
      <c r="Z159" s="23"/>
      <c r="AA159" s="23"/>
      <c r="AB159" s="23"/>
    </row>
    <row r="160" spans="1:28" ht="27" customHeight="1" x14ac:dyDescent="0.2">
      <c r="A160" s="24" t="s">
        <v>156</v>
      </c>
      <c r="B160" s="24"/>
      <c r="C160" s="24"/>
      <c r="D160" s="25"/>
      <c r="E160" s="37" t="s">
        <v>147</v>
      </c>
      <c r="F160" s="24"/>
      <c r="G160" s="24"/>
      <c r="H160" s="24"/>
      <c r="I160" s="24"/>
      <c r="J160" s="24"/>
      <c r="K160" s="24"/>
      <c r="L160" s="24"/>
      <c r="M160" s="24"/>
      <c r="N160" s="24"/>
      <c r="O160" s="24"/>
      <c r="P160" s="24"/>
      <c r="Q160" s="24"/>
      <c r="R160" s="24"/>
      <c r="S160" s="24"/>
      <c r="T160" s="24"/>
      <c r="U160" s="24"/>
      <c r="V160" s="24"/>
      <c r="W160" s="24"/>
      <c r="X160" s="24"/>
      <c r="Y160" s="231" t="s">
        <v>157</v>
      </c>
      <c r="Z160" s="23"/>
      <c r="AA160" s="23"/>
      <c r="AB160" s="23"/>
    </row>
    <row r="161" spans="1:28" ht="27" customHeight="1" x14ac:dyDescent="0.2">
      <c r="A161" s="11" t="s">
        <v>158</v>
      </c>
      <c r="B161" s="11" t="s">
        <v>159</v>
      </c>
      <c r="C161" s="15" t="s">
        <v>28</v>
      </c>
      <c r="D161" s="18">
        <v>221009</v>
      </c>
      <c r="E161" s="37" t="s">
        <v>147</v>
      </c>
      <c r="F161" s="11">
        <v>20</v>
      </c>
      <c r="G161" s="11">
        <v>2</v>
      </c>
      <c r="H161" s="11">
        <v>30000</v>
      </c>
      <c r="I161" s="11">
        <f t="shared" ref="I161:I168" si="75">F161*G161*H161</f>
        <v>1200000</v>
      </c>
      <c r="J161" s="16"/>
      <c r="K161" s="11"/>
      <c r="L161" s="11">
        <v>1200000</v>
      </c>
      <c r="M161" s="11">
        <v>0</v>
      </c>
      <c r="N161" s="11">
        <v>0</v>
      </c>
      <c r="O161" s="11">
        <v>0</v>
      </c>
      <c r="P161" s="11">
        <v>0</v>
      </c>
      <c r="Q161" s="11">
        <v>0</v>
      </c>
      <c r="R161" s="11">
        <v>0</v>
      </c>
      <c r="S161" s="11">
        <v>0</v>
      </c>
      <c r="T161" s="11">
        <v>0</v>
      </c>
      <c r="U161" s="11">
        <v>0</v>
      </c>
      <c r="V161" s="11">
        <v>0</v>
      </c>
      <c r="W161" s="11">
        <v>0</v>
      </c>
      <c r="X161" s="11">
        <f t="shared" ref="X161:X168" si="76">SUM(L161:W161)</f>
        <v>1200000</v>
      </c>
      <c r="Y161" s="232"/>
      <c r="Z161" s="17"/>
      <c r="AA161" s="17"/>
      <c r="AB161" s="17"/>
    </row>
    <row r="162" spans="1:28" ht="27" customHeight="1" x14ac:dyDescent="0.2">
      <c r="A162" s="11" t="s">
        <v>160</v>
      </c>
      <c r="B162" s="11" t="s">
        <v>159</v>
      </c>
      <c r="C162" s="11" t="s">
        <v>31</v>
      </c>
      <c r="D162" s="18">
        <v>221011</v>
      </c>
      <c r="E162" s="37" t="s">
        <v>147</v>
      </c>
      <c r="F162" s="11">
        <v>20</v>
      </c>
      <c r="G162" s="11">
        <v>1</v>
      </c>
      <c r="H162" s="11">
        <v>10000</v>
      </c>
      <c r="I162" s="11">
        <f t="shared" si="75"/>
        <v>200000</v>
      </c>
      <c r="J162" s="16"/>
      <c r="K162" s="11"/>
      <c r="L162" s="11">
        <v>200000</v>
      </c>
      <c r="M162" s="11">
        <v>0</v>
      </c>
      <c r="N162" s="11">
        <v>0</v>
      </c>
      <c r="O162" s="11">
        <v>0</v>
      </c>
      <c r="P162" s="11">
        <v>0</v>
      </c>
      <c r="Q162" s="11">
        <v>0</v>
      </c>
      <c r="R162" s="11">
        <v>0</v>
      </c>
      <c r="S162" s="11">
        <v>0</v>
      </c>
      <c r="T162" s="11">
        <v>0</v>
      </c>
      <c r="U162" s="11">
        <v>0</v>
      </c>
      <c r="V162" s="11">
        <v>0</v>
      </c>
      <c r="W162" s="11">
        <v>0</v>
      </c>
      <c r="X162" s="11">
        <f t="shared" si="76"/>
        <v>200000</v>
      </c>
      <c r="Y162" s="232"/>
      <c r="Z162" s="17"/>
      <c r="AA162" s="17"/>
      <c r="AB162" s="17"/>
    </row>
    <row r="163" spans="1:28" ht="27" customHeight="1" x14ac:dyDescent="0.2">
      <c r="A163" s="11" t="s">
        <v>161</v>
      </c>
      <c r="B163" s="11" t="s">
        <v>159</v>
      </c>
      <c r="C163" s="11" t="s">
        <v>22</v>
      </c>
      <c r="D163" s="34">
        <v>227004</v>
      </c>
      <c r="E163" s="37" t="s">
        <v>147</v>
      </c>
      <c r="F163" s="11">
        <v>17</v>
      </c>
      <c r="G163" s="11">
        <v>2</v>
      </c>
      <c r="H163" s="11">
        <v>50000</v>
      </c>
      <c r="I163" s="11">
        <f t="shared" si="75"/>
        <v>1700000</v>
      </c>
      <c r="J163" s="16"/>
      <c r="K163" s="11"/>
      <c r="L163" s="11">
        <v>1700000</v>
      </c>
      <c r="M163" s="11">
        <v>0</v>
      </c>
      <c r="N163" s="11">
        <v>0</v>
      </c>
      <c r="O163" s="11">
        <v>0</v>
      </c>
      <c r="P163" s="11">
        <v>0</v>
      </c>
      <c r="Q163" s="11">
        <v>0</v>
      </c>
      <c r="R163" s="11">
        <v>0</v>
      </c>
      <c r="S163" s="11">
        <v>0</v>
      </c>
      <c r="T163" s="11">
        <v>0</v>
      </c>
      <c r="U163" s="11">
        <v>0</v>
      </c>
      <c r="V163" s="11">
        <v>0</v>
      </c>
      <c r="W163" s="11">
        <v>0</v>
      </c>
      <c r="X163" s="11">
        <f t="shared" si="76"/>
        <v>1700000</v>
      </c>
      <c r="Y163" s="232"/>
      <c r="Z163" s="17"/>
      <c r="AA163" s="17"/>
      <c r="AB163" s="17"/>
    </row>
    <row r="164" spans="1:28" ht="27" customHeight="1" x14ac:dyDescent="0.2">
      <c r="A164" s="11" t="s">
        <v>162</v>
      </c>
      <c r="B164" s="11" t="s">
        <v>159</v>
      </c>
      <c r="C164" s="15" t="s">
        <v>163</v>
      </c>
      <c r="D164" s="13">
        <v>211103</v>
      </c>
      <c r="E164" s="37" t="s">
        <v>147</v>
      </c>
      <c r="F164" s="11">
        <v>10</v>
      </c>
      <c r="G164" s="11">
        <v>1</v>
      </c>
      <c r="H164" s="11">
        <v>80000</v>
      </c>
      <c r="I164" s="11">
        <f t="shared" si="75"/>
        <v>800000</v>
      </c>
      <c r="J164" s="16"/>
      <c r="K164" s="11"/>
      <c r="L164" s="11">
        <v>800000</v>
      </c>
      <c r="M164" s="11">
        <v>0</v>
      </c>
      <c r="N164" s="11">
        <v>0</v>
      </c>
      <c r="O164" s="11">
        <v>0</v>
      </c>
      <c r="P164" s="11">
        <v>0</v>
      </c>
      <c r="Q164" s="11">
        <v>0</v>
      </c>
      <c r="R164" s="11">
        <v>0</v>
      </c>
      <c r="S164" s="11">
        <v>0</v>
      </c>
      <c r="T164" s="11">
        <v>0</v>
      </c>
      <c r="U164" s="11">
        <v>0</v>
      </c>
      <c r="V164" s="11">
        <v>0</v>
      </c>
      <c r="W164" s="11">
        <v>0</v>
      </c>
      <c r="X164" s="11">
        <f t="shared" si="76"/>
        <v>800000</v>
      </c>
      <c r="Y164" s="232"/>
      <c r="Z164" s="17"/>
      <c r="AA164" s="17"/>
      <c r="AB164" s="17"/>
    </row>
    <row r="165" spans="1:28" ht="27" customHeight="1" x14ac:dyDescent="0.2">
      <c r="A165" s="11" t="s">
        <v>164</v>
      </c>
      <c r="B165" s="11" t="s">
        <v>159</v>
      </c>
      <c r="C165" s="15" t="s">
        <v>76</v>
      </c>
      <c r="D165" s="18">
        <v>221003</v>
      </c>
      <c r="E165" s="37" t="s">
        <v>147</v>
      </c>
      <c r="F165" s="11">
        <v>1</v>
      </c>
      <c r="G165" s="11">
        <v>2</v>
      </c>
      <c r="H165" s="11">
        <v>300000</v>
      </c>
      <c r="I165" s="11">
        <f t="shared" si="75"/>
        <v>600000</v>
      </c>
      <c r="J165" s="16"/>
      <c r="K165" s="11"/>
      <c r="L165" s="11">
        <v>600000</v>
      </c>
      <c r="M165" s="11">
        <v>0</v>
      </c>
      <c r="N165" s="11">
        <v>0</v>
      </c>
      <c r="O165" s="11">
        <v>0</v>
      </c>
      <c r="P165" s="11">
        <v>0</v>
      </c>
      <c r="Q165" s="11">
        <v>0</v>
      </c>
      <c r="R165" s="11">
        <v>0</v>
      </c>
      <c r="S165" s="11">
        <v>0</v>
      </c>
      <c r="T165" s="11">
        <v>0</v>
      </c>
      <c r="U165" s="11">
        <v>0</v>
      </c>
      <c r="V165" s="11">
        <v>0</v>
      </c>
      <c r="W165" s="11">
        <v>0</v>
      </c>
      <c r="X165" s="11">
        <f t="shared" si="76"/>
        <v>600000</v>
      </c>
      <c r="Y165" s="232"/>
      <c r="Z165" s="17"/>
      <c r="AA165" s="17"/>
      <c r="AB165" s="17"/>
    </row>
    <row r="166" spans="1:28" ht="27" customHeight="1" x14ac:dyDescent="0.2">
      <c r="A166" s="11" t="s">
        <v>165</v>
      </c>
      <c r="B166" s="11" t="s">
        <v>159</v>
      </c>
      <c r="C166" s="15" t="s">
        <v>76</v>
      </c>
      <c r="D166" s="18">
        <v>221003</v>
      </c>
      <c r="E166" s="37" t="s">
        <v>147</v>
      </c>
      <c r="F166" s="11">
        <v>17</v>
      </c>
      <c r="G166" s="11">
        <v>3</v>
      </c>
      <c r="H166" s="11">
        <v>175000</v>
      </c>
      <c r="I166" s="11">
        <f t="shared" si="75"/>
        <v>8925000</v>
      </c>
      <c r="J166" s="16"/>
      <c r="K166" s="11"/>
      <c r="L166" s="11">
        <v>8925000</v>
      </c>
      <c r="M166" s="11">
        <v>0</v>
      </c>
      <c r="N166" s="11">
        <v>0</v>
      </c>
      <c r="O166" s="11">
        <v>0</v>
      </c>
      <c r="P166" s="11">
        <v>0</v>
      </c>
      <c r="Q166" s="11">
        <v>0</v>
      </c>
      <c r="R166" s="11">
        <v>0</v>
      </c>
      <c r="S166" s="11">
        <v>0</v>
      </c>
      <c r="T166" s="11">
        <v>0</v>
      </c>
      <c r="U166" s="11">
        <v>0</v>
      </c>
      <c r="V166" s="11">
        <v>0</v>
      </c>
      <c r="W166" s="11">
        <v>0</v>
      </c>
      <c r="X166" s="11">
        <f t="shared" si="76"/>
        <v>8925000</v>
      </c>
      <c r="Y166" s="232"/>
      <c r="Z166" s="17"/>
      <c r="AA166" s="17"/>
      <c r="AB166" s="17"/>
    </row>
    <row r="167" spans="1:28" ht="27" customHeight="1" x14ac:dyDescent="0.2">
      <c r="A167" s="11" t="s">
        <v>166</v>
      </c>
      <c r="B167" s="11" t="s">
        <v>159</v>
      </c>
      <c r="C167" s="11" t="s">
        <v>41</v>
      </c>
      <c r="D167" s="18">
        <v>222001</v>
      </c>
      <c r="E167" s="37" t="s">
        <v>147</v>
      </c>
      <c r="F167" s="11">
        <v>1</v>
      </c>
      <c r="G167" s="15">
        <v>5</v>
      </c>
      <c r="H167" s="11">
        <v>30000</v>
      </c>
      <c r="I167" s="11">
        <f t="shared" si="75"/>
        <v>150000</v>
      </c>
      <c r="J167" s="16"/>
      <c r="K167" s="11"/>
      <c r="L167" s="11">
        <v>30000</v>
      </c>
      <c r="M167" s="11">
        <v>0</v>
      </c>
      <c r="N167" s="11">
        <v>30000</v>
      </c>
      <c r="O167" s="11">
        <v>0</v>
      </c>
      <c r="P167" s="11">
        <v>0</v>
      </c>
      <c r="Q167" s="11">
        <v>30000</v>
      </c>
      <c r="R167" s="11">
        <v>0</v>
      </c>
      <c r="S167" s="11">
        <v>30000</v>
      </c>
      <c r="T167" s="11">
        <v>0</v>
      </c>
      <c r="U167" s="11">
        <v>0</v>
      </c>
      <c r="V167" s="11">
        <v>30000</v>
      </c>
      <c r="W167" s="11">
        <v>0</v>
      </c>
      <c r="X167" s="11">
        <f t="shared" si="76"/>
        <v>150000</v>
      </c>
      <c r="Y167" s="232"/>
      <c r="Z167" s="17"/>
      <c r="AA167" s="17"/>
      <c r="AB167" s="17"/>
    </row>
    <row r="168" spans="1:28" ht="27" customHeight="1" x14ac:dyDescent="0.2">
      <c r="A168" s="11" t="s">
        <v>167</v>
      </c>
      <c r="B168" s="11" t="s">
        <v>168</v>
      </c>
      <c r="C168" s="15" t="s">
        <v>28</v>
      </c>
      <c r="D168" s="18">
        <v>221009</v>
      </c>
      <c r="E168" s="37" t="s">
        <v>147</v>
      </c>
      <c r="F168" s="11">
        <v>15</v>
      </c>
      <c r="G168" s="15">
        <v>5</v>
      </c>
      <c r="H168" s="11">
        <v>30000</v>
      </c>
      <c r="I168" s="11">
        <f t="shared" si="75"/>
        <v>2250000</v>
      </c>
      <c r="J168" s="16"/>
      <c r="K168" s="11"/>
      <c r="L168" s="11">
        <v>450000</v>
      </c>
      <c r="M168" s="11">
        <v>0</v>
      </c>
      <c r="N168" s="11">
        <v>450000</v>
      </c>
      <c r="O168" s="11">
        <v>0</v>
      </c>
      <c r="P168" s="11">
        <v>0</v>
      </c>
      <c r="Q168" s="11">
        <v>450000</v>
      </c>
      <c r="R168" s="11">
        <v>0</v>
      </c>
      <c r="S168" s="11">
        <v>450000</v>
      </c>
      <c r="T168" s="11">
        <v>0</v>
      </c>
      <c r="U168" s="11">
        <v>0</v>
      </c>
      <c r="V168" s="11">
        <v>450000</v>
      </c>
      <c r="W168" s="11">
        <v>0</v>
      </c>
      <c r="X168" s="11">
        <f t="shared" si="76"/>
        <v>2250000</v>
      </c>
      <c r="Y168" s="232"/>
      <c r="Z168" s="17"/>
      <c r="AA168" s="17"/>
      <c r="AB168" s="17"/>
    </row>
    <row r="169" spans="1:28" ht="27" customHeight="1" x14ac:dyDescent="0.2">
      <c r="A169" s="19" t="s">
        <v>169</v>
      </c>
      <c r="B169" s="19" t="s">
        <v>170</v>
      </c>
      <c r="C169" s="19" t="s">
        <v>24</v>
      </c>
      <c r="D169" s="21"/>
      <c r="E169" s="38"/>
      <c r="F169" s="19"/>
      <c r="G169" s="19"/>
      <c r="H169" s="19"/>
      <c r="I169" s="19"/>
      <c r="J169" s="19">
        <f>SUM(I161:I169)</f>
        <v>15825000</v>
      </c>
      <c r="K169" s="19"/>
      <c r="L169" s="19">
        <f t="shared" ref="L169:X169" si="77">SUM(L161:L168)</f>
        <v>13905000</v>
      </c>
      <c r="M169" s="19">
        <f t="shared" si="77"/>
        <v>0</v>
      </c>
      <c r="N169" s="19">
        <f t="shared" si="77"/>
        <v>480000</v>
      </c>
      <c r="O169" s="19">
        <f t="shared" si="77"/>
        <v>0</v>
      </c>
      <c r="P169" s="19">
        <f t="shared" si="77"/>
        <v>0</v>
      </c>
      <c r="Q169" s="19">
        <f t="shared" si="77"/>
        <v>480000</v>
      </c>
      <c r="R169" s="19">
        <f t="shared" si="77"/>
        <v>0</v>
      </c>
      <c r="S169" s="19">
        <f t="shared" si="77"/>
        <v>480000</v>
      </c>
      <c r="T169" s="19">
        <f t="shared" si="77"/>
        <v>0</v>
      </c>
      <c r="U169" s="19">
        <f t="shared" si="77"/>
        <v>0</v>
      </c>
      <c r="V169" s="19">
        <f t="shared" si="77"/>
        <v>480000</v>
      </c>
      <c r="W169" s="19">
        <f t="shared" si="77"/>
        <v>0</v>
      </c>
      <c r="X169" s="19">
        <f t="shared" si="77"/>
        <v>15825000</v>
      </c>
      <c r="Y169" s="232"/>
      <c r="Z169" s="23"/>
      <c r="AA169" s="23"/>
      <c r="AB169" s="23"/>
    </row>
    <row r="170" spans="1:28" ht="27" customHeight="1" x14ac:dyDescent="0.2">
      <c r="A170" s="24" t="s">
        <v>171</v>
      </c>
      <c r="B170" s="24"/>
      <c r="C170" s="24"/>
      <c r="D170" s="25"/>
      <c r="E170" s="37" t="s">
        <v>147</v>
      </c>
      <c r="F170" s="24"/>
      <c r="G170" s="24"/>
      <c r="H170" s="24"/>
      <c r="I170" s="24"/>
      <c r="J170" s="24"/>
      <c r="K170" s="24"/>
      <c r="L170" s="24"/>
      <c r="M170" s="24"/>
      <c r="N170" s="24"/>
      <c r="O170" s="24"/>
      <c r="P170" s="24"/>
      <c r="Q170" s="24"/>
      <c r="R170" s="24"/>
      <c r="S170" s="24"/>
      <c r="T170" s="24"/>
      <c r="U170" s="24"/>
      <c r="V170" s="24"/>
      <c r="W170" s="24"/>
      <c r="X170" s="24"/>
      <c r="Y170" s="233"/>
      <c r="Z170" s="23"/>
      <c r="AA170" s="23"/>
      <c r="AB170" s="23"/>
    </row>
    <row r="171" spans="1:28" ht="27" customHeight="1" x14ac:dyDescent="0.2">
      <c r="A171" s="11" t="s">
        <v>172</v>
      </c>
      <c r="B171" s="11" t="s">
        <v>173</v>
      </c>
      <c r="C171" s="15" t="s">
        <v>76</v>
      </c>
      <c r="D171" s="18">
        <v>221003</v>
      </c>
      <c r="E171" s="37" t="s">
        <v>147</v>
      </c>
      <c r="F171" s="11">
        <v>1</v>
      </c>
      <c r="G171" s="15">
        <v>5</v>
      </c>
      <c r="H171" s="11">
        <v>350000</v>
      </c>
      <c r="I171" s="11">
        <f t="shared" ref="I171:I177" si="78">F171*G171*H171</f>
        <v>1750000</v>
      </c>
      <c r="J171" s="16"/>
      <c r="K171" s="11"/>
      <c r="L171" s="11">
        <v>350000</v>
      </c>
      <c r="M171" s="11">
        <v>0</v>
      </c>
      <c r="N171" s="11">
        <v>0</v>
      </c>
      <c r="O171" s="11">
        <v>350000</v>
      </c>
      <c r="P171" s="11">
        <v>0</v>
      </c>
      <c r="Q171" s="11">
        <v>0</v>
      </c>
      <c r="R171" s="11">
        <v>350000</v>
      </c>
      <c r="S171" s="11">
        <v>350000</v>
      </c>
      <c r="T171" s="11">
        <v>0</v>
      </c>
      <c r="U171" s="11">
        <v>0</v>
      </c>
      <c r="V171" s="11">
        <v>350000</v>
      </c>
      <c r="W171" s="11">
        <v>0</v>
      </c>
      <c r="X171" s="11">
        <f t="shared" ref="X171:X177" si="79">SUM(L171:W171)</f>
        <v>1750000</v>
      </c>
      <c r="Y171" s="231" t="s">
        <v>174</v>
      </c>
      <c r="Z171" s="17"/>
      <c r="AA171" s="17"/>
      <c r="AB171" s="17"/>
    </row>
    <row r="172" spans="1:28" ht="27" customHeight="1" x14ac:dyDescent="0.2">
      <c r="A172" s="11" t="s">
        <v>27</v>
      </c>
      <c r="B172" s="11" t="s">
        <v>173</v>
      </c>
      <c r="C172" s="15" t="s">
        <v>28</v>
      </c>
      <c r="D172" s="18">
        <v>221009</v>
      </c>
      <c r="E172" s="37" t="s">
        <v>147</v>
      </c>
      <c r="F172" s="11">
        <v>35</v>
      </c>
      <c r="G172" s="15">
        <v>5</v>
      </c>
      <c r="H172" s="11">
        <v>6000</v>
      </c>
      <c r="I172" s="11">
        <f t="shared" si="78"/>
        <v>1050000</v>
      </c>
      <c r="J172" s="16"/>
      <c r="K172" s="11"/>
      <c r="L172" s="11">
        <v>210000</v>
      </c>
      <c r="M172" s="11">
        <v>0</v>
      </c>
      <c r="N172" s="11">
        <v>0</v>
      </c>
      <c r="O172" s="11">
        <v>210000</v>
      </c>
      <c r="P172" s="11">
        <v>0</v>
      </c>
      <c r="Q172" s="11">
        <v>0</v>
      </c>
      <c r="R172" s="11">
        <v>210000</v>
      </c>
      <c r="S172" s="11">
        <v>210000</v>
      </c>
      <c r="T172" s="11">
        <v>0</v>
      </c>
      <c r="U172" s="11">
        <v>0</v>
      </c>
      <c r="V172" s="11">
        <v>210000</v>
      </c>
      <c r="W172" s="11">
        <v>0</v>
      </c>
      <c r="X172" s="11">
        <f t="shared" si="79"/>
        <v>1050000</v>
      </c>
      <c r="Y172" s="232"/>
      <c r="Z172" s="17"/>
      <c r="AA172" s="17"/>
      <c r="AB172" s="17"/>
    </row>
    <row r="173" spans="1:28" ht="27" customHeight="1" x14ac:dyDescent="0.2">
      <c r="A173" s="11" t="s">
        <v>175</v>
      </c>
      <c r="B173" s="11" t="s">
        <v>173</v>
      </c>
      <c r="C173" s="11" t="s">
        <v>31</v>
      </c>
      <c r="D173" s="18">
        <v>221011</v>
      </c>
      <c r="E173" s="37" t="s">
        <v>147</v>
      </c>
      <c r="F173" s="11">
        <v>35</v>
      </c>
      <c r="G173" s="15">
        <v>5</v>
      </c>
      <c r="H173" s="11">
        <v>5000</v>
      </c>
      <c r="I173" s="11">
        <f t="shared" si="78"/>
        <v>875000</v>
      </c>
      <c r="J173" s="16"/>
      <c r="K173" s="11"/>
      <c r="L173" s="11">
        <v>175000</v>
      </c>
      <c r="M173" s="11">
        <v>0</v>
      </c>
      <c r="N173" s="11">
        <v>0</v>
      </c>
      <c r="O173" s="11">
        <v>175000</v>
      </c>
      <c r="P173" s="11">
        <v>0</v>
      </c>
      <c r="Q173" s="11">
        <v>0</v>
      </c>
      <c r="R173" s="11">
        <v>175000</v>
      </c>
      <c r="S173" s="11">
        <v>175000</v>
      </c>
      <c r="T173" s="11">
        <v>0</v>
      </c>
      <c r="U173" s="11">
        <v>0</v>
      </c>
      <c r="V173" s="11">
        <v>175000</v>
      </c>
      <c r="W173" s="11">
        <v>0</v>
      </c>
      <c r="X173" s="11">
        <f t="shared" si="79"/>
        <v>875000</v>
      </c>
      <c r="Y173" s="232"/>
      <c r="Z173" s="17"/>
      <c r="AA173" s="17"/>
      <c r="AB173" s="17"/>
    </row>
    <row r="174" spans="1:28" ht="27" customHeight="1" x14ac:dyDescent="0.2">
      <c r="A174" s="11" t="s">
        <v>176</v>
      </c>
      <c r="B174" s="11" t="s">
        <v>173</v>
      </c>
      <c r="C174" s="11" t="s">
        <v>22</v>
      </c>
      <c r="D174" s="34">
        <v>227004</v>
      </c>
      <c r="E174" s="37" t="s">
        <v>147</v>
      </c>
      <c r="F174" s="11">
        <f>(300*2)/7</f>
        <v>85.714285714285708</v>
      </c>
      <c r="G174" s="15">
        <v>5</v>
      </c>
      <c r="H174" s="11">
        <v>4500</v>
      </c>
      <c r="I174" s="11">
        <f t="shared" si="78"/>
        <v>1928571.4285714284</v>
      </c>
      <c r="J174" s="16"/>
      <c r="K174" s="11"/>
      <c r="L174" s="11">
        <v>321428.57142857142</v>
      </c>
      <c r="M174" s="11">
        <v>0</v>
      </c>
      <c r="N174" s="11">
        <v>0</v>
      </c>
      <c r="O174" s="11">
        <v>321428.57142857142</v>
      </c>
      <c r="P174" s="11">
        <v>0</v>
      </c>
      <c r="Q174" s="11">
        <v>0</v>
      </c>
      <c r="R174" s="11">
        <v>321428.57142857142</v>
      </c>
      <c r="S174" s="11">
        <v>321428.57142857142</v>
      </c>
      <c r="T174" s="11">
        <v>0</v>
      </c>
      <c r="U174" s="11">
        <v>0</v>
      </c>
      <c r="V174" s="11">
        <v>321428.57142857142</v>
      </c>
      <c r="W174" s="11">
        <v>0</v>
      </c>
      <c r="X174" s="11">
        <f t="shared" si="79"/>
        <v>1607142.857142857</v>
      </c>
      <c r="Y174" s="232"/>
      <c r="Z174" s="17"/>
      <c r="AA174" s="17"/>
      <c r="AB174" s="17"/>
    </row>
    <row r="175" spans="1:28" ht="27" customHeight="1" x14ac:dyDescent="0.2">
      <c r="A175" s="11" t="s">
        <v>177</v>
      </c>
      <c r="B175" s="11" t="s">
        <v>173</v>
      </c>
      <c r="C175" s="11" t="s">
        <v>15</v>
      </c>
      <c r="D175" s="18">
        <v>227001</v>
      </c>
      <c r="E175" s="37" t="s">
        <v>147</v>
      </c>
      <c r="F175" s="11">
        <v>32</v>
      </c>
      <c r="G175" s="15">
        <v>5</v>
      </c>
      <c r="H175" s="11">
        <v>20000</v>
      </c>
      <c r="I175" s="11">
        <f t="shared" si="78"/>
        <v>3200000</v>
      </c>
      <c r="J175" s="16"/>
      <c r="K175" s="11"/>
      <c r="L175" s="11">
        <v>640000</v>
      </c>
      <c r="M175" s="11">
        <v>0</v>
      </c>
      <c r="N175" s="11">
        <v>0</v>
      </c>
      <c r="O175" s="11">
        <v>640000</v>
      </c>
      <c r="P175" s="11">
        <v>0</v>
      </c>
      <c r="Q175" s="11">
        <v>0</v>
      </c>
      <c r="R175" s="11">
        <v>640000</v>
      </c>
      <c r="S175" s="11">
        <v>640000</v>
      </c>
      <c r="T175" s="11">
        <v>0</v>
      </c>
      <c r="U175" s="11">
        <v>0</v>
      </c>
      <c r="V175" s="11">
        <v>640000</v>
      </c>
      <c r="W175" s="11">
        <v>0</v>
      </c>
      <c r="X175" s="11">
        <f t="shared" si="79"/>
        <v>3200000</v>
      </c>
      <c r="Y175" s="232"/>
      <c r="Z175" s="17"/>
      <c r="AA175" s="17"/>
      <c r="AB175" s="17"/>
    </row>
    <row r="176" spans="1:28" ht="27" customHeight="1" x14ac:dyDescent="0.2">
      <c r="A176" s="11" t="s">
        <v>178</v>
      </c>
      <c r="B176" s="11" t="s">
        <v>173</v>
      </c>
      <c r="C176" s="11" t="s">
        <v>41</v>
      </c>
      <c r="D176" s="18">
        <v>222001</v>
      </c>
      <c r="E176" s="37" t="s">
        <v>147</v>
      </c>
      <c r="F176" s="11">
        <v>4</v>
      </c>
      <c r="G176" s="15">
        <v>5</v>
      </c>
      <c r="H176" s="11">
        <v>25000</v>
      </c>
      <c r="I176" s="11">
        <f t="shared" si="78"/>
        <v>500000</v>
      </c>
      <c r="J176" s="16"/>
      <c r="K176" s="11"/>
      <c r="L176" s="15">
        <v>125000</v>
      </c>
      <c r="M176" s="11">
        <v>0</v>
      </c>
      <c r="N176" s="11">
        <v>0</v>
      </c>
      <c r="O176" s="15">
        <v>125000</v>
      </c>
      <c r="P176" s="11">
        <v>0</v>
      </c>
      <c r="Q176" s="11">
        <v>0</v>
      </c>
      <c r="R176" s="15">
        <v>125000</v>
      </c>
      <c r="S176" s="15"/>
      <c r="T176" s="15">
        <v>125000</v>
      </c>
      <c r="U176" s="11">
        <v>0</v>
      </c>
      <c r="V176" s="15">
        <v>125000</v>
      </c>
      <c r="W176" s="11">
        <v>0</v>
      </c>
      <c r="X176" s="11">
        <f t="shared" si="79"/>
        <v>625000</v>
      </c>
      <c r="Y176" s="232"/>
      <c r="Z176" s="17"/>
      <c r="AA176" s="17"/>
      <c r="AB176" s="17"/>
    </row>
    <row r="177" spans="1:28" ht="27" customHeight="1" x14ac:dyDescent="0.2">
      <c r="A177" s="11" t="s">
        <v>179</v>
      </c>
      <c r="B177" s="11" t="s">
        <v>173</v>
      </c>
      <c r="C177" s="11" t="s">
        <v>15</v>
      </c>
      <c r="D177" s="13">
        <v>211103</v>
      </c>
      <c r="E177" s="37" t="s">
        <v>147</v>
      </c>
      <c r="F177" s="11">
        <v>3</v>
      </c>
      <c r="G177" s="15">
        <v>5</v>
      </c>
      <c r="H177" s="11">
        <v>175000</v>
      </c>
      <c r="I177" s="11">
        <f t="shared" si="78"/>
        <v>2625000</v>
      </c>
      <c r="J177" s="16"/>
      <c r="K177" s="11"/>
      <c r="L177" s="11">
        <v>525000</v>
      </c>
      <c r="M177" s="11">
        <v>0</v>
      </c>
      <c r="N177" s="11">
        <v>0</v>
      </c>
      <c r="O177" s="11">
        <v>525000</v>
      </c>
      <c r="P177" s="11">
        <v>0</v>
      </c>
      <c r="Q177" s="11">
        <v>0</v>
      </c>
      <c r="R177" s="11">
        <v>525000</v>
      </c>
      <c r="S177" s="11">
        <v>525000</v>
      </c>
      <c r="T177" s="11">
        <v>0</v>
      </c>
      <c r="U177" s="11">
        <v>0</v>
      </c>
      <c r="V177" s="11">
        <v>525000</v>
      </c>
      <c r="W177" s="11">
        <v>0</v>
      </c>
      <c r="X177" s="11">
        <f t="shared" si="79"/>
        <v>2625000</v>
      </c>
      <c r="Y177" s="232"/>
      <c r="Z177" s="17"/>
      <c r="AA177" s="17"/>
      <c r="AB177" s="17"/>
    </row>
    <row r="178" spans="1:28" ht="27" customHeight="1" x14ac:dyDescent="0.2">
      <c r="A178" s="19" t="s">
        <v>180</v>
      </c>
      <c r="B178" s="19" t="s">
        <v>181</v>
      </c>
      <c r="C178" s="19" t="s">
        <v>24</v>
      </c>
      <c r="D178" s="21"/>
      <c r="E178" s="38"/>
      <c r="F178" s="19"/>
      <c r="G178" s="19"/>
      <c r="H178" s="19"/>
      <c r="I178" s="19"/>
      <c r="J178" s="19">
        <f>SUM(I171:I178)</f>
        <v>11928571.428571429</v>
      </c>
      <c r="K178" s="19"/>
      <c r="L178" s="19">
        <f t="shared" ref="L178:X178" si="80">SUM(L171:L177)</f>
        <v>2346428.5714285714</v>
      </c>
      <c r="M178" s="19">
        <f t="shared" si="80"/>
        <v>0</v>
      </c>
      <c r="N178" s="19">
        <f t="shared" si="80"/>
        <v>0</v>
      </c>
      <c r="O178" s="19">
        <f t="shared" si="80"/>
        <v>2346428.5714285714</v>
      </c>
      <c r="P178" s="19">
        <f t="shared" si="80"/>
        <v>0</v>
      </c>
      <c r="Q178" s="19">
        <f t="shared" si="80"/>
        <v>0</v>
      </c>
      <c r="R178" s="19">
        <f t="shared" si="80"/>
        <v>2346428.5714285714</v>
      </c>
      <c r="S178" s="19">
        <f t="shared" si="80"/>
        <v>2221428.5714285714</v>
      </c>
      <c r="T178" s="19">
        <f t="shared" si="80"/>
        <v>125000</v>
      </c>
      <c r="U178" s="19">
        <f t="shared" si="80"/>
        <v>0</v>
      </c>
      <c r="V178" s="19">
        <f t="shared" si="80"/>
        <v>2346428.5714285714</v>
      </c>
      <c r="W178" s="19">
        <f t="shared" si="80"/>
        <v>0</v>
      </c>
      <c r="X178" s="19">
        <f t="shared" si="80"/>
        <v>11732142.857142858</v>
      </c>
      <c r="Y178" s="233"/>
      <c r="Z178" s="39"/>
      <c r="AA178" s="39"/>
      <c r="AB178" s="39"/>
    </row>
    <row r="179" spans="1:28" ht="27" customHeight="1" x14ac:dyDescent="0.2">
      <c r="A179" s="24" t="s">
        <v>182</v>
      </c>
      <c r="B179" s="24"/>
      <c r="C179" s="24"/>
      <c r="D179" s="25"/>
      <c r="E179" s="37" t="s">
        <v>147</v>
      </c>
      <c r="F179" s="24"/>
      <c r="G179" s="24"/>
      <c r="H179" s="24"/>
      <c r="I179" s="24"/>
      <c r="J179" s="24"/>
      <c r="K179" s="24"/>
      <c r="L179" s="24"/>
      <c r="M179" s="24"/>
      <c r="N179" s="24"/>
      <c r="O179" s="24"/>
      <c r="P179" s="24"/>
      <c r="Q179" s="24"/>
      <c r="R179" s="24"/>
      <c r="S179" s="24"/>
      <c r="T179" s="24"/>
      <c r="U179" s="24"/>
      <c r="V179" s="24"/>
      <c r="W179" s="24"/>
      <c r="X179" s="24"/>
      <c r="Y179" s="234" t="s">
        <v>183</v>
      </c>
      <c r="Z179" s="23"/>
      <c r="AA179" s="23"/>
      <c r="AB179" s="23"/>
    </row>
    <row r="180" spans="1:28" ht="27" customHeight="1" x14ac:dyDescent="0.2">
      <c r="A180" s="11" t="s">
        <v>1</v>
      </c>
      <c r="B180" s="11" t="s">
        <v>2</v>
      </c>
      <c r="C180" s="11" t="s">
        <v>3</v>
      </c>
      <c r="D180" s="18"/>
      <c r="E180" s="37" t="s">
        <v>147</v>
      </c>
      <c r="F180" s="11" t="s">
        <v>6</v>
      </c>
      <c r="G180" s="11" t="s">
        <v>7</v>
      </c>
      <c r="H180" s="11" t="s">
        <v>8</v>
      </c>
      <c r="I180" s="11" t="s">
        <v>9</v>
      </c>
      <c r="J180" s="16"/>
      <c r="K180" s="11"/>
      <c r="L180" s="11"/>
      <c r="M180" s="11"/>
      <c r="N180" s="11"/>
      <c r="O180" s="11"/>
      <c r="P180" s="11"/>
      <c r="Q180" s="11"/>
      <c r="R180" s="11"/>
      <c r="S180" s="11"/>
      <c r="T180" s="11"/>
      <c r="U180" s="11"/>
      <c r="V180" s="11"/>
      <c r="W180" s="11"/>
      <c r="X180" s="11"/>
      <c r="Y180" s="232"/>
      <c r="Z180" s="9"/>
      <c r="AA180" s="9"/>
      <c r="AB180" s="9"/>
    </row>
    <row r="181" spans="1:28" ht="27" customHeight="1" x14ac:dyDescent="0.2">
      <c r="A181" s="11" t="s">
        <v>184</v>
      </c>
      <c r="B181" s="11" t="s">
        <v>185</v>
      </c>
      <c r="C181" s="11" t="s">
        <v>15</v>
      </c>
      <c r="D181" s="13">
        <v>211103</v>
      </c>
      <c r="E181" s="37" t="s">
        <v>147</v>
      </c>
      <c r="F181" s="11">
        <f>40*2</f>
        <v>80</v>
      </c>
      <c r="G181" s="15">
        <v>15</v>
      </c>
      <c r="H181" s="11">
        <v>5000</v>
      </c>
      <c r="I181" s="11">
        <f t="shared" ref="I181:I184" si="81">F181*G181*H181</f>
        <v>6000000</v>
      </c>
      <c r="J181" s="16"/>
      <c r="K181" s="11"/>
      <c r="L181" s="15">
        <v>500000</v>
      </c>
      <c r="M181" s="15">
        <v>500000</v>
      </c>
      <c r="N181" s="15">
        <v>500000</v>
      </c>
      <c r="O181" s="15">
        <v>500000</v>
      </c>
      <c r="P181" s="15">
        <v>500000</v>
      </c>
      <c r="Q181" s="15">
        <v>500000</v>
      </c>
      <c r="R181" s="15">
        <v>500000</v>
      </c>
      <c r="S181" s="15">
        <v>500000</v>
      </c>
      <c r="T181" s="15">
        <v>500000</v>
      </c>
      <c r="U181" s="15">
        <v>500000</v>
      </c>
      <c r="V181" s="15">
        <v>500000</v>
      </c>
      <c r="W181" s="15">
        <v>500000</v>
      </c>
      <c r="X181" s="11">
        <f t="shared" ref="X181:X184" si="82">SUM(L181:W181)</f>
        <v>6000000</v>
      </c>
      <c r="Y181" s="232"/>
      <c r="Z181" s="17"/>
      <c r="AA181" s="17"/>
      <c r="AB181" s="17"/>
    </row>
    <row r="182" spans="1:28" ht="27" customHeight="1" x14ac:dyDescent="0.2">
      <c r="A182" s="11" t="s">
        <v>186</v>
      </c>
      <c r="B182" s="11" t="s">
        <v>185</v>
      </c>
      <c r="C182" s="15" t="s">
        <v>28</v>
      </c>
      <c r="D182" s="18">
        <v>221009</v>
      </c>
      <c r="E182" s="37" t="s">
        <v>147</v>
      </c>
      <c r="F182" s="11">
        <f>2*5</f>
        <v>10</v>
      </c>
      <c r="G182" s="15">
        <v>15</v>
      </c>
      <c r="H182" s="11">
        <v>6000</v>
      </c>
      <c r="I182" s="11">
        <f t="shared" si="81"/>
        <v>900000</v>
      </c>
      <c r="J182" s="16"/>
      <c r="K182" s="11"/>
      <c r="L182" s="15">
        <v>75000</v>
      </c>
      <c r="M182" s="15">
        <v>75000</v>
      </c>
      <c r="N182" s="15">
        <v>75000</v>
      </c>
      <c r="O182" s="15">
        <v>75000</v>
      </c>
      <c r="P182" s="15">
        <v>75000</v>
      </c>
      <c r="Q182" s="15">
        <v>75000</v>
      </c>
      <c r="R182" s="15">
        <v>75000</v>
      </c>
      <c r="S182" s="15">
        <v>75000</v>
      </c>
      <c r="T182" s="15">
        <v>75000</v>
      </c>
      <c r="U182" s="15">
        <v>75000</v>
      </c>
      <c r="V182" s="15">
        <v>75000</v>
      </c>
      <c r="W182" s="15">
        <v>75000</v>
      </c>
      <c r="X182" s="11">
        <f t="shared" si="82"/>
        <v>900000</v>
      </c>
      <c r="Y182" s="232"/>
      <c r="Z182" s="17"/>
      <c r="AA182" s="17"/>
      <c r="AB182" s="17"/>
    </row>
    <row r="183" spans="1:28" ht="27" customHeight="1" x14ac:dyDescent="0.2">
      <c r="A183" s="11" t="s">
        <v>187</v>
      </c>
      <c r="B183" s="11" t="s">
        <v>185</v>
      </c>
      <c r="C183" s="11" t="s">
        <v>15</v>
      </c>
      <c r="D183" s="13">
        <v>211103</v>
      </c>
      <c r="E183" s="37" t="s">
        <v>147</v>
      </c>
      <c r="F183" s="11">
        <f>40*1</f>
        <v>40</v>
      </c>
      <c r="G183" s="15">
        <v>5</v>
      </c>
      <c r="H183" s="11">
        <v>5000</v>
      </c>
      <c r="I183" s="11">
        <f t="shared" si="81"/>
        <v>1000000</v>
      </c>
      <c r="J183" s="16"/>
      <c r="K183" s="11"/>
      <c r="L183" s="15">
        <v>250000</v>
      </c>
      <c r="M183" s="11">
        <v>0</v>
      </c>
      <c r="N183" s="11">
        <v>0</v>
      </c>
      <c r="O183" s="15">
        <v>250000</v>
      </c>
      <c r="P183" s="11">
        <v>0</v>
      </c>
      <c r="Q183" s="11">
        <v>0</v>
      </c>
      <c r="R183" s="15">
        <v>250000</v>
      </c>
      <c r="S183" s="11">
        <v>0</v>
      </c>
      <c r="T183" s="11">
        <v>0</v>
      </c>
      <c r="U183" s="15">
        <v>250000</v>
      </c>
      <c r="V183" s="11">
        <v>0</v>
      </c>
      <c r="W183" s="11">
        <v>0</v>
      </c>
      <c r="X183" s="11">
        <f t="shared" si="82"/>
        <v>1000000</v>
      </c>
      <c r="Y183" s="232"/>
      <c r="Z183" s="17"/>
      <c r="AA183" s="17"/>
      <c r="AB183" s="17"/>
    </row>
    <row r="184" spans="1:28" ht="27" customHeight="1" x14ac:dyDescent="0.2">
      <c r="A184" s="11" t="s">
        <v>188</v>
      </c>
      <c r="B184" s="11" t="s">
        <v>189</v>
      </c>
      <c r="C184" s="11" t="s">
        <v>31</v>
      </c>
      <c r="D184" s="18">
        <v>221011</v>
      </c>
      <c r="E184" s="37" t="s">
        <v>147</v>
      </c>
      <c r="F184" s="11">
        <v>10</v>
      </c>
      <c r="G184" s="11">
        <v>1</v>
      </c>
      <c r="H184" s="11">
        <v>100000</v>
      </c>
      <c r="I184" s="11">
        <f t="shared" si="81"/>
        <v>1000000</v>
      </c>
      <c r="J184" s="16"/>
      <c r="K184" s="11"/>
      <c r="L184" s="11">
        <v>0</v>
      </c>
      <c r="M184" s="15">
        <v>1000000</v>
      </c>
      <c r="N184" s="11">
        <v>0</v>
      </c>
      <c r="O184" s="11">
        <v>0</v>
      </c>
      <c r="P184" s="11">
        <v>0</v>
      </c>
      <c r="Q184" s="11">
        <v>0</v>
      </c>
      <c r="R184" s="15">
        <v>0</v>
      </c>
      <c r="S184" s="11">
        <v>0</v>
      </c>
      <c r="T184" s="11">
        <v>0</v>
      </c>
      <c r="U184" s="15">
        <v>0</v>
      </c>
      <c r="V184" s="11">
        <v>0</v>
      </c>
      <c r="W184" s="11">
        <v>0</v>
      </c>
      <c r="X184" s="11">
        <f t="shared" si="82"/>
        <v>1000000</v>
      </c>
      <c r="Y184" s="232"/>
      <c r="Z184" s="17"/>
      <c r="AA184" s="17"/>
      <c r="AB184" s="17"/>
    </row>
    <row r="185" spans="1:28" ht="27" customHeight="1" x14ac:dyDescent="0.2">
      <c r="A185" s="19" t="s">
        <v>190</v>
      </c>
      <c r="B185" s="19" t="s">
        <v>191</v>
      </c>
      <c r="C185" s="19" t="s">
        <v>24</v>
      </c>
      <c r="D185" s="21"/>
      <c r="E185" s="38"/>
      <c r="F185" s="19"/>
      <c r="G185" s="19"/>
      <c r="H185" s="19"/>
      <c r="I185" s="19"/>
      <c r="J185" s="19">
        <f>SUM(I181:I185)</f>
        <v>8900000</v>
      </c>
      <c r="K185" s="19"/>
      <c r="L185" s="19">
        <f t="shared" ref="L185:X185" si="83">SUM(L181:L184)</f>
        <v>825000</v>
      </c>
      <c r="M185" s="19">
        <f t="shared" si="83"/>
        <v>1575000</v>
      </c>
      <c r="N185" s="19">
        <f t="shared" si="83"/>
        <v>575000</v>
      </c>
      <c r="O185" s="19">
        <f t="shared" si="83"/>
        <v>825000</v>
      </c>
      <c r="P185" s="19">
        <f t="shared" si="83"/>
        <v>575000</v>
      </c>
      <c r="Q185" s="19">
        <f t="shared" si="83"/>
        <v>575000</v>
      </c>
      <c r="R185" s="19">
        <f t="shared" si="83"/>
        <v>825000</v>
      </c>
      <c r="S185" s="19">
        <f t="shared" si="83"/>
        <v>575000</v>
      </c>
      <c r="T185" s="19">
        <f t="shared" si="83"/>
        <v>575000</v>
      </c>
      <c r="U185" s="19">
        <f t="shared" si="83"/>
        <v>825000</v>
      </c>
      <c r="V185" s="19">
        <f t="shared" si="83"/>
        <v>575000</v>
      </c>
      <c r="W185" s="19">
        <f t="shared" si="83"/>
        <v>575000</v>
      </c>
      <c r="X185" s="19">
        <f t="shared" si="83"/>
        <v>8900000</v>
      </c>
      <c r="Y185" s="233"/>
      <c r="Z185" s="23"/>
      <c r="AA185" s="23"/>
      <c r="AB185" s="23"/>
    </row>
    <row r="186" spans="1:28" ht="27" customHeight="1" x14ac:dyDescent="0.2">
      <c r="A186" s="24" t="s">
        <v>192</v>
      </c>
      <c r="B186" s="40"/>
      <c r="C186" s="40"/>
      <c r="D186" s="41"/>
      <c r="E186" s="37" t="s">
        <v>147</v>
      </c>
      <c r="F186" s="40"/>
      <c r="G186" s="40"/>
      <c r="H186" s="40"/>
      <c r="I186" s="40"/>
      <c r="J186" s="40"/>
      <c r="K186" s="40"/>
      <c r="L186" s="40"/>
      <c r="M186" s="40"/>
      <c r="N186" s="40"/>
      <c r="O186" s="40"/>
      <c r="P186" s="40"/>
      <c r="Q186" s="40"/>
      <c r="R186" s="40"/>
      <c r="S186" s="40"/>
      <c r="T186" s="40"/>
      <c r="U186" s="40"/>
      <c r="V186" s="40"/>
      <c r="W186" s="40"/>
      <c r="X186" s="40"/>
      <c r="Y186" s="235" t="s">
        <v>193</v>
      </c>
      <c r="Z186" s="23"/>
      <c r="AA186" s="23"/>
      <c r="AB186" s="23"/>
    </row>
    <row r="187" spans="1:28" ht="27" customHeight="1" x14ac:dyDescent="0.2">
      <c r="A187" s="11" t="s">
        <v>194</v>
      </c>
      <c r="B187" s="11" t="s">
        <v>195</v>
      </c>
      <c r="C187" s="11" t="s">
        <v>15</v>
      </c>
      <c r="D187" s="13">
        <v>211103</v>
      </c>
      <c r="E187" s="37" t="s">
        <v>147</v>
      </c>
      <c r="F187" s="11">
        <v>3</v>
      </c>
      <c r="G187" s="11">
        <v>1</v>
      </c>
      <c r="H187" s="11">
        <v>175000</v>
      </c>
      <c r="I187" s="11">
        <f t="shared" ref="I187:I192" si="84">F187*G187*H187</f>
        <v>525000</v>
      </c>
      <c r="J187" s="16"/>
      <c r="K187" s="11"/>
      <c r="L187" s="11">
        <v>525000</v>
      </c>
      <c r="M187" s="11">
        <v>0</v>
      </c>
      <c r="N187" s="11">
        <v>0</v>
      </c>
      <c r="O187" s="11">
        <v>0</v>
      </c>
      <c r="P187" s="11">
        <v>0</v>
      </c>
      <c r="Q187" s="11">
        <v>0</v>
      </c>
      <c r="R187" s="11">
        <v>0</v>
      </c>
      <c r="S187" s="11">
        <v>0</v>
      </c>
      <c r="T187" s="11">
        <v>0</v>
      </c>
      <c r="U187" s="11">
        <v>0</v>
      </c>
      <c r="V187" s="11">
        <v>0</v>
      </c>
      <c r="W187" s="11">
        <v>0</v>
      </c>
      <c r="X187" s="11">
        <f t="shared" ref="X187:X193" si="85">SUM(L187:W187)</f>
        <v>525000</v>
      </c>
      <c r="Y187" s="232"/>
      <c r="Z187" s="17"/>
      <c r="AA187" s="17"/>
      <c r="AB187" s="17"/>
    </row>
    <row r="188" spans="1:28" ht="27" customHeight="1" x14ac:dyDescent="0.2">
      <c r="A188" s="11" t="s">
        <v>196</v>
      </c>
      <c r="B188" s="11" t="s">
        <v>195</v>
      </c>
      <c r="C188" s="11" t="s">
        <v>22</v>
      </c>
      <c r="D188" s="34">
        <v>227004</v>
      </c>
      <c r="E188" s="37" t="s">
        <v>147</v>
      </c>
      <c r="F188" s="11">
        <f>(300*2)/7</f>
        <v>85.714285714285708</v>
      </c>
      <c r="G188" s="11">
        <v>1</v>
      </c>
      <c r="H188" s="11">
        <v>4500</v>
      </c>
      <c r="I188" s="11">
        <f t="shared" si="84"/>
        <v>385714.28571428568</v>
      </c>
      <c r="J188" s="16"/>
      <c r="K188" s="11"/>
      <c r="L188" s="11">
        <v>385714.28571428568</v>
      </c>
      <c r="M188" s="11">
        <v>0</v>
      </c>
      <c r="N188" s="11">
        <v>0</v>
      </c>
      <c r="O188" s="11">
        <v>0</v>
      </c>
      <c r="P188" s="11">
        <v>0</v>
      </c>
      <c r="Q188" s="11">
        <v>0</v>
      </c>
      <c r="R188" s="11">
        <v>0</v>
      </c>
      <c r="S188" s="11">
        <v>0</v>
      </c>
      <c r="T188" s="11">
        <v>0</v>
      </c>
      <c r="U188" s="11">
        <v>0</v>
      </c>
      <c r="V188" s="11">
        <v>0</v>
      </c>
      <c r="W188" s="11">
        <v>0</v>
      </c>
      <c r="X188" s="11">
        <f t="shared" si="85"/>
        <v>385714.28571428568</v>
      </c>
      <c r="Y188" s="232"/>
      <c r="Z188" s="17"/>
      <c r="AA188" s="17"/>
      <c r="AB188" s="17"/>
    </row>
    <row r="189" spans="1:28" ht="27" customHeight="1" x14ac:dyDescent="0.2">
      <c r="A189" s="11" t="s">
        <v>197</v>
      </c>
      <c r="B189" s="11" t="s">
        <v>195</v>
      </c>
      <c r="C189" s="11" t="s">
        <v>15</v>
      </c>
      <c r="D189" s="13">
        <v>211103</v>
      </c>
      <c r="E189" s="37" t="s">
        <v>147</v>
      </c>
      <c r="F189" s="11">
        <v>3</v>
      </c>
      <c r="G189" s="15">
        <v>4</v>
      </c>
      <c r="H189" s="11">
        <v>175000</v>
      </c>
      <c r="I189" s="11">
        <f t="shared" si="84"/>
        <v>2100000</v>
      </c>
      <c r="J189" s="16"/>
      <c r="K189" s="11"/>
      <c r="L189" s="11">
        <v>2100000</v>
      </c>
      <c r="M189" s="11">
        <v>0</v>
      </c>
      <c r="N189" s="11">
        <v>0</v>
      </c>
      <c r="O189" s="11">
        <v>0</v>
      </c>
      <c r="P189" s="11">
        <v>0</v>
      </c>
      <c r="Q189" s="11">
        <v>0</v>
      </c>
      <c r="R189" s="11">
        <v>0</v>
      </c>
      <c r="S189" s="11">
        <v>0</v>
      </c>
      <c r="T189" s="11">
        <v>0</v>
      </c>
      <c r="U189" s="11">
        <v>0</v>
      </c>
      <c r="V189" s="11">
        <v>0</v>
      </c>
      <c r="W189" s="11">
        <v>0</v>
      </c>
      <c r="X189" s="11">
        <f t="shared" si="85"/>
        <v>2100000</v>
      </c>
      <c r="Y189" s="232"/>
      <c r="Z189" s="17"/>
      <c r="AA189" s="17"/>
      <c r="AB189" s="17"/>
    </row>
    <row r="190" spans="1:28" ht="27" customHeight="1" x14ac:dyDescent="0.2">
      <c r="A190" s="11" t="s">
        <v>198</v>
      </c>
      <c r="B190" s="11" t="s">
        <v>195</v>
      </c>
      <c r="C190" s="11" t="s">
        <v>15</v>
      </c>
      <c r="D190" s="13">
        <v>211103</v>
      </c>
      <c r="E190" s="37" t="s">
        <v>147</v>
      </c>
      <c r="F190" s="11">
        <v>3</v>
      </c>
      <c r="G190" s="15">
        <v>4</v>
      </c>
      <c r="H190" s="11">
        <v>175000</v>
      </c>
      <c r="I190" s="11">
        <f t="shared" si="84"/>
        <v>2100000</v>
      </c>
      <c r="J190" s="16"/>
      <c r="K190" s="11"/>
      <c r="L190" s="11">
        <v>2100000</v>
      </c>
      <c r="M190" s="11">
        <v>0</v>
      </c>
      <c r="N190" s="11">
        <v>0</v>
      </c>
      <c r="O190" s="11">
        <v>0</v>
      </c>
      <c r="P190" s="11">
        <v>0</v>
      </c>
      <c r="Q190" s="11">
        <v>0</v>
      </c>
      <c r="R190" s="11">
        <v>0</v>
      </c>
      <c r="S190" s="11">
        <v>0</v>
      </c>
      <c r="T190" s="11">
        <v>0</v>
      </c>
      <c r="U190" s="11">
        <v>0</v>
      </c>
      <c r="V190" s="11">
        <v>0</v>
      </c>
      <c r="W190" s="11">
        <v>0</v>
      </c>
      <c r="X190" s="11">
        <f t="shared" si="85"/>
        <v>2100000</v>
      </c>
      <c r="Y190" s="232"/>
      <c r="Z190" s="17"/>
      <c r="AA190" s="17"/>
      <c r="AB190" s="17"/>
    </row>
    <row r="191" spans="1:28" ht="27" customHeight="1" x14ac:dyDescent="0.2">
      <c r="A191" s="11" t="s">
        <v>199</v>
      </c>
      <c r="B191" s="11" t="s">
        <v>195</v>
      </c>
      <c r="C191" s="11" t="s">
        <v>22</v>
      </c>
      <c r="D191" s="34">
        <v>227004</v>
      </c>
      <c r="E191" s="37" t="s">
        <v>147</v>
      </c>
      <c r="F191" s="11">
        <f t="shared" ref="F191:F192" si="86">(300*2)/7</f>
        <v>85.714285714285708</v>
      </c>
      <c r="G191" s="11">
        <v>1</v>
      </c>
      <c r="H191" s="11">
        <v>4500</v>
      </c>
      <c r="I191" s="11">
        <f t="shared" si="84"/>
        <v>385714.28571428568</v>
      </c>
      <c r="J191" s="16"/>
      <c r="K191" s="11"/>
      <c r="L191" s="11">
        <v>385714.28571428568</v>
      </c>
      <c r="M191" s="11">
        <v>0</v>
      </c>
      <c r="N191" s="11">
        <v>0</v>
      </c>
      <c r="O191" s="11">
        <v>0</v>
      </c>
      <c r="P191" s="11">
        <v>0</v>
      </c>
      <c r="Q191" s="11">
        <v>0</v>
      </c>
      <c r="R191" s="11">
        <v>0</v>
      </c>
      <c r="S191" s="11">
        <v>0</v>
      </c>
      <c r="T191" s="11">
        <v>0</v>
      </c>
      <c r="U191" s="11">
        <v>0</v>
      </c>
      <c r="V191" s="11">
        <v>0</v>
      </c>
      <c r="W191" s="11">
        <v>0</v>
      </c>
      <c r="X191" s="11">
        <f t="shared" si="85"/>
        <v>385714.28571428568</v>
      </c>
      <c r="Y191" s="232"/>
      <c r="Z191" s="17"/>
      <c r="AA191" s="17"/>
      <c r="AB191" s="17"/>
    </row>
    <row r="192" spans="1:28" ht="27" customHeight="1" x14ac:dyDescent="0.2">
      <c r="A192" s="11" t="s">
        <v>200</v>
      </c>
      <c r="B192" s="11" t="s">
        <v>195</v>
      </c>
      <c r="C192" s="11" t="s">
        <v>22</v>
      </c>
      <c r="D192" s="34">
        <v>227004</v>
      </c>
      <c r="E192" s="37" t="s">
        <v>147</v>
      </c>
      <c r="F192" s="11">
        <f t="shared" si="86"/>
        <v>85.714285714285708</v>
      </c>
      <c r="G192" s="11">
        <v>1</v>
      </c>
      <c r="H192" s="11">
        <v>4500</v>
      </c>
      <c r="I192" s="11">
        <f t="shared" si="84"/>
        <v>385714.28571428568</v>
      </c>
      <c r="J192" s="16"/>
      <c r="K192" s="11"/>
      <c r="L192" s="11">
        <v>385714.28571428568</v>
      </c>
      <c r="M192" s="11">
        <v>0</v>
      </c>
      <c r="N192" s="11">
        <v>0</v>
      </c>
      <c r="O192" s="11">
        <v>0</v>
      </c>
      <c r="P192" s="11">
        <v>0</v>
      </c>
      <c r="Q192" s="11">
        <v>0</v>
      </c>
      <c r="R192" s="11">
        <v>0</v>
      </c>
      <c r="S192" s="11">
        <v>0</v>
      </c>
      <c r="T192" s="11">
        <v>0</v>
      </c>
      <c r="U192" s="11">
        <v>0</v>
      </c>
      <c r="V192" s="11">
        <v>0</v>
      </c>
      <c r="W192" s="11">
        <v>0</v>
      </c>
      <c r="X192" s="11">
        <f t="shared" si="85"/>
        <v>385714.28571428568</v>
      </c>
      <c r="Y192" s="232"/>
      <c r="Z192" s="17"/>
      <c r="AA192" s="17"/>
      <c r="AB192" s="17"/>
    </row>
    <row r="193" spans="1:28" ht="27" customHeight="1" x14ac:dyDescent="0.2">
      <c r="A193" s="11" t="s">
        <v>27</v>
      </c>
      <c r="B193" s="11" t="s">
        <v>195</v>
      </c>
      <c r="C193" s="15" t="s">
        <v>28</v>
      </c>
      <c r="D193" s="18">
        <v>221009</v>
      </c>
      <c r="E193" s="37" t="s">
        <v>147</v>
      </c>
      <c r="F193" s="11">
        <v>30</v>
      </c>
      <c r="G193" s="11">
        <v>3</v>
      </c>
      <c r="H193" s="11">
        <v>6000</v>
      </c>
      <c r="I193" s="11">
        <f>F192*G193*H193</f>
        <v>1542857.1428571427</v>
      </c>
      <c r="J193" s="16"/>
      <c r="K193" s="11"/>
      <c r="L193" s="11">
        <v>1542857.1428571427</v>
      </c>
      <c r="M193" s="11">
        <v>0</v>
      </c>
      <c r="N193" s="11">
        <v>0</v>
      </c>
      <c r="O193" s="11">
        <v>0</v>
      </c>
      <c r="P193" s="11">
        <v>0</v>
      </c>
      <c r="Q193" s="11">
        <v>0</v>
      </c>
      <c r="R193" s="11">
        <v>0</v>
      </c>
      <c r="S193" s="11">
        <v>0</v>
      </c>
      <c r="T193" s="11">
        <v>0</v>
      </c>
      <c r="U193" s="11">
        <v>0</v>
      </c>
      <c r="V193" s="11">
        <v>0</v>
      </c>
      <c r="W193" s="11">
        <v>0</v>
      </c>
      <c r="X193" s="11">
        <f t="shared" si="85"/>
        <v>1542857.1428571427</v>
      </c>
      <c r="Y193" s="232"/>
      <c r="Z193" s="17"/>
      <c r="AA193" s="17"/>
      <c r="AB193" s="17"/>
    </row>
    <row r="194" spans="1:28" ht="27" customHeight="1" x14ac:dyDescent="0.2">
      <c r="A194" s="19" t="s">
        <v>201</v>
      </c>
      <c r="B194" s="19" t="s">
        <v>202</v>
      </c>
      <c r="C194" s="19"/>
      <c r="D194" s="19"/>
      <c r="E194" s="38"/>
      <c r="F194" s="19"/>
      <c r="G194" s="19"/>
      <c r="H194" s="19"/>
      <c r="I194" s="19"/>
      <c r="J194" s="19">
        <f>SUM(I187:I193)</f>
        <v>7424999.9999999991</v>
      </c>
      <c r="K194" s="19"/>
      <c r="L194" s="19">
        <f t="shared" ref="L194:X194" si="87">SUM(L187:L193)</f>
        <v>7424999.9999999991</v>
      </c>
      <c r="M194" s="19">
        <f t="shared" si="87"/>
        <v>0</v>
      </c>
      <c r="N194" s="19">
        <f t="shared" si="87"/>
        <v>0</v>
      </c>
      <c r="O194" s="19">
        <f t="shared" si="87"/>
        <v>0</v>
      </c>
      <c r="P194" s="19">
        <f t="shared" si="87"/>
        <v>0</v>
      </c>
      <c r="Q194" s="19">
        <f t="shared" si="87"/>
        <v>0</v>
      </c>
      <c r="R194" s="19">
        <f t="shared" si="87"/>
        <v>0</v>
      </c>
      <c r="S194" s="19">
        <f t="shared" si="87"/>
        <v>0</v>
      </c>
      <c r="T194" s="19">
        <f t="shared" si="87"/>
        <v>0</v>
      </c>
      <c r="U194" s="19">
        <f t="shared" si="87"/>
        <v>0</v>
      </c>
      <c r="V194" s="19">
        <f t="shared" si="87"/>
        <v>0</v>
      </c>
      <c r="W194" s="19">
        <f t="shared" si="87"/>
        <v>0</v>
      </c>
      <c r="X194" s="19">
        <f t="shared" si="87"/>
        <v>7424999.9999999991</v>
      </c>
      <c r="Y194" s="233"/>
      <c r="Z194" s="39"/>
      <c r="AA194" s="39"/>
      <c r="AB194" s="39"/>
    </row>
    <row r="195" spans="1:28" ht="27" customHeight="1" x14ac:dyDescent="0.2">
      <c r="A195" s="42" t="s">
        <v>203</v>
      </c>
      <c r="B195" s="43"/>
      <c r="C195" s="43"/>
      <c r="D195" s="43"/>
      <c r="E195" s="44" t="s">
        <v>65</v>
      </c>
      <c r="F195" s="43"/>
      <c r="G195" s="43"/>
      <c r="H195" s="43"/>
      <c r="I195" s="43"/>
      <c r="J195" s="43"/>
      <c r="K195" s="43"/>
      <c r="L195" s="43"/>
      <c r="M195" s="43"/>
      <c r="N195" s="43"/>
      <c r="O195" s="43"/>
      <c r="P195" s="43"/>
      <c r="Q195" s="43"/>
      <c r="R195" s="43"/>
      <c r="S195" s="43"/>
      <c r="T195" s="43"/>
      <c r="U195" s="43"/>
      <c r="V195" s="43"/>
      <c r="W195" s="43"/>
      <c r="X195" s="45"/>
      <c r="Y195" s="46"/>
      <c r="Z195" s="47"/>
      <c r="AA195" s="47"/>
      <c r="AB195" s="47"/>
    </row>
    <row r="196" spans="1:28" ht="27" customHeight="1" x14ac:dyDescent="0.2">
      <c r="A196" s="48" t="s">
        <v>204</v>
      </c>
      <c r="B196" s="49" t="s">
        <v>205</v>
      </c>
      <c r="C196" s="49" t="s">
        <v>15</v>
      </c>
      <c r="D196" s="50">
        <v>211103</v>
      </c>
      <c r="E196" s="44" t="s">
        <v>65</v>
      </c>
      <c r="F196" s="51">
        <v>24</v>
      </c>
      <c r="G196" s="51">
        <v>5</v>
      </c>
      <c r="H196" s="51">
        <v>20000</v>
      </c>
      <c r="I196" s="52">
        <f t="shared" ref="I196:I198" si="88">F196*G196*H196</f>
        <v>2400000</v>
      </c>
      <c r="J196" s="53"/>
      <c r="K196" s="54"/>
      <c r="L196" s="55">
        <v>200000</v>
      </c>
      <c r="M196" s="55">
        <v>200000</v>
      </c>
      <c r="N196" s="55">
        <v>200000</v>
      </c>
      <c r="O196" s="55">
        <v>200000</v>
      </c>
      <c r="P196" s="55">
        <v>200000</v>
      </c>
      <c r="Q196" s="55">
        <v>200000</v>
      </c>
      <c r="R196" s="55">
        <v>200000</v>
      </c>
      <c r="S196" s="55">
        <v>200000</v>
      </c>
      <c r="T196" s="55">
        <v>200000</v>
      </c>
      <c r="U196" s="55">
        <v>200000</v>
      </c>
      <c r="V196" s="55">
        <v>200000</v>
      </c>
      <c r="W196" s="55">
        <v>200000</v>
      </c>
      <c r="X196" s="11">
        <f t="shared" ref="X196:X198" si="89">SUM(L196:W196)</f>
        <v>2400000</v>
      </c>
      <c r="Y196" s="46"/>
      <c r="Z196" s="47"/>
      <c r="AA196" s="47"/>
      <c r="AB196" s="47"/>
    </row>
    <row r="197" spans="1:28" ht="27" customHeight="1" x14ac:dyDescent="0.2">
      <c r="A197" s="56" t="s">
        <v>206</v>
      </c>
      <c r="B197" s="57"/>
      <c r="C197" s="58" t="s">
        <v>18</v>
      </c>
      <c r="D197" s="59">
        <v>227001</v>
      </c>
      <c r="E197" s="44" t="s">
        <v>65</v>
      </c>
      <c r="F197" s="60">
        <v>24</v>
      </c>
      <c r="G197" s="60">
        <v>5</v>
      </c>
      <c r="H197" s="60">
        <v>15000</v>
      </c>
      <c r="I197" s="11">
        <f t="shared" si="88"/>
        <v>1800000</v>
      </c>
      <c r="J197" s="61"/>
      <c r="K197" s="57"/>
      <c r="L197" s="62">
        <v>150000</v>
      </c>
      <c r="M197" s="62">
        <v>150000</v>
      </c>
      <c r="N197" s="62">
        <v>150000</v>
      </c>
      <c r="O197" s="62">
        <v>150000</v>
      </c>
      <c r="P197" s="62">
        <v>150000</v>
      </c>
      <c r="Q197" s="62">
        <v>150000</v>
      </c>
      <c r="R197" s="62">
        <v>150000</v>
      </c>
      <c r="S197" s="62">
        <v>150000</v>
      </c>
      <c r="T197" s="62">
        <v>150000</v>
      </c>
      <c r="U197" s="62">
        <v>150000</v>
      </c>
      <c r="V197" s="62">
        <v>150000</v>
      </c>
      <c r="W197" s="62">
        <v>150000</v>
      </c>
      <c r="X197" s="11">
        <f t="shared" si="89"/>
        <v>1800000</v>
      </c>
      <c r="Y197" s="63"/>
      <c r="Z197" s="47"/>
      <c r="AA197" s="47"/>
      <c r="AB197" s="47"/>
    </row>
    <row r="198" spans="1:28" ht="27" customHeight="1" x14ac:dyDescent="0.2">
      <c r="A198" s="56" t="s">
        <v>207</v>
      </c>
      <c r="B198" s="57"/>
      <c r="C198" s="58" t="s">
        <v>208</v>
      </c>
      <c r="D198" s="59">
        <v>224002</v>
      </c>
      <c r="E198" s="44" t="s">
        <v>65</v>
      </c>
      <c r="F198" s="60">
        <v>24</v>
      </c>
      <c r="G198" s="60">
        <v>1</v>
      </c>
      <c r="H198" s="64">
        <v>100000</v>
      </c>
      <c r="I198" s="11">
        <f t="shared" si="88"/>
        <v>2400000</v>
      </c>
      <c r="J198" s="61"/>
      <c r="K198" s="57"/>
      <c r="L198" s="62">
        <v>200000</v>
      </c>
      <c r="M198" s="62">
        <v>200000</v>
      </c>
      <c r="N198" s="62">
        <v>200000</v>
      </c>
      <c r="O198" s="62">
        <v>200000</v>
      </c>
      <c r="P198" s="62">
        <v>200000</v>
      </c>
      <c r="Q198" s="62">
        <v>200000</v>
      </c>
      <c r="R198" s="62">
        <v>200000</v>
      </c>
      <c r="S198" s="62">
        <v>200000</v>
      </c>
      <c r="T198" s="62">
        <v>200000</v>
      </c>
      <c r="U198" s="62">
        <v>200000</v>
      </c>
      <c r="V198" s="62">
        <v>200000</v>
      </c>
      <c r="W198" s="62">
        <v>200000</v>
      </c>
      <c r="X198" s="11">
        <f t="shared" si="89"/>
        <v>2400000</v>
      </c>
      <c r="Y198" s="63"/>
      <c r="Z198" s="47"/>
      <c r="AA198" s="47"/>
      <c r="AB198" s="47"/>
    </row>
    <row r="199" spans="1:28" ht="27" customHeight="1" x14ac:dyDescent="0.2">
      <c r="A199" s="65"/>
      <c r="B199" s="66"/>
      <c r="C199" s="66"/>
      <c r="D199" s="67"/>
      <c r="E199" s="68"/>
      <c r="F199" s="66"/>
      <c r="G199" s="66"/>
      <c r="H199" s="69"/>
      <c r="I199" s="70"/>
      <c r="J199" s="71">
        <f>I197+I196+I198</f>
        <v>6600000</v>
      </c>
      <c r="K199" s="66"/>
      <c r="L199" s="66">
        <f t="shared" ref="L199:X199" si="90">SUM(L196:L198)</f>
        <v>550000</v>
      </c>
      <c r="M199" s="66">
        <f t="shared" si="90"/>
        <v>550000</v>
      </c>
      <c r="N199" s="66">
        <f t="shared" si="90"/>
        <v>550000</v>
      </c>
      <c r="O199" s="66">
        <f t="shared" si="90"/>
        <v>550000</v>
      </c>
      <c r="P199" s="66">
        <f t="shared" si="90"/>
        <v>550000</v>
      </c>
      <c r="Q199" s="66">
        <f t="shared" si="90"/>
        <v>550000</v>
      </c>
      <c r="R199" s="66">
        <f t="shared" si="90"/>
        <v>550000</v>
      </c>
      <c r="S199" s="66">
        <f t="shared" si="90"/>
        <v>550000</v>
      </c>
      <c r="T199" s="66">
        <f t="shared" si="90"/>
        <v>550000</v>
      </c>
      <c r="U199" s="66">
        <f t="shared" si="90"/>
        <v>550000</v>
      </c>
      <c r="V199" s="66">
        <f t="shared" si="90"/>
        <v>550000</v>
      </c>
      <c r="W199" s="66">
        <f t="shared" si="90"/>
        <v>550000</v>
      </c>
      <c r="X199" s="66">
        <f t="shared" si="90"/>
        <v>6600000</v>
      </c>
      <c r="Y199" s="63"/>
      <c r="Z199" s="47"/>
      <c r="AA199" s="47"/>
      <c r="AB199" s="47"/>
    </row>
    <row r="200" spans="1:28" ht="27" customHeight="1" x14ac:dyDescent="0.2">
      <c r="A200" s="72" t="s">
        <v>209</v>
      </c>
      <c r="B200" s="73"/>
      <c r="C200" s="73"/>
      <c r="D200" s="73"/>
      <c r="E200" s="44" t="s">
        <v>65</v>
      </c>
      <c r="F200" s="73"/>
      <c r="G200" s="73"/>
      <c r="H200" s="73"/>
      <c r="I200" s="73"/>
      <c r="J200" s="73"/>
      <c r="K200" s="73"/>
      <c r="L200" s="73"/>
      <c r="M200" s="73"/>
      <c r="N200" s="73"/>
      <c r="O200" s="73"/>
      <c r="P200" s="73"/>
      <c r="Q200" s="73"/>
      <c r="R200" s="73"/>
      <c r="S200" s="73"/>
      <c r="T200" s="73"/>
      <c r="U200" s="73"/>
      <c r="V200" s="73"/>
      <c r="W200" s="73"/>
      <c r="X200" s="74"/>
      <c r="Y200" s="46"/>
      <c r="Z200" s="47"/>
      <c r="AA200" s="47"/>
      <c r="AB200" s="47"/>
    </row>
    <row r="201" spans="1:28" ht="27" customHeight="1" x14ac:dyDescent="0.2">
      <c r="A201" s="75" t="s">
        <v>210</v>
      </c>
      <c r="B201" s="76"/>
      <c r="C201" s="77" t="s">
        <v>15</v>
      </c>
      <c r="D201" s="78">
        <v>211103</v>
      </c>
      <c r="E201" s="44" t="s">
        <v>65</v>
      </c>
      <c r="F201" s="79">
        <v>24</v>
      </c>
      <c r="G201" s="79">
        <v>5</v>
      </c>
      <c r="H201" s="80">
        <v>20000</v>
      </c>
      <c r="I201" s="81">
        <f>F201*G201*H201</f>
        <v>2400000</v>
      </c>
      <c r="J201" s="53"/>
      <c r="K201" s="82"/>
      <c r="L201" s="83">
        <v>200000</v>
      </c>
      <c r="M201" s="83">
        <v>200000</v>
      </c>
      <c r="N201" s="83">
        <v>200000</v>
      </c>
      <c r="O201" s="83">
        <v>200000</v>
      </c>
      <c r="P201" s="83">
        <v>200000</v>
      </c>
      <c r="Q201" s="83">
        <v>200000</v>
      </c>
      <c r="R201" s="83">
        <v>200000</v>
      </c>
      <c r="S201" s="83">
        <v>200000</v>
      </c>
      <c r="T201" s="83">
        <v>200000</v>
      </c>
      <c r="U201" s="83">
        <v>200000</v>
      </c>
      <c r="V201" s="83">
        <v>200000</v>
      </c>
      <c r="W201" s="83">
        <v>200000</v>
      </c>
      <c r="X201" s="11">
        <f t="shared" ref="X201:X203" si="91">SUM(L201:W201)</f>
        <v>2400000</v>
      </c>
      <c r="Y201" s="46"/>
      <c r="Z201" s="47"/>
      <c r="AA201" s="47"/>
      <c r="AB201" s="47"/>
    </row>
    <row r="202" spans="1:28" ht="27" customHeight="1" x14ac:dyDescent="0.2">
      <c r="A202" s="84" t="s">
        <v>211</v>
      </c>
      <c r="B202" s="57"/>
      <c r="C202" s="58" t="s">
        <v>18</v>
      </c>
      <c r="D202" s="59">
        <v>227001</v>
      </c>
      <c r="E202" s="44" t="s">
        <v>65</v>
      </c>
      <c r="F202" s="60">
        <v>24</v>
      </c>
      <c r="G202" s="60">
        <v>5</v>
      </c>
      <c r="H202" s="64">
        <v>15000</v>
      </c>
      <c r="I202" s="11">
        <f t="shared" ref="I202:I203" si="92">F201*G202*H202</f>
        <v>1800000</v>
      </c>
      <c r="J202" s="61"/>
      <c r="K202" s="85"/>
      <c r="L202" s="62">
        <v>150000</v>
      </c>
      <c r="M202" s="62">
        <v>150000</v>
      </c>
      <c r="N202" s="62">
        <v>150000</v>
      </c>
      <c r="O202" s="62">
        <v>150000</v>
      </c>
      <c r="P202" s="62">
        <v>150000</v>
      </c>
      <c r="Q202" s="62">
        <v>150000</v>
      </c>
      <c r="R202" s="62">
        <v>150000</v>
      </c>
      <c r="S202" s="62">
        <v>150000</v>
      </c>
      <c r="T202" s="62">
        <v>150000</v>
      </c>
      <c r="U202" s="62">
        <v>150000</v>
      </c>
      <c r="V202" s="62">
        <v>150000</v>
      </c>
      <c r="W202" s="62">
        <v>150000</v>
      </c>
      <c r="X202" s="11">
        <f t="shared" si="91"/>
        <v>1800000</v>
      </c>
      <c r="Y202" s="46"/>
      <c r="Z202" s="47"/>
      <c r="AA202" s="47"/>
      <c r="AB202" s="47"/>
    </row>
    <row r="203" spans="1:28" ht="27" customHeight="1" x14ac:dyDescent="0.2">
      <c r="A203" s="86" t="s">
        <v>207</v>
      </c>
      <c r="B203" s="57"/>
      <c r="C203" s="58" t="s">
        <v>208</v>
      </c>
      <c r="D203" s="59">
        <v>224002</v>
      </c>
      <c r="E203" s="44" t="s">
        <v>65</v>
      </c>
      <c r="F203" s="60">
        <v>24</v>
      </c>
      <c r="G203" s="60">
        <v>1</v>
      </c>
      <c r="H203" s="64">
        <v>100000</v>
      </c>
      <c r="I203" s="11">
        <f t="shared" si="92"/>
        <v>2400000</v>
      </c>
      <c r="J203" s="61"/>
      <c r="K203" s="85"/>
      <c r="L203" s="62">
        <v>200000</v>
      </c>
      <c r="M203" s="62">
        <v>200000</v>
      </c>
      <c r="N203" s="62">
        <v>200000</v>
      </c>
      <c r="O203" s="62">
        <v>200000</v>
      </c>
      <c r="P203" s="62">
        <v>200000</v>
      </c>
      <c r="Q203" s="62">
        <v>200000</v>
      </c>
      <c r="R203" s="62">
        <v>200000</v>
      </c>
      <c r="S203" s="62">
        <v>200000</v>
      </c>
      <c r="T203" s="62">
        <v>200000</v>
      </c>
      <c r="U203" s="62">
        <v>200000</v>
      </c>
      <c r="V203" s="62">
        <v>200000</v>
      </c>
      <c r="W203" s="62">
        <v>200000</v>
      </c>
      <c r="X203" s="11">
        <f t="shared" si="91"/>
        <v>2400000</v>
      </c>
      <c r="Y203" s="46"/>
      <c r="Z203" s="47"/>
      <c r="AA203" s="47"/>
      <c r="AB203" s="47"/>
    </row>
    <row r="204" spans="1:28" ht="27" customHeight="1" x14ac:dyDescent="0.2">
      <c r="A204" s="87" t="s">
        <v>212</v>
      </c>
      <c r="B204" s="66"/>
      <c r="C204" s="66"/>
      <c r="D204" s="67"/>
      <c r="E204" s="68"/>
      <c r="F204" s="66"/>
      <c r="G204" s="66"/>
      <c r="H204" s="69"/>
      <c r="I204" s="70"/>
      <c r="J204" s="71">
        <f>I202+I201+I203</f>
        <v>6600000</v>
      </c>
      <c r="K204" s="88"/>
      <c r="L204" s="66">
        <f t="shared" ref="L204:X204" si="93">SUM(L201:L203)</f>
        <v>550000</v>
      </c>
      <c r="M204" s="66">
        <f t="shared" si="93"/>
        <v>550000</v>
      </c>
      <c r="N204" s="66">
        <f t="shared" si="93"/>
        <v>550000</v>
      </c>
      <c r="O204" s="66">
        <f t="shared" si="93"/>
        <v>550000</v>
      </c>
      <c r="P204" s="66">
        <f t="shared" si="93"/>
        <v>550000</v>
      </c>
      <c r="Q204" s="66">
        <f t="shared" si="93"/>
        <v>550000</v>
      </c>
      <c r="R204" s="66">
        <f t="shared" si="93"/>
        <v>550000</v>
      </c>
      <c r="S204" s="66">
        <f t="shared" si="93"/>
        <v>550000</v>
      </c>
      <c r="T204" s="66">
        <f t="shared" si="93"/>
        <v>550000</v>
      </c>
      <c r="U204" s="66">
        <f t="shared" si="93"/>
        <v>550000</v>
      </c>
      <c r="V204" s="66">
        <f t="shared" si="93"/>
        <v>550000</v>
      </c>
      <c r="W204" s="66">
        <f t="shared" si="93"/>
        <v>550000</v>
      </c>
      <c r="X204" s="66">
        <f t="shared" si="93"/>
        <v>6600000</v>
      </c>
      <c r="Y204" s="46"/>
      <c r="Z204" s="47"/>
      <c r="AA204" s="47"/>
      <c r="AB204" s="47"/>
    </row>
    <row r="205" spans="1:28" ht="27" customHeight="1" x14ac:dyDescent="0.2">
      <c r="A205" s="72" t="s">
        <v>213</v>
      </c>
      <c r="B205" s="73"/>
      <c r="C205" s="73"/>
      <c r="D205" s="73"/>
      <c r="E205" s="89"/>
      <c r="F205" s="73"/>
      <c r="G205" s="73"/>
      <c r="H205" s="73"/>
      <c r="I205" s="73"/>
      <c r="J205" s="73"/>
      <c r="K205" s="73"/>
      <c r="L205" s="73"/>
      <c r="M205" s="73"/>
      <c r="N205" s="73"/>
      <c r="O205" s="73"/>
      <c r="P205" s="73"/>
      <c r="Q205" s="73"/>
      <c r="R205" s="73"/>
      <c r="S205" s="73"/>
      <c r="T205" s="73"/>
      <c r="U205" s="73"/>
      <c r="V205" s="73"/>
      <c r="W205" s="73"/>
      <c r="X205" s="74"/>
      <c r="Y205" s="90" t="s">
        <v>214</v>
      </c>
      <c r="Z205" s="91"/>
      <c r="AA205" s="47"/>
      <c r="AB205" s="47"/>
    </row>
    <row r="206" spans="1:28" ht="27" customHeight="1" x14ac:dyDescent="0.2">
      <c r="A206" s="75" t="s">
        <v>215</v>
      </c>
      <c r="B206" s="76"/>
      <c r="C206" s="77" t="s">
        <v>15</v>
      </c>
      <c r="D206" s="78">
        <v>211103</v>
      </c>
      <c r="E206" s="92" t="s">
        <v>65</v>
      </c>
      <c r="F206" s="79">
        <v>24</v>
      </c>
      <c r="G206" s="79">
        <v>5</v>
      </c>
      <c r="H206" s="79">
        <v>20000</v>
      </c>
      <c r="I206" s="93">
        <f>F206*G206*H206</f>
        <v>2400000</v>
      </c>
      <c r="J206" s="53"/>
      <c r="K206" s="94"/>
      <c r="L206" s="83">
        <v>200000</v>
      </c>
      <c r="M206" s="83">
        <v>200000</v>
      </c>
      <c r="N206" s="83">
        <v>200000</v>
      </c>
      <c r="O206" s="83">
        <v>200000</v>
      </c>
      <c r="P206" s="83">
        <v>200000</v>
      </c>
      <c r="Q206" s="83">
        <v>200000</v>
      </c>
      <c r="R206" s="83">
        <v>200000</v>
      </c>
      <c r="S206" s="83">
        <v>200000</v>
      </c>
      <c r="T206" s="83">
        <v>200000</v>
      </c>
      <c r="U206" s="83">
        <v>200000</v>
      </c>
      <c r="V206" s="83">
        <v>200000</v>
      </c>
      <c r="W206" s="83">
        <v>200000</v>
      </c>
      <c r="X206" s="81">
        <f t="shared" ref="X206:X208" si="94">SUM(L206:W206)</f>
        <v>2400000</v>
      </c>
      <c r="Y206" s="90" t="s">
        <v>214</v>
      </c>
      <c r="Z206" s="47"/>
      <c r="AA206" s="47"/>
      <c r="AB206" s="95"/>
    </row>
    <row r="207" spans="1:28" ht="27" customHeight="1" x14ac:dyDescent="0.2">
      <c r="A207" s="84" t="s">
        <v>216</v>
      </c>
      <c r="B207" s="57"/>
      <c r="C207" s="58" t="s">
        <v>217</v>
      </c>
      <c r="D207" s="59">
        <v>227001</v>
      </c>
      <c r="E207" s="44" t="s">
        <v>65</v>
      </c>
      <c r="F207" s="60">
        <v>24</v>
      </c>
      <c r="G207" s="96">
        <v>5</v>
      </c>
      <c r="H207" s="96">
        <v>15000</v>
      </c>
      <c r="I207" s="97">
        <f t="shared" ref="I207:I208" si="95">F206*G207*H207</f>
        <v>1800000</v>
      </c>
      <c r="J207" s="61"/>
      <c r="K207" s="98"/>
      <c r="L207" s="62">
        <v>150000</v>
      </c>
      <c r="M207" s="62">
        <v>150000</v>
      </c>
      <c r="N207" s="62">
        <v>150000</v>
      </c>
      <c r="O207" s="62">
        <v>150000</v>
      </c>
      <c r="P207" s="62">
        <v>150000</v>
      </c>
      <c r="Q207" s="62">
        <v>150000</v>
      </c>
      <c r="R207" s="62">
        <v>150000</v>
      </c>
      <c r="S207" s="62">
        <v>150000</v>
      </c>
      <c r="T207" s="62">
        <v>150000</v>
      </c>
      <c r="U207" s="62">
        <v>150000</v>
      </c>
      <c r="V207" s="62">
        <v>150000</v>
      </c>
      <c r="W207" s="62">
        <v>150000</v>
      </c>
      <c r="X207" s="11">
        <f t="shared" si="94"/>
        <v>1800000</v>
      </c>
      <c r="Y207" s="99"/>
      <c r="Z207" s="47"/>
      <c r="AA207" s="47"/>
      <c r="AB207" s="47"/>
    </row>
    <row r="208" spans="1:28" ht="27" customHeight="1" x14ac:dyDescent="0.2">
      <c r="A208" s="86" t="s">
        <v>207</v>
      </c>
      <c r="B208" s="57"/>
      <c r="C208" s="58" t="s">
        <v>208</v>
      </c>
      <c r="D208" s="59">
        <v>224002</v>
      </c>
      <c r="E208" s="44" t="s">
        <v>65</v>
      </c>
      <c r="F208" s="64">
        <v>24</v>
      </c>
      <c r="G208" s="60">
        <v>1</v>
      </c>
      <c r="H208" s="60">
        <v>100000</v>
      </c>
      <c r="I208" s="100">
        <f t="shared" si="95"/>
        <v>2400000</v>
      </c>
      <c r="J208" s="61"/>
      <c r="K208" s="98"/>
      <c r="L208" s="62">
        <v>200000</v>
      </c>
      <c r="M208" s="62">
        <v>200000</v>
      </c>
      <c r="N208" s="62">
        <v>200000</v>
      </c>
      <c r="O208" s="62">
        <v>200000</v>
      </c>
      <c r="P208" s="62">
        <v>200000</v>
      </c>
      <c r="Q208" s="62">
        <v>200000</v>
      </c>
      <c r="R208" s="62">
        <v>200000</v>
      </c>
      <c r="S208" s="62">
        <v>200000</v>
      </c>
      <c r="T208" s="62">
        <v>200000</v>
      </c>
      <c r="U208" s="62">
        <v>200000</v>
      </c>
      <c r="V208" s="62">
        <v>200000</v>
      </c>
      <c r="W208" s="62">
        <v>200000</v>
      </c>
      <c r="X208" s="11">
        <f t="shared" si="94"/>
        <v>2400000</v>
      </c>
      <c r="Y208" s="99"/>
      <c r="Z208" s="47"/>
      <c r="AA208" s="47"/>
      <c r="AB208" s="47"/>
    </row>
    <row r="209" spans="1:28" ht="27" customHeight="1" x14ac:dyDescent="0.2">
      <c r="A209" s="101" t="s">
        <v>212</v>
      </c>
      <c r="B209" s="19"/>
      <c r="C209" s="19"/>
      <c r="D209" s="21"/>
      <c r="E209" s="102"/>
      <c r="F209" s="21"/>
      <c r="G209" s="103"/>
      <c r="H209" s="104"/>
      <c r="I209" s="105"/>
      <c r="J209" s="106">
        <f>I207+I206+I208</f>
        <v>6600000</v>
      </c>
      <c r="K209" s="107"/>
      <c r="L209" s="66">
        <f t="shared" ref="L209:X209" si="96">SUM(L206:L208)</f>
        <v>550000</v>
      </c>
      <c r="M209" s="66">
        <f t="shared" si="96"/>
        <v>550000</v>
      </c>
      <c r="N209" s="66">
        <f t="shared" si="96"/>
        <v>550000</v>
      </c>
      <c r="O209" s="66">
        <f t="shared" si="96"/>
        <v>550000</v>
      </c>
      <c r="P209" s="66">
        <f t="shared" si="96"/>
        <v>550000</v>
      </c>
      <c r="Q209" s="66">
        <f t="shared" si="96"/>
        <v>550000</v>
      </c>
      <c r="R209" s="66">
        <f t="shared" si="96"/>
        <v>550000</v>
      </c>
      <c r="S209" s="66">
        <f t="shared" si="96"/>
        <v>550000</v>
      </c>
      <c r="T209" s="66">
        <f t="shared" si="96"/>
        <v>550000</v>
      </c>
      <c r="U209" s="66">
        <f t="shared" si="96"/>
        <v>550000</v>
      </c>
      <c r="V209" s="66">
        <f t="shared" si="96"/>
        <v>550000</v>
      </c>
      <c r="W209" s="66">
        <f t="shared" si="96"/>
        <v>550000</v>
      </c>
      <c r="X209" s="19">
        <f t="shared" si="96"/>
        <v>6600000</v>
      </c>
      <c r="Y209" s="99"/>
      <c r="Z209" s="47"/>
      <c r="AA209" s="91"/>
      <c r="AB209" s="47"/>
    </row>
    <row r="210" spans="1:28" ht="27" customHeight="1" x14ac:dyDescent="0.2">
      <c r="A210" s="108" t="s">
        <v>218</v>
      </c>
      <c r="B210" s="109"/>
      <c r="C210" s="109"/>
      <c r="D210" s="110"/>
      <c r="E210" s="111"/>
      <c r="F210" s="110"/>
      <c r="G210" s="110"/>
      <c r="H210" s="109"/>
      <c r="I210" s="112"/>
      <c r="J210" s="108">
        <f>J209+J204+J199</f>
        <v>19800000</v>
      </c>
      <c r="K210" s="109"/>
      <c r="L210" s="109">
        <f t="shared" ref="L210:X210" si="97">L209+L204+L199</f>
        <v>1650000</v>
      </c>
      <c r="M210" s="109">
        <f t="shared" si="97"/>
        <v>1650000</v>
      </c>
      <c r="N210" s="109">
        <f t="shared" si="97"/>
        <v>1650000</v>
      </c>
      <c r="O210" s="109">
        <f t="shared" si="97"/>
        <v>1650000</v>
      </c>
      <c r="P210" s="109">
        <f t="shared" si="97"/>
        <v>1650000</v>
      </c>
      <c r="Q210" s="109">
        <f t="shared" si="97"/>
        <v>1650000</v>
      </c>
      <c r="R210" s="109">
        <f t="shared" si="97"/>
        <v>1650000</v>
      </c>
      <c r="S210" s="109">
        <f t="shared" si="97"/>
        <v>1650000</v>
      </c>
      <c r="T210" s="109">
        <f t="shared" si="97"/>
        <v>1650000</v>
      </c>
      <c r="U210" s="109">
        <f t="shared" si="97"/>
        <v>1650000</v>
      </c>
      <c r="V210" s="109">
        <f t="shared" si="97"/>
        <v>1650000</v>
      </c>
      <c r="W210" s="109">
        <f t="shared" si="97"/>
        <v>1650000</v>
      </c>
      <c r="X210" s="109">
        <f t="shared" si="97"/>
        <v>19800000</v>
      </c>
      <c r="Y210" s="113"/>
      <c r="Z210" s="47"/>
      <c r="AA210" s="91"/>
      <c r="AB210" s="47"/>
    </row>
    <row r="211" spans="1:28" ht="27" customHeight="1" x14ac:dyDescent="0.2">
      <c r="A211" s="114" t="s">
        <v>219</v>
      </c>
      <c r="B211" s="115"/>
      <c r="C211" s="116"/>
      <c r="D211" s="117"/>
      <c r="E211" s="118" t="s">
        <v>16</v>
      </c>
      <c r="F211" s="116"/>
      <c r="G211" s="116"/>
      <c r="H211" s="116"/>
      <c r="I211" s="116"/>
      <c r="J211" s="116"/>
      <c r="K211" s="116"/>
      <c r="L211" s="116"/>
      <c r="M211" s="116"/>
      <c r="N211" s="116"/>
      <c r="O211" s="116"/>
      <c r="P211" s="116"/>
      <c r="Q211" s="116"/>
      <c r="R211" s="116"/>
      <c r="S211" s="116"/>
      <c r="T211" s="116"/>
      <c r="U211" s="116"/>
      <c r="V211" s="116"/>
      <c r="W211" s="116"/>
      <c r="X211" s="116"/>
      <c r="Y211" s="119"/>
      <c r="Z211" s="23"/>
      <c r="AA211" s="23"/>
      <c r="AB211" s="23"/>
    </row>
    <row r="212" spans="1:28" ht="27" customHeight="1" x14ac:dyDescent="0.2">
      <c r="A212" s="120" t="s">
        <v>220</v>
      </c>
      <c r="B212" s="121"/>
      <c r="C212" s="120" t="s">
        <v>28</v>
      </c>
      <c r="D212" s="122">
        <v>221009</v>
      </c>
      <c r="E212" s="118" t="s">
        <v>16</v>
      </c>
      <c r="F212" s="120">
        <v>12</v>
      </c>
      <c r="G212" s="28">
        <v>30</v>
      </c>
      <c r="H212" s="28">
        <v>15000</v>
      </c>
      <c r="I212" s="11">
        <f t="shared" ref="I212:I216" si="98">F212*G212*H212</f>
        <v>5400000</v>
      </c>
      <c r="J212" s="28"/>
      <c r="K212" s="120"/>
      <c r="L212" s="120">
        <v>450000</v>
      </c>
      <c r="M212" s="120">
        <v>450000</v>
      </c>
      <c r="N212" s="120">
        <v>450000</v>
      </c>
      <c r="O212" s="120">
        <v>450000</v>
      </c>
      <c r="P212" s="120">
        <v>450000</v>
      </c>
      <c r="Q212" s="120">
        <v>450000</v>
      </c>
      <c r="R212" s="120">
        <v>450000</v>
      </c>
      <c r="S212" s="120">
        <v>450000</v>
      </c>
      <c r="T212" s="120">
        <v>450000</v>
      </c>
      <c r="U212" s="120">
        <v>450000</v>
      </c>
      <c r="V212" s="120">
        <v>450000</v>
      </c>
      <c r="W212" s="120">
        <v>450000</v>
      </c>
      <c r="X212" s="11">
        <f t="shared" ref="X212:X216" si="99">SUM(L212:W212)</f>
        <v>5400000</v>
      </c>
      <c r="Y212" s="123"/>
      <c r="Z212" s="17"/>
      <c r="AA212" s="17"/>
      <c r="AB212" s="17"/>
    </row>
    <row r="213" spans="1:28" ht="27" customHeight="1" x14ac:dyDescent="0.2">
      <c r="A213" s="28" t="s">
        <v>31</v>
      </c>
      <c r="B213" s="121"/>
      <c r="C213" s="120" t="s">
        <v>31</v>
      </c>
      <c r="D213" s="122">
        <v>221011</v>
      </c>
      <c r="E213" s="118" t="s">
        <v>16</v>
      </c>
      <c r="F213" s="120">
        <v>12</v>
      </c>
      <c r="G213" s="120">
        <v>1</v>
      </c>
      <c r="H213" s="28">
        <v>100000</v>
      </c>
      <c r="I213" s="11">
        <f t="shared" si="98"/>
        <v>1200000</v>
      </c>
      <c r="J213" s="28"/>
      <c r="K213" s="120"/>
      <c r="L213" s="120">
        <v>100000</v>
      </c>
      <c r="M213" s="120">
        <v>100000</v>
      </c>
      <c r="N213" s="120">
        <v>100000</v>
      </c>
      <c r="O213" s="120">
        <v>100000</v>
      </c>
      <c r="P213" s="120">
        <v>100000</v>
      </c>
      <c r="Q213" s="120">
        <v>100000</v>
      </c>
      <c r="R213" s="120">
        <v>100000</v>
      </c>
      <c r="S213" s="120">
        <v>100000</v>
      </c>
      <c r="T213" s="120">
        <v>100000</v>
      </c>
      <c r="U213" s="120">
        <v>100000</v>
      </c>
      <c r="V213" s="120">
        <v>100000</v>
      </c>
      <c r="W213" s="120">
        <v>100000</v>
      </c>
      <c r="X213" s="11">
        <f t="shared" si="99"/>
        <v>1200000</v>
      </c>
      <c r="Y213" s="123"/>
      <c r="Z213" s="17"/>
      <c r="AA213" s="17"/>
      <c r="AB213" s="17"/>
    </row>
    <row r="214" spans="1:28" ht="27" customHeight="1" x14ac:dyDescent="0.2">
      <c r="A214" s="28" t="s">
        <v>77</v>
      </c>
      <c r="B214" s="121"/>
      <c r="C214" s="120" t="s">
        <v>41</v>
      </c>
      <c r="D214" s="122">
        <v>222001</v>
      </c>
      <c r="E214" s="118" t="s">
        <v>16</v>
      </c>
      <c r="F214" s="120">
        <v>12</v>
      </c>
      <c r="G214" s="28">
        <v>1</v>
      </c>
      <c r="H214" s="120">
        <v>50000</v>
      </c>
      <c r="I214" s="11">
        <f t="shared" si="98"/>
        <v>600000</v>
      </c>
      <c r="J214" s="28"/>
      <c r="K214" s="120"/>
      <c r="L214" s="120">
        <v>50000</v>
      </c>
      <c r="M214" s="120">
        <v>50000</v>
      </c>
      <c r="N214" s="120">
        <v>50000</v>
      </c>
      <c r="O214" s="120">
        <v>50000</v>
      </c>
      <c r="P214" s="120">
        <v>50000</v>
      </c>
      <c r="Q214" s="120">
        <v>50000</v>
      </c>
      <c r="R214" s="120">
        <v>50000</v>
      </c>
      <c r="S214" s="120">
        <v>50000</v>
      </c>
      <c r="T214" s="120">
        <v>50000</v>
      </c>
      <c r="U214" s="120">
        <v>50000</v>
      </c>
      <c r="V214" s="120">
        <v>50000</v>
      </c>
      <c r="W214" s="120">
        <v>50000</v>
      </c>
      <c r="X214" s="11">
        <f t="shared" si="99"/>
        <v>600000</v>
      </c>
      <c r="Y214" s="123"/>
      <c r="Z214" s="17"/>
      <c r="AA214" s="17"/>
      <c r="AB214" s="17"/>
    </row>
    <row r="215" spans="1:28" ht="27" customHeight="1" x14ac:dyDescent="0.2">
      <c r="A215" s="120" t="s">
        <v>221</v>
      </c>
      <c r="B215" s="121"/>
      <c r="C215" s="120" t="s">
        <v>31</v>
      </c>
      <c r="D215" s="122">
        <v>221011</v>
      </c>
      <c r="E215" s="118" t="s">
        <v>16</v>
      </c>
      <c r="F215" s="120">
        <v>2</v>
      </c>
      <c r="G215" s="120">
        <v>4</v>
      </c>
      <c r="H215" s="28">
        <v>600000</v>
      </c>
      <c r="I215" s="11">
        <f t="shared" si="98"/>
        <v>4800000</v>
      </c>
      <c r="J215" s="28"/>
      <c r="K215" s="120"/>
      <c r="L215" s="120">
        <v>1200000</v>
      </c>
      <c r="M215" s="120">
        <v>0</v>
      </c>
      <c r="N215" s="120">
        <v>1200000</v>
      </c>
      <c r="O215" s="28"/>
      <c r="P215" s="28"/>
      <c r="Q215" s="120">
        <v>1200000</v>
      </c>
      <c r="R215" s="120">
        <v>0</v>
      </c>
      <c r="S215" s="120">
        <v>0</v>
      </c>
      <c r="T215" s="120">
        <v>0</v>
      </c>
      <c r="U215" s="120">
        <v>1200000</v>
      </c>
      <c r="V215" s="120">
        <v>0</v>
      </c>
      <c r="W215" s="120">
        <v>0</v>
      </c>
      <c r="X215" s="11">
        <f t="shared" si="99"/>
        <v>4800000</v>
      </c>
      <c r="Y215" s="123"/>
      <c r="Z215" s="17"/>
      <c r="AA215" s="17"/>
      <c r="AB215" s="17"/>
    </row>
    <row r="216" spans="1:28" ht="27" customHeight="1" x14ac:dyDescent="0.2">
      <c r="A216" s="124" t="s">
        <v>222</v>
      </c>
      <c r="B216" s="22"/>
      <c r="C216" s="120" t="s">
        <v>41</v>
      </c>
      <c r="D216" s="122">
        <v>222001</v>
      </c>
      <c r="E216" s="124" t="s">
        <v>16</v>
      </c>
      <c r="F216" s="124">
        <v>1</v>
      </c>
      <c r="G216" s="124">
        <v>1</v>
      </c>
      <c r="H216" s="124">
        <v>600000</v>
      </c>
      <c r="I216" s="11">
        <f t="shared" si="98"/>
        <v>600000</v>
      </c>
      <c r="J216" s="125"/>
      <c r="K216" s="125"/>
      <c r="L216" s="126">
        <v>0</v>
      </c>
      <c r="M216" s="126">
        <v>600000</v>
      </c>
      <c r="N216" s="126">
        <v>0</v>
      </c>
      <c r="O216" s="126">
        <v>0</v>
      </c>
      <c r="P216" s="126">
        <v>0</v>
      </c>
      <c r="Q216" s="126">
        <v>0</v>
      </c>
      <c r="R216" s="126">
        <v>0</v>
      </c>
      <c r="S216" s="126">
        <v>0</v>
      </c>
      <c r="T216" s="126">
        <v>0</v>
      </c>
      <c r="U216" s="126">
        <v>0</v>
      </c>
      <c r="V216" s="126">
        <v>0</v>
      </c>
      <c r="W216" s="126">
        <v>0</v>
      </c>
      <c r="X216" s="11">
        <f t="shared" si="99"/>
        <v>600000</v>
      </c>
      <c r="Y216" s="119"/>
      <c r="Z216" s="23"/>
      <c r="AA216" s="23"/>
      <c r="AB216" s="23"/>
    </row>
    <row r="217" spans="1:28" ht="27" customHeight="1" x14ac:dyDescent="0.2">
      <c r="A217" s="125"/>
      <c r="B217" s="22"/>
      <c r="C217" s="125"/>
      <c r="D217" s="125"/>
      <c r="E217" s="125"/>
      <c r="F217" s="125"/>
      <c r="G217" s="125"/>
      <c r="H217" s="125"/>
      <c r="I217" s="127"/>
      <c r="J217" s="125">
        <f>SUM(I212:I216)</f>
        <v>12600000</v>
      </c>
      <c r="K217" s="125"/>
      <c r="L217" s="66">
        <f t="shared" ref="L217:X217" si="100">SUM(L212:L216)</f>
        <v>1800000</v>
      </c>
      <c r="M217" s="66">
        <f t="shared" si="100"/>
        <v>1200000</v>
      </c>
      <c r="N217" s="66">
        <f t="shared" si="100"/>
        <v>1800000</v>
      </c>
      <c r="O217" s="66">
        <f t="shared" si="100"/>
        <v>600000</v>
      </c>
      <c r="P217" s="66">
        <f t="shared" si="100"/>
        <v>600000</v>
      </c>
      <c r="Q217" s="66">
        <f t="shared" si="100"/>
        <v>1800000</v>
      </c>
      <c r="R217" s="66">
        <f t="shared" si="100"/>
        <v>600000</v>
      </c>
      <c r="S217" s="66">
        <f t="shared" si="100"/>
        <v>600000</v>
      </c>
      <c r="T217" s="66">
        <f t="shared" si="100"/>
        <v>600000</v>
      </c>
      <c r="U217" s="66">
        <f t="shared" si="100"/>
        <v>1800000</v>
      </c>
      <c r="V217" s="66">
        <f t="shared" si="100"/>
        <v>600000</v>
      </c>
      <c r="W217" s="66">
        <f t="shared" si="100"/>
        <v>600000</v>
      </c>
      <c r="X217" s="125">
        <f t="shared" si="100"/>
        <v>12600000</v>
      </c>
      <c r="Y217" s="119"/>
      <c r="Z217" s="23"/>
      <c r="AA217" s="23"/>
      <c r="AB217" s="23"/>
    </row>
    <row r="218" spans="1:28" ht="27" customHeight="1" x14ac:dyDescent="0.2">
      <c r="A218" s="125" t="s">
        <v>23</v>
      </c>
      <c r="B218" s="22"/>
      <c r="C218" s="125"/>
      <c r="D218" s="125"/>
      <c r="E218" s="125"/>
      <c r="F218" s="125"/>
      <c r="G218" s="125"/>
      <c r="H218" s="125"/>
      <c r="I218" s="127"/>
      <c r="K218" s="125"/>
      <c r="L218" s="125">
        <f t="shared" ref="L218:X218" si="101">L217+L210+L194+L185+L169+L159+L149+L141+L131+L85+L43</f>
        <v>124136511.583333</v>
      </c>
      <c r="M218" s="125">
        <f t="shared" si="101"/>
        <v>62188892.5</v>
      </c>
      <c r="N218" s="125">
        <f t="shared" si="101"/>
        <v>62932047.619047284</v>
      </c>
      <c r="O218" s="125">
        <f t="shared" si="101"/>
        <v>86154428</v>
      </c>
      <c r="P218" s="125">
        <f t="shared" si="101"/>
        <v>62515976.083333001</v>
      </c>
      <c r="Q218" s="125">
        <f t="shared" si="101"/>
        <v>46063000</v>
      </c>
      <c r="R218" s="125">
        <f t="shared" si="101"/>
        <v>88212761.333333001</v>
      </c>
      <c r="S218" s="125">
        <f t="shared" si="101"/>
        <v>60657642.75</v>
      </c>
      <c r="T218" s="125">
        <f t="shared" si="101"/>
        <v>46451333.333333001</v>
      </c>
      <c r="U218" s="125">
        <f t="shared" si="101"/>
        <v>88004428</v>
      </c>
      <c r="V218" s="125">
        <f t="shared" si="101"/>
        <v>62095976.083333001</v>
      </c>
      <c r="W218" s="125">
        <f t="shared" si="101"/>
        <v>45043000</v>
      </c>
      <c r="X218" s="125">
        <f t="shared" si="101"/>
        <v>834455997.28571224</v>
      </c>
      <c r="Y218" s="119"/>
      <c r="Z218" s="23"/>
      <c r="AA218" s="23"/>
      <c r="AB218" s="23"/>
    </row>
    <row r="219" spans="1:28" ht="27" customHeight="1" x14ac:dyDescent="0.2">
      <c r="A219" s="123"/>
      <c r="B219" s="128"/>
      <c r="C219" s="123"/>
      <c r="D219" s="123"/>
      <c r="E219" s="123"/>
      <c r="F219" s="123"/>
      <c r="G219" s="123"/>
      <c r="H219" s="129">
        <v>821415143</v>
      </c>
      <c r="I219" s="123"/>
      <c r="J219" s="123">
        <f>J217+J210+J194+J185+J178+J169+J159+J149+J141+J131+J85+J43</f>
        <v>835933571.42857146</v>
      </c>
      <c r="K219" s="123">
        <f>I215/4</f>
        <v>1200000</v>
      </c>
      <c r="L219" s="123"/>
      <c r="M219" s="123"/>
      <c r="N219" s="123"/>
      <c r="O219" s="123"/>
      <c r="P219" s="123"/>
      <c r="Q219" s="123"/>
      <c r="R219" s="123"/>
      <c r="S219" s="123"/>
      <c r="T219" s="123"/>
      <c r="U219" s="123"/>
      <c r="V219" s="123"/>
      <c r="W219" s="123"/>
      <c r="X219" s="119"/>
      <c r="Y219" s="123"/>
      <c r="Z219" s="17"/>
      <c r="AA219" s="17"/>
      <c r="AB219" s="17"/>
    </row>
    <row r="220" spans="1:28" ht="27" customHeight="1" x14ac:dyDescent="0.35">
      <c r="A220" s="129" t="s">
        <v>223</v>
      </c>
      <c r="B220" s="128"/>
      <c r="C220" s="123"/>
      <c r="D220" s="123"/>
      <c r="E220" s="123"/>
      <c r="F220" s="123"/>
      <c r="G220" s="123"/>
      <c r="H220" s="130">
        <f>SUM(J9,J12,J17,J20,J27,J33,J38,J42,J53,J58,J64,J71,J79,J84,J91,J97,J105,J111,J119,J125,J130,J141,J149,J159,J169,J178,J185,J194,J199,J204,J209,J217,)</f>
        <v>835933571.42857158</v>
      </c>
      <c r="I220" s="123">
        <f>J219-H219</f>
        <v>14518428.428571463</v>
      </c>
      <c r="J220" s="123">
        <f>J219+CR!B27</f>
        <v>2966564294.4285717</v>
      </c>
      <c r="K220" s="123"/>
      <c r="L220" s="123"/>
      <c r="M220" s="123"/>
      <c r="N220" s="123"/>
      <c r="O220" s="123"/>
      <c r="P220" s="123"/>
      <c r="Q220" s="123"/>
      <c r="R220" s="123"/>
      <c r="S220" s="123"/>
      <c r="T220" s="123"/>
      <c r="U220" s="123"/>
      <c r="V220" s="123"/>
      <c r="W220" s="123"/>
      <c r="X220" s="119"/>
      <c r="Y220" s="123"/>
      <c r="Z220" s="17"/>
      <c r="AA220" s="17"/>
      <c r="AB220" s="17"/>
    </row>
    <row r="221" spans="1:28" ht="27" customHeight="1" x14ac:dyDescent="0.2">
      <c r="A221" s="123"/>
      <c r="B221" s="128"/>
      <c r="C221" s="123"/>
      <c r="D221" s="123"/>
      <c r="E221" s="123"/>
      <c r="F221" s="123"/>
      <c r="G221" s="129"/>
      <c r="H221" s="123"/>
      <c r="I221" s="123">
        <f>X218</f>
        <v>834455997.28571224</v>
      </c>
      <c r="J221" s="123">
        <f>J220/3650</f>
        <v>812757.34093933471</v>
      </c>
      <c r="K221" s="123"/>
      <c r="L221" s="123"/>
      <c r="M221" s="123"/>
      <c r="N221" s="123"/>
      <c r="O221" s="123"/>
      <c r="P221" s="123"/>
      <c r="Q221" s="123"/>
      <c r="R221" s="123"/>
      <c r="S221" s="123"/>
      <c r="T221" s="123"/>
      <c r="U221" s="123"/>
      <c r="V221" s="123"/>
      <c r="W221" s="123"/>
      <c r="X221" s="119"/>
      <c r="Y221" s="123"/>
      <c r="Z221" s="17"/>
      <c r="AA221" s="17"/>
      <c r="AB221" s="17"/>
    </row>
    <row r="222" spans="1:28" ht="27" customHeight="1" x14ac:dyDescent="0.2">
      <c r="A222" s="17"/>
      <c r="B222" s="131"/>
      <c r="C222" s="17"/>
      <c r="D222" s="17"/>
      <c r="E222" s="17"/>
      <c r="F222" s="17"/>
      <c r="G222" s="17"/>
      <c r="H222" s="17"/>
      <c r="I222" s="17">
        <f>I221-H219</f>
        <v>13040854.285712242</v>
      </c>
      <c r="J222" s="17"/>
      <c r="K222" s="17"/>
      <c r="L222" s="17"/>
      <c r="M222" s="17"/>
      <c r="N222" s="17"/>
      <c r="O222" s="17"/>
      <c r="P222" s="17"/>
      <c r="Q222" s="17"/>
      <c r="R222" s="17"/>
      <c r="S222" s="17"/>
      <c r="T222" s="17"/>
      <c r="U222" s="17"/>
      <c r="V222" s="17"/>
      <c r="W222" s="17"/>
      <c r="X222" s="23"/>
      <c r="Y222" s="17"/>
      <c r="Z222" s="17"/>
      <c r="AA222" s="17"/>
      <c r="AB222" s="17"/>
    </row>
    <row r="223" spans="1:28" ht="27" customHeight="1" x14ac:dyDescent="0.2">
      <c r="A223" s="17"/>
      <c r="B223" s="131"/>
      <c r="C223" s="17"/>
      <c r="D223" s="17"/>
      <c r="E223" s="17"/>
      <c r="F223" s="17"/>
      <c r="G223" s="17"/>
      <c r="H223" s="17"/>
      <c r="I223" s="17"/>
      <c r="J223" s="17"/>
      <c r="K223" s="17"/>
      <c r="L223" s="17"/>
      <c r="M223" s="17"/>
      <c r="N223" s="17"/>
      <c r="O223" s="17"/>
      <c r="P223" s="17"/>
      <c r="Q223" s="17"/>
      <c r="R223" s="17"/>
      <c r="S223" s="17"/>
      <c r="T223" s="17"/>
      <c r="U223" s="17"/>
      <c r="V223" s="17"/>
      <c r="W223" s="17"/>
      <c r="X223" s="23"/>
      <c r="Y223" s="17"/>
      <c r="Z223" s="17"/>
      <c r="AA223" s="17"/>
      <c r="AB223" s="17"/>
    </row>
    <row r="224" spans="1:28" ht="27" customHeight="1" x14ac:dyDescent="0.2">
      <c r="A224" s="17"/>
      <c r="B224" s="131"/>
      <c r="C224" s="17"/>
      <c r="D224" s="17"/>
      <c r="E224" s="17"/>
      <c r="F224" s="17"/>
      <c r="G224" s="17"/>
      <c r="H224" s="17"/>
      <c r="I224" s="17"/>
      <c r="J224" s="17"/>
      <c r="K224" s="17"/>
      <c r="L224" s="17"/>
      <c r="M224" s="17"/>
      <c r="N224" s="17"/>
      <c r="O224" s="17"/>
      <c r="P224" s="17"/>
      <c r="Q224" s="17"/>
      <c r="R224" s="17"/>
      <c r="S224" s="17"/>
      <c r="T224" s="17"/>
      <c r="U224" s="17"/>
      <c r="V224" s="17"/>
      <c r="W224" s="17"/>
      <c r="X224" s="23"/>
      <c r="Y224" s="17"/>
      <c r="Z224" s="17"/>
      <c r="AA224" s="17"/>
      <c r="AB224" s="17"/>
    </row>
    <row r="225" spans="1:28" ht="27" customHeight="1" x14ac:dyDescent="0.2">
      <c r="A225" s="17"/>
      <c r="B225" s="131"/>
      <c r="C225" s="17"/>
      <c r="D225" s="17"/>
      <c r="E225" s="17"/>
      <c r="F225" s="17"/>
      <c r="G225" s="17"/>
      <c r="H225" s="17"/>
      <c r="I225" s="17"/>
      <c r="J225" s="17"/>
      <c r="K225" s="17"/>
      <c r="L225" s="17"/>
      <c r="M225" s="17"/>
      <c r="N225" s="17"/>
      <c r="O225" s="17"/>
      <c r="P225" s="17"/>
      <c r="Q225" s="17"/>
      <c r="R225" s="17"/>
      <c r="S225" s="17"/>
      <c r="T225" s="17"/>
      <c r="U225" s="17"/>
      <c r="V225" s="17"/>
      <c r="W225" s="17"/>
      <c r="X225" s="23"/>
      <c r="Y225" s="17"/>
      <c r="Z225" s="17"/>
      <c r="AA225" s="17"/>
      <c r="AB225" s="17"/>
    </row>
    <row r="226" spans="1:28" ht="27" customHeight="1" x14ac:dyDescent="0.2">
      <c r="A226" s="17"/>
      <c r="B226" s="131"/>
      <c r="C226" s="17"/>
      <c r="D226" s="17"/>
      <c r="E226" s="17"/>
      <c r="F226" s="17"/>
      <c r="G226" s="17"/>
      <c r="H226" s="17"/>
      <c r="I226" s="17"/>
      <c r="J226" s="17"/>
      <c r="K226" s="17"/>
      <c r="L226" s="17"/>
      <c r="M226" s="17"/>
      <c r="N226" s="17"/>
      <c r="O226" s="17"/>
      <c r="P226" s="17"/>
      <c r="Q226" s="17"/>
      <c r="R226" s="17"/>
      <c r="S226" s="17"/>
      <c r="T226" s="17"/>
      <c r="U226" s="17"/>
      <c r="V226" s="17"/>
      <c r="W226" s="17"/>
      <c r="X226" s="23"/>
      <c r="Y226" s="17"/>
      <c r="Z226" s="17"/>
      <c r="AA226" s="17"/>
      <c r="AB226" s="17"/>
    </row>
    <row r="227" spans="1:28" ht="27" customHeight="1" x14ac:dyDescent="0.2">
      <c r="A227" s="17"/>
      <c r="B227" s="131"/>
      <c r="C227" s="17"/>
      <c r="D227" s="17"/>
      <c r="E227" s="17"/>
      <c r="F227" s="17"/>
      <c r="G227" s="17"/>
      <c r="H227" s="17"/>
      <c r="I227" s="17"/>
      <c r="J227" s="17"/>
      <c r="K227" s="17"/>
      <c r="L227" s="17"/>
      <c r="M227" s="17"/>
      <c r="N227" s="17"/>
      <c r="O227" s="17"/>
      <c r="P227" s="17"/>
      <c r="Q227" s="17"/>
      <c r="R227" s="17"/>
      <c r="S227" s="17"/>
      <c r="T227" s="17"/>
      <c r="U227" s="17"/>
      <c r="V227" s="17"/>
      <c r="W227" s="17"/>
      <c r="X227" s="23"/>
      <c r="Y227" s="17"/>
      <c r="Z227" s="17"/>
      <c r="AA227" s="17"/>
      <c r="AB227" s="17"/>
    </row>
    <row r="228" spans="1:28" ht="27" customHeight="1" x14ac:dyDescent="0.2">
      <c r="A228" s="17"/>
      <c r="B228" s="131"/>
      <c r="C228" s="17"/>
      <c r="D228" s="17"/>
      <c r="E228" s="17"/>
      <c r="F228" s="17"/>
      <c r="G228" s="17"/>
      <c r="H228" s="17"/>
      <c r="I228" s="17"/>
      <c r="J228" s="17"/>
      <c r="K228" s="17"/>
      <c r="L228" s="17"/>
      <c r="M228" s="17"/>
      <c r="N228" s="17"/>
      <c r="O228" s="17"/>
      <c r="P228" s="17"/>
      <c r="Q228" s="17"/>
      <c r="R228" s="17"/>
      <c r="S228" s="17"/>
      <c r="T228" s="17"/>
      <c r="U228" s="17"/>
      <c r="V228" s="17"/>
      <c r="W228" s="17"/>
      <c r="X228" s="23"/>
      <c r="Y228" s="17"/>
      <c r="Z228" s="17"/>
      <c r="AA228" s="17"/>
      <c r="AB228" s="17"/>
    </row>
    <row r="229" spans="1:28" ht="27" customHeight="1" x14ac:dyDescent="0.2">
      <c r="A229" s="17"/>
      <c r="B229" s="131"/>
      <c r="C229" s="17"/>
      <c r="D229" s="17"/>
      <c r="E229" s="17"/>
      <c r="F229" s="17"/>
      <c r="G229" s="17"/>
      <c r="H229" s="17"/>
      <c r="I229" s="17"/>
      <c r="J229" s="17"/>
      <c r="K229" s="17"/>
      <c r="L229" s="17"/>
      <c r="M229" s="17"/>
      <c r="N229" s="17"/>
      <c r="O229" s="17"/>
      <c r="P229" s="17"/>
      <c r="Q229" s="17"/>
      <c r="R229" s="17"/>
      <c r="S229" s="17"/>
      <c r="T229" s="17"/>
      <c r="U229" s="17"/>
      <c r="V229" s="17"/>
      <c r="W229" s="17"/>
      <c r="X229" s="23"/>
      <c r="Y229" s="17"/>
      <c r="Z229" s="17"/>
      <c r="AA229" s="17"/>
      <c r="AB229" s="17"/>
    </row>
    <row r="230" spans="1:28" ht="27" customHeight="1" x14ac:dyDescent="0.2">
      <c r="A230" s="17"/>
      <c r="B230" s="131"/>
      <c r="C230" s="17"/>
      <c r="D230" s="17"/>
      <c r="E230" s="17"/>
      <c r="F230" s="17"/>
      <c r="G230" s="17"/>
      <c r="H230" s="17"/>
      <c r="I230" s="17"/>
      <c r="J230" s="17"/>
      <c r="K230" s="17"/>
      <c r="L230" s="17"/>
      <c r="M230" s="17"/>
      <c r="N230" s="17"/>
      <c r="O230" s="17"/>
      <c r="P230" s="17"/>
      <c r="Q230" s="17"/>
      <c r="R230" s="17"/>
      <c r="S230" s="17"/>
      <c r="T230" s="17"/>
      <c r="U230" s="17"/>
      <c r="V230" s="17"/>
      <c r="W230" s="17"/>
      <c r="X230" s="23"/>
      <c r="Y230" s="17"/>
      <c r="Z230" s="17"/>
      <c r="AA230" s="17"/>
      <c r="AB230" s="17"/>
    </row>
    <row r="231" spans="1:28" ht="27" customHeight="1" x14ac:dyDescent="0.2">
      <c r="A231" s="17"/>
      <c r="B231" s="131"/>
      <c r="C231" s="17"/>
      <c r="D231" s="17"/>
      <c r="E231" s="17"/>
      <c r="F231" s="17"/>
      <c r="G231" s="17"/>
      <c r="H231" s="17"/>
      <c r="I231" s="17"/>
      <c r="J231" s="17"/>
      <c r="K231" s="17"/>
      <c r="L231" s="17"/>
      <c r="M231" s="17"/>
      <c r="N231" s="17"/>
      <c r="O231" s="17"/>
      <c r="P231" s="17"/>
      <c r="Q231" s="17"/>
      <c r="R231" s="17"/>
      <c r="S231" s="17"/>
      <c r="T231" s="17"/>
      <c r="U231" s="17"/>
      <c r="V231" s="17"/>
      <c r="W231" s="17"/>
      <c r="X231" s="23"/>
      <c r="Y231" s="17"/>
      <c r="Z231" s="17"/>
      <c r="AA231" s="17"/>
      <c r="AB231" s="17"/>
    </row>
    <row r="232" spans="1:28" ht="27" customHeight="1" x14ac:dyDescent="0.2">
      <c r="A232" s="17"/>
      <c r="B232" s="131"/>
      <c r="C232" s="17"/>
      <c r="D232" s="17"/>
      <c r="E232" s="17"/>
      <c r="F232" s="17"/>
      <c r="G232" s="17"/>
      <c r="H232" s="17"/>
      <c r="I232" s="17"/>
      <c r="J232" s="17"/>
      <c r="K232" s="17"/>
      <c r="L232" s="17"/>
      <c r="M232" s="17"/>
      <c r="N232" s="17"/>
      <c r="O232" s="17"/>
      <c r="P232" s="17"/>
      <c r="Q232" s="17"/>
      <c r="R232" s="17"/>
      <c r="S232" s="17"/>
      <c r="T232" s="17"/>
      <c r="U232" s="17"/>
      <c r="V232" s="17"/>
      <c r="W232" s="17"/>
      <c r="X232" s="23"/>
      <c r="Y232" s="17"/>
      <c r="Z232" s="17"/>
      <c r="AA232" s="17"/>
      <c r="AB232" s="17"/>
    </row>
    <row r="233" spans="1:28" ht="27" customHeight="1" x14ac:dyDescent="0.2">
      <c r="A233" s="17"/>
      <c r="B233" s="131"/>
      <c r="C233" s="17"/>
      <c r="D233" s="17"/>
      <c r="E233" s="17"/>
      <c r="F233" s="17"/>
      <c r="G233" s="17"/>
      <c r="H233" s="17"/>
      <c r="I233" s="17"/>
      <c r="J233" s="17"/>
      <c r="K233" s="17"/>
      <c r="L233" s="17"/>
      <c r="M233" s="17"/>
      <c r="N233" s="17"/>
      <c r="O233" s="17"/>
      <c r="P233" s="17"/>
      <c r="Q233" s="17"/>
      <c r="R233" s="17"/>
      <c r="S233" s="17"/>
      <c r="T233" s="17"/>
      <c r="U233" s="17"/>
      <c r="V233" s="17"/>
      <c r="W233" s="17"/>
      <c r="X233" s="23"/>
      <c r="Y233" s="17"/>
      <c r="Z233" s="17"/>
      <c r="AA233" s="17"/>
      <c r="AB233" s="17"/>
    </row>
    <row r="234" spans="1:28" ht="27" customHeight="1" x14ac:dyDescent="0.2">
      <c r="A234" s="17"/>
      <c r="B234" s="131"/>
      <c r="C234" s="17"/>
      <c r="D234" s="17"/>
      <c r="E234" s="17"/>
      <c r="F234" s="17"/>
      <c r="G234" s="17"/>
      <c r="H234" s="17"/>
      <c r="I234" s="17"/>
      <c r="J234" s="17"/>
      <c r="K234" s="17"/>
      <c r="L234" s="17"/>
      <c r="M234" s="17"/>
      <c r="N234" s="17"/>
      <c r="O234" s="17"/>
      <c r="P234" s="17"/>
      <c r="Q234" s="17"/>
      <c r="R234" s="17"/>
      <c r="S234" s="17"/>
      <c r="T234" s="17"/>
      <c r="U234" s="17"/>
      <c r="V234" s="17"/>
      <c r="W234" s="17"/>
      <c r="X234" s="23"/>
      <c r="Y234" s="17"/>
      <c r="Z234" s="17"/>
      <c r="AA234" s="17"/>
      <c r="AB234" s="17"/>
    </row>
    <row r="235" spans="1:28" ht="27" customHeight="1" x14ac:dyDescent="0.2">
      <c r="A235" s="17"/>
      <c r="B235" s="131"/>
      <c r="C235" s="17"/>
      <c r="D235" s="17"/>
      <c r="E235" s="17"/>
      <c r="F235" s="17"/>
      <c r="G235" s="17"/>
      <c r="H235" s="17"/>
      <c r="I235" s="17"/>
      <c r="J235" s="17"/>
      <c r="K235" s="17"/>
      <c r="L235" s="17"/>
      <c r="M235" s="17"/>
      <c r="N235" s="17"/>
      <c r="O235" s="17"/>
      <c r="P235" s="17"/>
      <c r="Q235" s="17"/>
      <c r="R235" s="17"/>
      <c r="S235" s="17"/>
      <c r="T235" s="17"/>
      <c r="U235" s="17"/>
      <c r="V235" s="17"/>
      <c r="W235" s="17"/>
      <c r="X235" s="23"/>
      <c r="Y235" s="17"/>
      <c r="Z235" s="17"/>
      <c r="AA235" s="17"/>
      <c r="AB235" s="17"/>
    </row>
    <row r="236" spans="1:28" ht="27" customHeight="1" x14ac:dyDescent="0.2">
      <c r="A236" s="17"/>
      <c r="B236" s="131"/>
      <c r="C236" s="17"/>
      <c r="D236" s="17"/>
      <c r="E236" s="17"/>
      <c r="F236" s="17"/>
      <c r="G236" s="17"/>
      <c r="H236" s="17"/>
      <c r="I236" s="17"/>
      <c r="J236" s="17"/>
      <c r="K236" s="17"/>
      <c r="L236" s="17"/>
      <c r="M236" s="17"/>
      <c r="N236" s="17"/>
      <c r="O236" s="17"/>
      <c r="P236" s="17"/>
      <c r="Q236" s="17"/>
      <c r="R236" s="17"/>
      <c r="S236" s="17"/>
      <c r="T236" s="17"/>
      <c r="U236" s="17"/>
      <c r="V236" s="17"/>
      <c r="W236" s="17"/>
      <c r="X236" s="23"/>
      <c r="Y236" s="17"/>
      <c r="Z236" s="17"/>
      <c r="AA236" s="17"/>
      <c r="AB236" s="17"/>
    </row>
    <row r="237" spans="1:28" ht="27" customHeight="1" x14ac:dyDescent="0.2">
      <c r="A237" s="17"/>
      <c r="B237" s="131"/>
      <c r="C237" s="17"/>
      <c r="D237" s="17"/>
      <c r="E237" s="17"/>
      <c r="F237" s="17"/>
      <c r="G237" s="17"/>
      <c r="H237" s="17"/>
      <c r="I237" s="17"/>
      <c r="J237" s="17"/>
      <c r="K237" s="17"/>
      <c r="L237" s="17"/>
      <c r="M237" s="17"/>
      <c r="N237" s="17"/>
      <c r="O237" s="17"/>
      <c r="P237" s="17"/>
      <c r="Q237" s="17"/>
      <c r="R237" s="17"/>
      <c r="S237" s="17"/>
      <c r="T237" s="17"/>
      <c r="U237" s="17"/>
      <c r="V237" s="17"/>
      <c r="W237" s="17"/>
      <c r="X237" s="23"/>
      <c r="Y237" s="17"/>
      <c r="Z237" s="17"/>
      <c r="AA237" s="17"/>
      <c r="AB237" s="17"/>
    </row>
    <row r="238" spans="1:28" ht="27" customHeight="1" x14ac:dyDescent="0.2">
      <c r="A238" s="17"/>
      <c r="B238" s="131"/>
      <c r="C238" s="17"/>
      <c r="D238" s="17"/>
      <c r="E238" s="17"/>
      <c r="F238" s="17"/>
      <c r="G238" s="17"/>
      <c r="H238" s="17"/>
      <c r="I238" s="17"/>
      <c r="J238" s="17"/>
      <c r="K238" s="17"/>
      <c r="L238" s="17"/>
      <c r="M238" s="17"/>
      <c r="N238" s="17"/>
      <c r="O238" s="17"/>
      <c r="P238" s="17"/>
      <c r="Q238" s="17"/>
      <c r="R238" s="17"/>
      <c r="S238" s="17"/>
      <c r="T238" s="17"/>
      <c r="U238" s="17"/>
      <c r="V238" s="17"/>
      <c r="W238" s="17"/>
      <c r="X238" s="23"/>
      <c r="Y238" s="17"/>
      <c r="Z238" s="17"/>
      <c r="AA238" s="17"/>
      <c r="AB238" s="17"/>
    </row>
    <row r="239" spans="1:28" ht="27" customHeight="1" x14ac:dyDescent="0.2">
      <c r="A239" s="17"/>
      <c r="B239" s="131"/>
      <c r="C239" s="17"/>
      <c r="D239" s="17"/>
      <c r="E239" s="17"/>
      <c r="F239" s="17"/>
      <c r="G239" s="17"/>
      <c r="H239" s="17"/>
      <c r="I239" s="17"/>
      <c r="J239" s="17"/>
      <c r="K239" s="17"/>
      <c r="L239" s="17"/>
      <c r="M239" s="17"/>
      <c r="N239" s="17"/>
      <c r="O239" s="17"/>
      <c r="P239" s="17"/>
      <c r="Q239" s="17"/>
      <c r="R239" s="17"/>
      <c r="S239" s="17"/>
      <c r="T239" s="17"/>
      <c r="U239" s="17"/>
      <c r="V239" s="17"/>
      <c r="W239" s="17"/>
      <c r="X239" s="23"/>
      <c r="Y239" s="17"/>
      <c r="Z239" s="17"/>
      <c r="AA239" s="17"/>
      <c r="AB239" s="17"/>
    </row>
    <row r="240" spans="1:28" ht="27" customHeight="1" x14ac:dyDescent="0.2">
      <c r="A240" s="17"/>
      <c r="B240" s="131"/>
      <c r="C240" s="17"/>
      <c r="D240" s="17"/>
      <c r="E240" s="17"/>
      <c r="F240" s="17"/>
      <c r="G240" s="17"/>
      <c r="H240" s="17"/>
      <c r="I240" s="17"/>
      <c r="J240" s="17"/>
      <c r="K240" s="17"/>
      <c r="L240" s="17"/>
      <c r="M240" s="17"/>
      <c r="N240" s="17"/>
      <c r="O240" s="17"/>
      <c r="P240" s="17"/>
      <c r="Q240" s="17"/>
      <c r="R240" s="17"/>
      <c r="S240" s="17"/>
      <c r="T240" s="17"/>
      <c r="U240" s="17"/>
      <c r="V240" s="17"/>
      <c r="W240" s="17"/>
      <c r="X240" s="23"/>
      <c r="Y240" s="17"/>
      <c r="Z240" s="17"/>
      <c r="AA240" s="17"/>
      <c r="AB240" s="17"/>
    </row>
    <row r="241" spans="1:28" ht="27" customHeight="1" x14ac:dyDescent="0.2">
      <c r="A241" s="17"/>
      <c r="B241" s="131"/>
      <c r="C241" s="17"/>
      <c r="D241" s="17"/>
      <c r="E241" s="17"/>
      <c r="F241" s="17"/>
      <c r="G241" s="17"/>
      <c r="H241" s="17"/>
      <c r="I241" s="17"/>
      <c r="J241" s="17"/>
      <c r="K241" s="17"/>
      <c r="L241" s="17"/>
      <c r="M241" s="17"/>
      <c r="N241" s="17"/>
      <c r="O241" s="17"/>
      <c r="P241" s="17"/>
      <c r="Q241" s="17"/>
      <c r="R241" s="17"/>
      <c r="S241" s="17"/>
      <c r="T241" s="17"/>
      <c r="U241" s="17"/>
      <c r="V241" s="17"/>
      <c r="W241" s="17"/>
      <c r="X241" s="23"/>
      <c r="Y241" s="17"/>
      <c r="Z241" s="17"/>
      <c r="AA241" s="17"/>
      <c r="AB241" s="17"/>
    </row>
    <row r="242" spans="1:28" ht="27" customHeight="1" x14ac:dyDescent="0.2">
      <c r="A242" s="17"/>
      <c r="B242" s="131"/>
      <c r="C242" s="17"/>
      <c r="D242" s="17"/>
      <c r="E242" s="17"/>
      <c r="F242" s="17"/>
      <c r="G242" s="17"/>
      <c r="H242" s="17"/>
      <c r="I242" s="17"/>
      <c r="J242" s="17"/>
      <c r="K242" s="17"/>
      <c r="L242" s="17"/>
      <c r="M242" s="17"/>
      <c r="N242" s="17"/>
      <c r="O242" s="17"/>
      <c r="P242" s="17"/>
      <c r="Q242" s="17"/>
      <c r="R242" s="17"/>
      <c r="S242" s="17"/>
      <c r="T242" s="17"/>
      <c r="U242" s="17"/>
      <c r="V242" s="17"/>
      <c r="W242" s="17"/>
      <c r="X242" s="23"/>
      <c r="Y242" s="17"/>
      <c r="Z242" s="17"/>
      <c r="AA242" s="17"/>
      <c r="AB242" s="17"/>
    </row>
    <row r="243" spans="1:28" ht="27" customHeight="1" x14ac:dyDescent="0.2">
      <c r="A243" s="17"/>
      <c r="B243" s="131"/>
      <c r="C243" s="17"/>
      <c r="D243" s="17"/>
      <c r="E243" s="17"/>
      <c r="F243" s="17"/>
      <c r="G243" s="17"/>
      <c r="H243" s="17"/>
      <c r="I243" s="17"/>
      <c r="J243" s="17"/>
      <c r="K243" s="17"/>
      <c r="L243" s="17"/>
      <c r="M243" s="17"/>
      <c r="N243" s="17"/>
      <c r="O243" s="17"/>
      <c r="P243" s="17"/>
      <c r="Q243" s="17"/>
      <c r="R243" s="17"/>
      <c r="S243" s="17"/>
      <c r="T243" s="17"/>
      <c r="U243" s="17"/>
      <c r="V243" s="17"/>
      <c r="W243" s="17"/>
      <c r="X243" s="23"/>
      <c r="Y243" s="17"/>
      <c r="Z243" s="17"/>
      <c r="AA243" s="17"/>
      <c r="AB243" s="17"/>
    </row>
    <row r="244" spans="1:28" ht="27" customHeight="1" x14ac:dyDescent="0.2">
      <c r="A244" s="17"/>
      <c r="B244" s="131"/>
      <c r="C244" s="17"/>
      <c r="D244" s="17"/>
      <c r="E244" s="17"/>
      <c r="F244" s="17"/>
      <c r="G244" s="17"/>
      <c r="H244" s="17"/>
      <c r="I244" s="17"/>
      <c r="J244" s="17"/>
      <c r="K244" s="17"/>
      <c r="L244" s="17"/>
      <c r="M244" s="17"/>
      <c r="N244" s="17"/>
      <c r="O244" s="17"/>
      <c r="P244" s="17"/>
      <c r="Q244" s="17"/>
      <c r="R244" s="17"/>
      <c r="S244" s="17"/>
      <c r="T244" s="17"/>
      <c r="U244" s="17"/>
      <c r="V244" s="17"/>
      <c r="W244" s="17"/>
      <c r="X244" s="23"/>
      <c r="Y244" s="17"/>
      <c r="Z244" s="17"/>
      <c r="AA244" s="17"/>
      <c r="AB244" s="17"/>
    </row>
    <row r="245" spans="1:28" ht="27" customHeight="1" x14ac:dyDescent="0.2">
      <c r="A245" s="17"/>
      <c r="B245" s="131"/>
      <c r="C245" s="17"/>
      <c r="D245" s="17"/>
      <c r="E245" s="17"/>
      <c r="F245" s="17"/>
      <c r="G245" s="17"/>
      <c r="H245" s="17"/>
      <c r="I245" s="17"/>
      <c r="J245" s="17"/>
      <c r="K245" s="17"/>
      <c r="L245" s="17"/>
      <c r="M245" s="17"/>
      <c r="N245" s="17"/>
      <c r="O245" s="17"/>
      <c r="P245" s="17"/>
      <c r="Q245" s="17"/>
      <c r="R245" s="17"/>
      <c r="S245" s="17"/>
      <c r="T245" s="17"/>
      <c r="U245" s="17"/>
      <c r="V245" s="17"/>
      <c r="W245" s="17"/>
      <c r="X245" s="23"/>
      <c r="Y245" s="17"/>
      <c r="Z245" s="17"/>
      <c r="AA245" s="17"/>
      <c r="AB245" s="17"/>
    </row>
    <row r="246" spans="1:28" ht="27" customHeight="1" x14ac:dyDescent="0.2">
      <c r="A246" s="17"/>
      <c r="B246" s="131"/>
      <c r="C246" s="17"/>
      <c r="D246" s="17"/>
      <c r="E246" s="17"/>
      <c r="F246" s="17"/>
      <c r="G246" s="17"/>
      <c r="H246" s="17"/>
      <c r="I246" s="17"/>
      <c r="J246" s="17"/>
      <c r="K246" s="17"/>
      <c r="L246" s="17"/>
      <c r="M246" s="17"/>
      <c r="N246" s="17"/>
      <c r="O246" s="17"/>
      <c r="P246" s="17"/>
      <c r="Q246" s="17"/>
      <c r="R246" s="17"/>
      <c r="S246" s="17"/>
      <c r="T246" s="17"/>
      <c r="U246" s="17"/>
      <c r="V246" s="17"/>
      <c r="W246" s="17"/>
      <c r="X246" s="23"/>
      <c r="Y246" s="17"/>
      <c r="Z246" s="17"/>
      <c r="AA246" s="17"/>
      <c r="AB246" s="17"/>
    </row>
    <row r="247" spans="1:28" ht="27" customHeight="1" x14ac:dyDescent="0.2">
      <c r="A247" s="17"/>
      <c r="B247" s="131"/>
      <c r="C247" s="17"/>
      <c r="D247" s="17"/>
      <c r="E247" s="17"/>
      <c r="F247" s="17"/>
      <c r="G247" s="17"/>
      <c r="H247" s="17"/>
      <c r="I247" s="17"/>
      <c r="J247" s="17"/>
      <c r="K247" s="17"/>
      <c r="L247" s="17"/>
      <c r="M247" s="17"/>
      <c r="N247" s="17"/>
      <c r="O247" s="17"/>
      <c r="P247" s="17"/>
      <c r="Q247" s="17"/>
      <c r="R247" s="17"/>
      <c r="S247" s="17"/>
      <c r="T247" s="17"/>
      <c r="U247" s="17"/>
      <c r="V247" s="17"/>
      <c r="W247" s="17"/>
      <c r="X247" s="23"/>
      <c r="Y247" s="17"/>
      <c r="Z247" s="17"/>
      <c r="AA247" s="17"/>
      <c r="AB247" s="17"/>
    </row>
    <row r="248" spans="1:28" ht="27" customHeight="1" x14ac:dyDescent="0.2">
      <c r="A248" s="17"/>
      <c r="B248" s="131"/>
      <c r="C248" s="17"/>
      <c r="D248" s="17"/>
      <c r="E248" s="17"/>
      <c r="F248" s="17"/>
      <c r="G248" s="17"/>
      <c r="H248" s="17"/>
      <c r="I248" s="17"/>
      <c r="J248" s="17"/>
      <c r="K248" s="17"/>
      <c r="L248" s="17"/>
      <c r="M248" s="17"/>
      <c r="N248" s="17"/>
      <c r="O248" s="17"/>
      <c r="P248" s="17"/>
      <c r="Q248" s="17"/>
      <c r="R248" s="17"/>
      <c r="S248" s="17"/>
      <c r="T248" s="17"/>
      <c r="U248" s="17"/>
      <c r="V248" s="17"/>
      <c r="W248" s="17"/>
      <c r="X248" s="23"/>
      <c r="Y248" s="17"/>
      <c r="Z248" s="17"/>
      <c r="AA248" s="17"/>
      <c r="AB248" s="17"/>
    </row>
    <row r="249" spans="1:28" ht="27" customHeight="1" x14ac:dyDescent="0.2">
      <c r="A249" s="17"/>
      <c r="B249" s="131"/>
      <c r="C249" s="17"/>
      <c r="D249" s="17"/>
      <c r="E249" s="17"/>
      <c r="F249" s="17"/>
      <c r="G249" s="17"/>
      <c r="H249" s="17"/>
      <c r="I249" s="17"/>
      <c r="J249" s="17"/>
      <c r="K249" s="17"/>
      <c r="L249" s="17"/>
      <c r="M249" s="17"/>
      <c r="N249" s="17"/>
      <c r="O249" s="17"/>
      <c r="P249" s="17"/>
      <c r="Q249" s="17"/>
      <c r="R249" s="17"/>
      <c r="S249" s="17"/>
      <c r="T249" s="17"/>
      <c r="U249" s="17"/>
      <c r="V249" s="17"/>
      <c r="W249" s="17"/>
      <c r="X249" s="23"/>
      <c r="Y249" s="17"/>
      <c r="Z249" s="17"/>
      <c r="AA249" s="17"/>
      <c r="AB249" s="17"/>
    </row>
    <row r="250" spans="1:28" ht="27" customHeight="1" x14ac:dyDescent="0.2">
      <c r="A250" s="17"/>
      <c r="B250" s="131"/>
      <c r="C250" s="17"/>
      <c r="D250" s="17"/>
      <c r="E250" s="17"/>
      <c r="F250" s="17"/>
      <c r="G250" s="17"/>
      <c r="H250" s="17"/>
      <c r="I250" s="17"/>
      <c r="J250" s="17"/>
      <c r="K250" s="17"/>
      <c r="L250" s="17"/>
      <c r="M250" s="17"/>
      <c r="N250" s="17"/>
      <c r="O250" s="17"/>
      <c r="P250" s="17"/>
      <c r="Q250" s="17"/>
      <c r="R250" s="17"/>
      <c r="S250" s="17"/>
      <c r="T250" s="17"/>
      <c r="U250" s="17"/>
      <c r="V250" s="17"/>
      <c r="W250" s="17"/>
      <c r="X250" s="23"/>
      <c r="Y250" s="17"/>
      <c r="Z250" s="17"/>
      <c r="AA250" s="17"/>
      <c r="AB250" s="17"/>
    </row>
    <row r="251" spans="1:28" ht="27" customHeight="1" x14ac:dyDescent="0.2">
      <c r="A251" s="17"/>
      <c r="B251" s="131"/>
      <c r="C251" s="17"/>
      <c r="D251" s="17"/>
      <c r="E251" s="17"/>
      <c r="F251" s="17"/>
      <c r="G251" s="17"/>
      <c r="H251" s="17"/>
      <c r="I251" s="17"/>
      <c r="J251" s="17"/>
      <c r="K251" s="17"/>
      <c r="L251" s="17"/>
      <c r="M251" s="17"/>
      <c r="N251" s="17"/>
      <c r="O251" s="17"/>
      <c r="P251" s="17"/>
      <c r="Q251" s="17"/>
      <c r="R251" s="17"/>
      <c r="S251" s="17"/>
      <c r="T251" s="17"/>
      <c r="U251" s="17"/>
      <c r="V251" s="17"/>
      <c r="W251" s="17"/>
      <c r="X251" s="23"/>
      <c r="Y251" s="17"/>
      <c r="Z251" s="17"/>
      <c r="AA251" s="17"/>
      <c r="AB251" s="17"/>
    </row>
    <row r="252" spans="1:28" ht="27" customHeight="1" x14ac:dyDescent="0.2">
      <c r="A252" s="17"/>
      <c r="B252" s="131"/>
      <c r="C252" s="17"/>
      <c r="D252" s="17"/>
      <c r="E252" s="17"/>
      <c r="F252" s="17"/>
      <c r="G252" s="17"/>
      <c r="H252" s="17"/>
      <c r="I252" s="17"/>
      <c r="J252" s="17"/>
      <c r="K252" s="17"/>
      <c r="L252" s="17"/>
      <c r="M252" s="17"/>
      <c r="N252" s="17"/>
      <c r="O252" s="17"/>
      <c r="P252" s="17"/>
      <c r="Q252" s="17"/>
      <c r="R252" s="17"/>
      <c r="S252" s="17"/>
      <c r="T252" s="17"/>
      <c r="U252" s="17"/>
      <c r="V252" s="17"/>
      <c r="W252" s="17"/>
      <c r="X252" s="23"/>
      <c r="Y252" s="17"/>
      <c r="Z252" s="17"/>
      <c r="AA252" s="17"/>
      <c r="AB252" s="17"/>
    </row>
    <row r="253" spans="1:28" ht="27" customHeight="1" x14ac:dyDescent="0.2">
      <c r="A253" s="17"/>
      <c r="B253" s="131"/>
      <c r="C253" s="17"/>
      <c r="D253" s="17"/>
      <c r="E253" s="17"/>
      <c r="F253" s="17"/>
      <c r="G253" s="17"/>
      <c r="H253" s="17"/>
      <c r="I253" s="17"/>
      <c r="J253" s="17"/>
      <c r="K253" s="17"/>
      <c r="L253" s="17"/>
      <c r="M253" s="17"/>
      <c r="N253" s="17"/>
      <c r="O253" s="17"/>
      <c r="P253" s="17"/>
      <c r="Q253" s="17"/>
      <c r="R253" s="17"/>
      <c r="S253" s="17"/>
      <c r="T253" s="17"/>
      <c r="U253" s="17"/>
      <c r="V253" s="17"/>
      <c r="W253" s="17"/>
      <c r="X253" s="23"/>
      <c r="Y253" s="17"/>
      <c r="Z253" s="17"/>
      <c r="AA253" s="17"/>
      <c r="AB253" s="17"/>
    </row>
    <row r="254" spans="1:28" ht="27" customHeight="1" x14ac:dyDescent="0.2">
      <c r="A254" s="17"/>
      <c r="B254" s="131"/>
      <c r="C254" s="17"/>
      <c r="D254" s="17"/>
      <c r="E254" s="17"/>
      <c r="F254" s="17"/>
      <c r="G254" s="17"/>
      <c r="H254" s="17"/>
      <c r="I254" s="17"/>
      <c r="J254" s="17"/>
      <c r="K254" s="17"/>
      <c r="L254" s="17"/>
      <c r="M254" s="17"/>
      <c r="N254" s="17"/>
      <c r="O254" s="17"/>
      <c r="P254" s="17"/>
      <c r="Q254" s="17"/>
      <c r="R254" s="17"/>
      <c r="S254" s="17"/>
      <c r="T254" s="17"/>
      <c r="U254" s="17"/>
      <c r="V254" s="17"/>
      <c r="W254" s="17"/>
      <c r="X254" s="23"/>
      <c r="Y254" s="17"/>
      <c r="Z254" s="17"/>
      <c r="AA254" s="17"/>
      <c r="AB254" s="17"/>
    </row>
    <row r="255" spans="1:28" ht="27" customHeight="1" x14ac:dyDescent="0.2">
      <c r="A255" s="17"/>
      <c r="B255" s="131"/>
      <c r="C255" s="17"/>
      <c r="D255" s="17"/>
      <c r="E255" s="17"/>
      <c r="F255" s="17"/>
      <c r="G255" s="17"/>
      <c r="H255" s="17"/>
      <c r="I255" s="17"/>
      <c r="J255" s="17"/>
      <c r="K255" s="17"/>
      <c r="L255" s="17"/>
      <c r="M255" s="17"/>
      <c r="N255" s="17"/>
      <c r="O255" s="17"/>
      <c r="P255" s="17"/>
      <c r="Q255" s="17"/>
      <c r="R255" s="17"/>
      <c r="S255" s="17"/>
      <c r="T255" s="17"/>
      <c r="U255" s="17"/>
      <c r="V255" s="17"/>
      <c r="W255" s="17"/>
      <c r="X255" s="23"/>
      <c r="Y255" s="17"/>
      <c r="Z255" s="17"/>
      <c r="AA255" s="17"/>
      <c r="AB255" s="17"/>
    </row>
    <row r="256" spans="1:28" ht="27" customHeight="1" x14ac:dyDescent="0.2">
      <c r="A256" s="17"/>
      <c r="B256" s="131"/>
      <c r="C256" s="17"/>
      <c r="D256" s="17"/>
      <c r="E256" s="17"/>
      <c r="F256" s="17"/>
      <c r="G256" s="17"/>
      <c r="H256" s="17"/>
      <c r="I256" s="17"/>
      <c r="J256" s="17"/>
      <c r="K256" s="17"/>
      <c r="L256" s="17"/>
      <c r="M256" s="17"/>
      <c r="N256" s="17"/>
      <c r="O256" s="17"/>
      <c r="P256" s="17"/>
      <c r="Q256" s="17"/>
      <c r="R256" s="17"/>
      <c r="S256" s="17"/>
      <c r="T256" s="17"/>
      <c r="U256" s="17"/>
      <c r="V256" s="17"/>
      <c r="W256" s="17"/>
      <c r="X256" s="23"/>
      <c r="Y256" s="17"/>
      <c r="Z256" s="17"/>
      <c r="AA256" s="17"/>
      <c r="AB256" s="17"/>
    </row>
    <row r="257" spans="1:28" ht="27" customHeight="1" x14ac:dyDescent="0.2">
      <c r="A257" s="17"/>
      <c r="B257" s="131"/>
      <c r="C257" s="17"/>
      <c r="D257" s="17"/>
      <c r="E257" s="17"/>
      <c r="F257" s="17"/>
      <c r="G257" s="17"/>
      <c r="H257" s="17"/>
      <c r="I257" s="17"/>
      <c r="J257" s="17"/>
      <c r="K257" s="17"/>
      <c r="L257" s="17"/>
      <c r="M257" s="17"/>
      <c r="N257" s="17"/>
      <c r="O257" s="17"/>
      <c r="P257" s="17"/>
      <c r="Q257" s="17"/>
      <c r="R257" s="17"/>
      <c r="S257" s="17"/>
      <c r="T257" s="17"/>
      <c r="U257" s="17"/>
      <c r="V257" s="17"/>
      <c r="W257" s="17"/>
      <c r="X257" s="23"/>
      <c r="Y257" s="17"/>
      <c r="Z257" s="17"/>
      <c r="AA257" s="17"/>
      <c r="AB257" s="17"/>
    </row>
    <row r="258" spans="1:28" ht="27" customHeight="1" x14ac:dyDescent="0.2">
      <c r="A258" s="17"/>
      <c r="B258" s="131"/>
      <c r="C258" s="17"/>
      <c r="D258" s="17"/>
      <c r="E258" s="17"/>
      <c r="F258" s="17"/>
      <c r="G258" s="17"/>
      <c r="H258" s="17"/>
      <c r="I258" s="17"/>
      <c r="J258" s="17"/>
      <c r="K258" s="17"/>
      <c r="L258" s="17"/>
      <c r="M258" s="17"/>
      <c r="N258" s="17"/>
      <c r="O258" s="17"/>
      <c r="P258" s="17"/>
      <c r="Q258" s="17"/>
      <c r="R258" s="17"/>
      <c r="S258" s="17"/>
      <c r="T258" s="17"/>
      <c r="U258" s="17"/>
      <c r="V258" s="17"/>
      <c r="W258" s="17"/>
      <c r="X258" s="23"/>
      <c r="Y258" s="17"/>
      <c r="Z258" s="17"/>
      <c r="AA258" s="17"/>
      <c r="AB258" s="17"/>
    </row>
    <row r="259" spans="1:28" ht="27" customHeight="1" x14ac:dyDescent="0.2">
      <c r="A259" s="17"/>
      <c r="B259" s="131"/>
      <c r="C259" s="17"/>
      <c r="D259" s="17"/>
      <c r="E259" s="17"/>
      <c r="F259" s="17"/>
      <c r="G259" s="17"/>
      <c r="H259" s="17"/>
      <c r="I259" s="17"/>
      <c r="J259" s="17"/>
      <c r="K259" s="17"/>
      <c r="L259" s="17"/>
      <c r="M259" s="17"/>
      <c r="N259" s="17"/>
      <c r="O259" s="17"/>
      <c r="P259" s="17"/>
      <c r="Q259" s="17"/>
      <c r="R259" s="17"/>
      <c r="S259" s="17"/>
      <c r="T259" s="17"/>
      <c r="U259" s="17"/>
      <c r="V259" s="17"/>
      <c r="W259" s="17"/>
      <c r="X259" s="23"/>
      <c r="Y259" s="17"/>
      <c r="Z259" s="17"/>
      <c r="AA259" s="17"/>
      <c r="AB259" s="17"/>
    </row>
    <row r="260" spans="1:28" ht="27" customHeight="1" x14ac:dyDescent="0.2">
      <c r="A260" s="17"/>
      <c r="B260" s="131"/>
      <c r="C260" s="17"/>
      <c r="D260" s="17"/>
      <c r="E260" s="17"/>
      <c r="F260" s="17"/>
      <c r="G260" s="17"/>
      <c r="H260" s="17"/>
      <c r="I260" s="17"/>
      <c r="J260" s="17"/>
      <c r="K260" s="17"/>
      <c r="L260" s="17"/>
      <c r="M260" s="17"/>
      <c r="N260" s="17"/>
      <c r="O260" s="17"/>
      <c r="P260" s="17"/>
      <c r="Q260" s="17"/>
      <c r="R260" s="17"/>
      <c r="S260" s="17"/>
      <c r="T260" s="17"/>
      <c r="U260" s="17"/>
      <c r="V260" s="17"/>
      <c r="W260" s="17"/>
      <c r="X260" s="23"/>
      <c r="Y260" s="17"/>
      <c r="Z260" s="17"/>
      <c r="AA260" s="17"/>
      <c r="AB260" s="17"/>
    </row>
    <row r="261" spans="1:28" ht="27" customHeight="1" x14ac:dyDescent="0.2">
      <c r="A261" s="17"/>
      <c r="B261" s="131"/>
      <c r="C261" s="17"/>
      <c r="D261" s="17"/>
      <c r="E261" s="17"/>
      <c r="F261" s="17"/>
      <c r="G261" s="17"/>
      <c r="H261" s="17"/>
      <c r="I261" s="17"/>
      <c r="J261" s="17"/>
      <c r="K261" s="17"/>
      <c r="L261" s="17"/>
      <c r="M261" s="17"/>
      <c r="N261" s="17"/>
      <c r="O261" s="17"/>
      <c r="P261" s="17"/>
      <c r="Q261" s="17"/>
      <c r="R261" s="17"/>
      <c r="S261" s="17"/>
      <c r="T261" s="17"/>
      <c r="U261" s="17"/>
      <c r="V261" s="17"/>
      <c r="W261" s="17"/>
      <c r="X261" s="23"/>
      <c r="Y261" s="17"/>
      <c r="Z261" s="17"/>
      <c r="AA261" s="17"/>
      <c r="AB261" s="17"/>
    </row>
    <row r="262" spans="1:28" ht="27" customHeight="1" x14ac:dyDescent="0.2">
      <c r="A262" s="17"/>
      <c r="B262" s="131"/>
      <c r="C262" s="17"/>
      <c r="D262" s="17"/>
      <c r="E262" s="17"/>
      <c r="F262" s="17"/>
      <c r="G262" s="17"/>
      <c r="H262" s="17"/>
      <c r="I262" s="17"/>
      <c r="J262" s="17"/>
      <c r="K262" s="17"/>
      <c r="L262" s="17"/>
      <c r="M262" s="17"/>
      <c r="N262" s="17"/>
      <c r="O262" s="17"/>
      <c r="P262" s="17"/>
      <c r="Q262" s="17"/>
      <c r="R262" s="17"/>
      <c r="S262" s="17"/>
      <c r="T262" s="17"/>
      <c r="U262" s="17"/>
      <c r="V262" s="17"/>
      <c r="W262" s="17"/>
      <c r="X262" s="23"/>
      <c r="Y262" s="17"/>
      <c r="Z262" s="17"/>
      <c r="AA262" s="17"/>
      <c r="AB262" s="17"/>
    </row>
    <row r="263" spans="1:28" ht="27" customHeight="1" x14ac:dyDescent="0.2">
      <c r="A263" s="17"/>
      <c r="B263" s="131"/>
      <c r="C263" s="17"/>
      <c r="D263" s="17"/>
      <c r="E263" s="17"/>
      <c r="F263" s="17"/>
      <c r="G263" s="17"/>
      <c r="H263" s="17"/>
      <c r="I263" s="17"/>
      <c r="J263" s="17"/>
      <c r="K263" s="17"/>
      <c r="L263" s="17"/>
      <c r="M263" s="17"/>
      <c r="N263" s="17"/>
      <c r="O263" s="17"/>
      <c r="P263" s="17"/>
      <c r="Q263" s="17"/>
      <c r="R263" s="17"/>
      <c r="S263" s="17"/>
      <c r="T263" s="17"/>
      <c r="U263" s="17"/>
      <c r="V263" s="17"/>
      <c r="W263" s="17"/>
      <c r="X263" s="23"/>
      <c r="Y263" s="17"/>
      <c r="Z263" s="17"/>
      <c r="AA263" s="17"/>
      <c r="AB263" s="17"/>
    </row>
    <row r="264" spans="1:28" ht="27" customHeight="1" x14ac:dyDescent="0.2">
      <c r="A264" s="17"/>
      <c r="B264" s="131"/>
      <c r="C264" s="17"/>
      <c r="D264" s="17"/>
      <c r="E264" s="17"/>
      <c r="F264" s="17"/>
      <c r="G264" s="17"/>
      <c r="H264" s="17"/>
      <c r="I264" s="17"/>
      <c r="J264" s="17"/>
      <c r="K264" s="17"/>
      <c r="L264" s="17"/>
      <c r="M264" s="17"/>
      <c r="N264" s="17"/>
      <c r="O264" s="17"/>
      <c r="P264" s="17"/>
      <c r="Q264" s="17"/>
      <c r="R264" s="17"/>
      <c r="S264" s="17"/>
      <c r="T264" s="17"/>
      <c r="U264" s="17"/>
      <c r="V264" s="17"/>
      <c r="W264" s="17"/>
      <c r="X264" s="23"/>
      <c r="Y264" s="17"/>
      <c r="Z264" s="17"/>
      <c r="AA264" s="17"/>
      <c r="AB264" s="17"/>
    </row>
    <row r="265" spans="1:28" ht="27" customHeight="1" x14ac:dyDescent="0.2">
      <c r="A265" s="17"/>
      <c r="B265" s="131"/>
      <c r="C265" s="17"/>
      <c r="D265" s="17"/>
      <c r="E265" s="17"/>
      <c r="F265" s="17"/>
      <c r="G265" s="17"/>
      <c r="H265" s="17"/>
      <c r="I265" s="17"/>
      <c r="J265" s="17"/>
      <c r="K265" s="17"/>
      <c r="L265" s="17"/>
      <c r="M265" s="17"/>
      <c r="N265" s="17"/>
      <c r="O265" s="17"/>
      <c r="P265" s="17"/>
      <c r="Q265" s="17"/>
      <c r="R265" s="17"/>
      <c r="S265" s="17"/>
      <c r="T265" s="17"/>
      <c r="U265" s="17"/>
      <c r="V265" s="17"/>
      <c r="W265" s="17"/>
      <c r="X265" s="23"/>
      <c r="Y265" s="17"/>
      <c r="Z265" s="17"/>
      <c r="AA265" s="17"/>
      <c r="AB265" s="17"/>
    </row>
    <row r="266" spans="1:28" ht="27" customHeight="1" x14ac:dyDescent="0.2">
      <c r="A266" s="17"/>
      <c r="B266" s="131"/>
      <c r="C266" s="17"/>
      <c r="D266" s="17"/>
      <c r="E266" s="17"/>
      <c r="F266" s="17"/>
      <c r="G266" s="17"/>
      <c r="H266" s="17"/>
      <c r="I266" s="17"/>
      <c r="J266" s="17"/>
      <c r="K266" s="17"/>
      <c r="L266" s="17"/>
      <c r="M266" s="17"/>
      <c r="N266" s="17"/>
      <c r="O266" s="17"/>
      <c r="P266" s="17"/>
      <c r="Q266" s="17"/>
      <c r="R266" s="17"/>
      <c r="S266" s="17"/>
      <c r="T266" s="17"/>
      <c r="U266" s="17"/>
      <c r="V266" s="17"/>
      <c r="W266" s="17"/>
      <c r="X266" s="23"/>
      <c r="Y266" s="17"/>
      <c r="Z266" s="17"/>
      <c r="AA266" s="17"/>
      <c r="AB266" s="17"/>
    </row>
    <row r="267" spans="1:28" ht="27" customHeight="1" x14ac:dyDescent="0.2">
      <c r="A267" s="17"/>
      <c r="B267" s="131"/>
      <c r="C267" s="17"/>
      <c r="D267" s="17"/>
      <c r="E267" s="17"/>
      <c r="F267" s="17"/>
      <c r="G267" s="17"/>
      <c r="H267" s="17"/>
      <c r="I267" s="17"/>
      <c r="J267" s="17"/>
      <c r="K267" s="17"/>
      <c r="L267" s="17"/>
      <c r="M267" s="17"/>
      <c r="N267" s="17"/>
      <c r="O267" s="17"/>
      <c r="P267" s="17"/>
      <c r="Q267" s="17"/>
      <c r="R267" s="17"/>
      <c r="S267" s="17"/>
      <c r="T267" s="17"/>
      <c r="U267" s="17"/>
      <c r="V267" s="17"/>
      <c r="W267" s="17"/>
      <c r="X267" s="23"/>
      <c r="Y267" s="17"/>
      <c r="Z267" s="17"/>
      <c r="AA267" s="17"/>
      <c r="AB267" s="17"/>
    </row>
    <row r="268" spans="1:28" ht="27" customHeight="1" x14ac:dyDescent="0.2">
      <c r="A268" s="17"/>
      <c r="B268" s="131"/>
      <c r="C268" s="17"/>
      <c r="D268" s="17"/>
      <c r="E268" s="17"/>
      <c r="F268" s="17"/>
      <c r="G268" s="17"/>
      <c r="H268" s="17"/>
      <c r="I268" s="17"/>
      <c r="J268" s="17"/>
      <c r="K268" s="17"/>
      <c r="L268" s="17"/>
      <c r="M268" s="17"/>
      <c r="N268" s="17"/>
      <c r="O268" s="17"/>
      <c r="P268" s="17"/>
      <c r="Q268" s="17"/>
      <c r="R268" s="17"/>
      <c r="S268" s="17"/>
      <c r="T268" s="17"/>
      <c r="U268" s="17"/>
      <c r="V268" s="17"/>
      <c r="W268" s="17"/>
      <c r="X268" s="23"/>
      <c r="Y268" s="17"/>
      <c r="Z268" s="17"/>
      <c r="AA268" s="17"/>
      <c r="AB268" s="17"/>
    </row>
    <row r="269" spans="1:28" ht="27" customHeight="1" x14ac:dyDescent="0.2">
      <c r="A269" s="17"/>
      <c r="B269" s="131"/>
      <c r="C269" s="17"/>
      <c r="D269" s="17"/>
      <c r="E269" s="17"/>
      <c r="F269" s="17"/>
      <c r="G269" s="17"/>
      <c r="H269" s="17"/>
      <c r="I269" s="17"/>
      <c r="J269" s="17"/>
      <c r="K269" s="17"/>
      <c r="L269" s="17"/>
      <c r="M269" s="17"/>
      <c r="N269" s="17"/>
      <c r="O269" s="17"/>
      <c r="P269" s="17"/>
      <c r="Q269" s="17"/>
      <c r="R269" s="17"/>
      <c r="S269" s="17"/>
      <c r="T269" s="17"/>
      <c r="U269" s="17"/>
      <c r="V269" s="17"/>
      <c r="W269" s="17"/>
      <c r="X269" s="23"/>
      <c r="Y269" s="17"/>
      <c r="Z269" s="17"/>
      <c r="AA269" s="17"/>
      <c r="AB269" s="17"/>
    </row>
    <row r="270" spans="1:28" ht="27" customHeight="1" x14ac:dyDescent="0.2">
      <c r="A270" s="17"/>
      <c r="B270" s="131"/>
      <c r="C270" s="17"/>
      <c r="D270" s="17"/>
      <c r="E270" s="17"/>
      <c r="F270" s="17"/>
      <c r="G270" s="17"/>
      <c r="H270" s="17"/>
      <c r="I270" s="17"/>
      <c r="J270" s="17"/>
      <c r="K270" s="17"/>
      <c r="L270" s="17"/>
      <c r="M270" s="17"/>
      <c r="N270" s="17"/>
      <c r="O270" s="17"/>
      <c r="P270" s="17"/>
      <c r="Q270" s="17"/>
      <c r="R270" s="17"/>
      <c r="S270" s="17"/>
      <c r="T270" s="17"/>
      <c r="U270" s="17"/>
      <c r="V270" s="17"/>
      <c r="W270" s="17"/>
      <c r="X270" s="23"/>
      <c r="Y270" s="17"/>
      <c r="Z270" s="17"/>
      <c r="AA270" s="17"/>
      <c r="AB270" s="17"/>
    </row>
    <row r="271" spans="1:28" ht="27" customHeight="1" x14ac:dyDescent="0.2">
      <c r="A271" s="17"/>
      <c r="B271" s="131"/>
      <c r="C271" s="17"/>
      <c r="D271" s="17"/>
      <c r="E271" s="17"/>
      <c r="F271" s="17"/>
      <c r="G271" s="17"/>
      <c r="H271" s="17"/>
      <c r="I271" s="17"/>
      <c r="J271" s="17"/>
      <c r="K271" s="17"/>
      <c r="L271" s="17"/>
      <c r="M271" s="17"/>
      <c r="N271" s="17"/>
      <c r="O271" s="17"/>
      <c r="P271" s="17"/>
      <c r="Q271" s="17"/>
      <c r="R271" s="17"/>
      <c r="S271" s="17"/>
      <c r="T271" s="17"/>
      <c r="U271" s="17"/>
      <c r="V271" s="17"/>
      <c r="W271" s="17"/>
      <c r="X271" s="23"/>
      <c r="Y271" s="17"/>
      <c r="Z271" s="17"/>
      <c r="AA271" s="17"/>
      <c r="AB271" s="17"/>
    </row>
    <row r="272" spans="1:28" ht="27" customHeight="1" x14ac:dyDescent="0.2">
      <c r="A272" s="17"/>
      <c r="B272" s="131"/>
      <c r="C272" s="17"/>
      <c r="D272" s="17"/>
      <c r="E272" s="17"/>
      <c r="F272" s="17"/>
      <c r="G272" s="17"/>
      <c r="H272" s="17"/>
      <c r="I272" s="17"/>
      <c r="J272" s="17"/>
      <c r="K272" s="17"/>
      <c r="L272" s="17"/>
      <c r="M272" s="17"/>
      <c r="N272" s="17"/>
      <c r="O272" s="17"/>
      <c r="P272" s="17"/>
      <c r="Q272" s="17"/>
      <c r="R272" s="17"/>
      <c r="S272" s="17"/>
      <c r="T272" s="17"/>
      <c r="U272" s="17"/>
      <c r="V272" s="17"/>
      <c r="W272" s="17"/>
      <c r="X272" s="23"/>
      <c r="Y272" s="17"/>
      <c r="Z272" s="17"/>
      <c r="AA272" s="17"/>
      <c r="AB272" s="17"/>
    </row>
    <row r="273" spans="1:28" ht="27" customHeight="1" x14ac:dyDescent="0.2">
      <c r="A273" s="17"/>
      <c r="B273" s="131"/>
      <c r="C273" s="17"/>
      <c r="D273" s="17"/>
      <c r="E273" s="17"/>
      <c r="F273" s="17"/>
      <c r="G273" s="17"/>
      <c r="H273" s="17"/>
      <c r="I273" s="17"/>
      <c r="J273" s="17"/>
      <c r="K273" s="17"/>
      <c r="L273" s="17"/>
      <c r="M273" s="17"/>
      <c r="N273" s="17"/>
      <c r="O273" s="17"/>
      <c r="P273" s="17"/>
      <c r="Q273" s="17"/>
      <c r="R273" s="17"/>
      <c r="S273" s="17"/>
      <c r="T273" s="17"/>
      <c r="U273" s="17"/>
      <c r="V273" s="17"/>
      <c r="W273" s="17"/>
      <c r="X273" s="23"/>
      <c r="Y273" s="17"/>
      <c r="Z273" s="17"/>
      <c r="AA273" s="17"/>
      <c r="AB273" s="17"/>
    </row>
    <row r="274" spans="1:28" ht="27" customHeight="1" x14ac:dyDescent="0.2">
      <c r="A274" s="17"/>
      <c r="B274" s="131"/>
      <c r="C274" s="17"/>
      <c r="D274" s="17"/>
      <c r="E274" s="17"/>
      <c r="F274" s="17"/>
      <c r="G274" s="17"/>
      <c r="H274" s="17"/>
      <c r="I274" s="17"/>
      <c r="J274" s="17"/>
      <c r="K274" s="17"/>
      <c r="L274" s="17"/>
      <c r="M274" s="17"/>
      <c r="N274" s="17"/>
      <c r="O274" s="17"/>
      <c r="P274" s="17"/>
      <c r="Q274" s="17"/>
      <c r="R274" s="17"/>
      <c r="S274" s="17"/>
      <c r="T274" s="17"/>
      <c r="U274" s="17"/>
      <c r="V274" s="17"/>
      <c r="W274" s="17"/>
      <c r="X274" s="23"/>
      <c r="Y274" s="17"/>
      <c r="Z274" s="17"/>
      <c r="AA274" s="17"/>
      <c r="AB274" s="17"/>
    </row>
    <row r="275" spans="1:28" ht="27" customHeight="1" x14ac:dyDescent="0.2">
      <c r="A275" s="17"/>
      <c r="B275" s="131"/>
      <c r="C275" s="17"/>
      <c r="D275" s="17"/>
      <c r="E275" s="17"/>
      <c r="F275" s="17"/>
      <c r="G275" s="17"/>
      <c r="H275" s="17"/>
      <c r="I275" s="17"/>
      <c r="J275" s="17"/>
      <c r="K275" s="17"/>
      <c r="L275" s="17"/>
      <c r="M275" s="17"/>
      <c r="N275" s="17"/>
      <c r="O275" s="17"/>
      <c r="P275" s="17"/>
      <c r="Q275" s="17"/>
      <c r="R275" s="17"/>
      <c r="S275" s="17"/>
      <c r="T275" s="17"/>
      <c r="U275" s="17"/>
      <c r="V275" s="17"/>
      <c r="W275" s="17"/>
      <c r="X275" s="23"/>
      <c r="Y275" s="17"/>
      <c r="Z275" s="17"/>
      <c r="AA275" s="17"/>
      <c r="AB275" s="17"/>
    </row>
    <row r="276" spans="1:28" ht="27" customHeight="1" x14ac:dyDescent="0.2">
      <c r="A276" s="17"/>
      <c r="B276" s="131"/>
      <c r="C276" s="17"/>
      <c r="D276" s="17"/>
      <c r="E276" s="17"/>
      <c r="F276" s="17"/>
      <c r="G276" s="17"/>
      <c r="H276" s="17"/>
      <c r="I276" s="17"/>
      <c r="J276" s="17"/>
      <c r="K276" s="17"/>
      <c r="L276" s="17"/>
      <c r="M276" s="17"/>
      <c r="N276" s="17"/>
      <c r="O276" s="17"/>
      <c r="P276" s="17"/>
      <c r="Q276" s="17"/>
      <c r="R276" s="17"/>
      <c r="S276" s="17"/>
      <c r="T276" s="17"/>
      <c r="U276" s="17"/>
      <c r="V276" s="17"/>
      <c r="W276" s="17"/>
      <c r="X276" s="23"/>
      <c r="Y276" s="17"/>
      <c r="Z276" s="17"/>
      <c r="AA276" s="17"/>
      <c r="AB276" s="17"/>
    </row>
    <row r="277" spans="1:28" ht="27" customHeight="1" x14ac:dyDescent="0.2">
      <c r="A277" s="17"/>
      <c r="B277" s="131"/>
      <c r="C277" s="17"/>
      <c r="D277" s="17"/>
      <c r="E277" s="17"/>
      <c r="F277" s="17"/>
      <c r="G277" s="17"/>
      <c r="H277" s="17"/>
      <c r="I277" s="17"/>
      <c r="J277" s="17"/>
      <c r="K277" s="17"/>
      <c r="L277" s="17"/>
      <c r="M277" s="17"/>
      <c r="N277" s="17"/>
      <c r="O277" s="17"/>
      <c r="P277" s="17"/>
      <c r="Q277" s="17"/>
      <c r="R277" s="17"/>
      <c r="S277" s="17"/>
      <c r="T277" s="17"/>
      <c r="U277" s="17"/>
      <c r="V277" s="17"/>
      <c r="W277" s="17"/>
      <c r="X277" s="23"/>
      <c r="Y277" s="17"/>
      <c r="Z277" s="17"/>
      <c r="AA277" s="17"/>
      <c r="AB277" s="17"/>
    </row>
    <row r="278" spans="1:28" ht="27" customHeight="1" x14ac:dyDescent="0.2">
      <c r="A278" s="17"/>
      <c r="B278" s="131"/>
      <c r="C278" s="17"/>
      <c r="D278" s="17"/>
      <c r="E278" s="17"/>
      <c r="F278" s="17"/>
      <c r="G278" s="17"/>
      <c r="H278" s="17"/>
      <c r="I278" s="17"/>
      <c r="J278" s="17"/>
      <c r="K278" s="17"/>
      <c r="L278" s="17"/>
      <c r="M278" s="17"/>
      <c r="N278" s="17"/>
      <c r="O278" s="17"/>
      <c r="P278" s="17"/>
      <c r="Q278" s="17"/>
      <c r="R278" s="17"/>
      <c r="S278" s="17"/>
      <c r="T278" s="17"/>
      <c r="U278" s="17"/>
      <c r="V278" s="17"/>
      <c r="W278" s="17"/>
      <c r="X278" s="23"/>
      <c r="Y278" s="17"/>
      <c r="Z278" s="17"/>
      <c r="AA278" s="17"/>
      <c r="AB278" s="17"/>
    </row>
    <row r="279" spans="1:28" ht="27" customHeight="1" x14ac:dyDescent="0.2">
      <c r="A279" s="17"/>
      <c r="B279" s="131"/>
      <c r="C279" s="17"/>
      <c r="D279" s="17"/>
      <c r="E279" s="17"/>
      <c r="F279" s="17"/>
      <c r="G279" s="17"/>
      <c r="H279" s="17"/>
      <c r="I279" s="17"/>
      <c r="J279" s="17"/>
      <c r="K279" s="17"/>
      <c r="L279" s="17"/>
      <c r="M279" s="17"/>
      <c r="N279" s="17"/>
      <c r="O279" s="17"/>
      <c r="P279" s="17"/>
      <c r="Q279" s="17"/>
      <c r="R279" s="17"/>
      <c r="S279" s="17"/>
      <c r="T279" s="17"/>
      <c r="U279" s="17"/>
      <c r="V279" s="17"/>
      <c r="W279" s="17"/>
      <c r="X279" s="23"/>
      <c r="Y279" s="17"/>
      <c r="Z279" s="17"/>
      <c r="AA279" s="17"/>
      <c r="AB279" s="17"/>
    </row>
    <row r="280" spans="1:28" ht="27" customHeight="1" x14ac:dyDescent="0.2">
      <c r="A280" s="17"/>
      <c r="B280" s="131"/>
      <c r="C280" s="17"/>
      <c r="D280" s="17"/>
      <c r="E280" s="17"/>
      <c r="F280" s="17"/>
      <c r="G280" s="17"/>
      <c r="H280" s="17"/>
      <c r="I280" s="17"/>
      <c r="J280" s="17"/>
      <c r="K280" s="17"/>
      <c r="L280" s="17"/>
      <c r="M280" s="17"/>
      <c r="N280" s="17"/>
      <c r="O280" s="17"/>
      <c r="P280" s="17"/>
      <c r="Q280" s="17"/>
      <c r="R280" s="17"/>
      <c r="S280" s="17"/>
      <c r="T280" s="17"/>
      <c r="U280" s="17"/>
      <c r="V280" s="17"/>
      <c r="W280" s="17"/>
      <c r="X280" s="23"/>
      <c r="Y280" s="17"/>
      <c r="Z280" s="17"/>
      <c r="AA280" s="17"/>
      <c r="AB280" s="17"/>
    </row>
    <row r="281" spans="1:28" ht="27" customHeight="1" x14ac:dyDescent="0.2">
      <c r="A281" s="17"/>
      <c r="B281" s="131"/>
      <c r="C281" s="17"/>
      <c r="D281" s="17"/>
      <c r="E281" s="17"/>
      <c r="F281" s="17"/>
      <c r="G281" s="17"/>
      <c r="H281" s="17"/>
      <c r="I281" s="17"/>
      <c r="J281" s="17"/>
      <c r="K281" s="17"/>
      <c r="L281" s="17"/>
      <c r="M281" s="17"/>
      <c r="N281" s="17"/>
      <c r="O281" s="17"/>
      <c r="P281" s="17"/>
      <c r="Q281" s="17"/>
      <c r="R281" s="17"/>
      <c r="S281" s="17"/>
      <c r="T281" s="17"/>
      <c r="U281" s="17"/>
      <c r="V281" s="17"/>
      <c r="W281" s="17"/>
      <c r="X281" s="23"/>
      <c r="Y281" s="17"/>
      <c r="Z281" s="17"/>
      <c r="AA281" s="17"/>
      <c r="AB281" s="17"/>
    </row>
    <row r="282" spans="1:28" ht="27" customHeight="1" x14ac:dyDescent="0.2">
      <c r="A282" s="17"/>
      <c r="B282" s="131"/>
      <c r="C282" s="17"/>
      <c r="D282" s="17"/>
      <c r="E282" s="17"/>
      <c r="F282" s="17"/>
      <c r="G282" s="17"/>
      <c r="H282" s="17"/>
      <c r="I282" s="17"/>
      <c r="J282" s="17"/>
      <c r="K282" s="17"/>
      <c r="L282" s="17"/>
      <c r="M282" s="17"/>
      <c r="N282" s="17"/>
      <c r="O282" s="17"/>
      <c r="P282" s="17"/>
      <c r="Q282" s="17"/>
      <c r="R282" s="17"/>
      <c r="S282" s="17"/>
      <c r="T282" s="17"/>
      <c r="U282" s="17"/>
      <c r="V282" s="17"/>
      <c r="W282" s="17"/>
      <c r="X282" s="23"/>
      <c r="Y282" s="17"/>
      <c r="Z282" s="17"/>
      <c r="AA282" s="17"/>
      <c r="AB282" s="17"/>
    </row>
    <row r="283" spans="1:28" ht="27" customHeight="1" x14ac:dyDescent="0.2">
      <c r="A283" s="17"/>
      <c r="B283" s="131"/>
      <c r="C283" s="17"/>
      <c r="D283" s="17"/>
      <c r="E283" s="17"/>
      <c r="F283" s="17"/>
      <c r="G283" s="17"/>
      <c r="H283" s="17"/>
      <c r="I283" s="17"/>
      <c r="J283" s="17"/>
      <c r="K283" s="17"/>
      <c r="L283" s="17"/>
      <c r="M283" s="17"/>
      <c r="N283" s="17"/>
      <c r="O283" s="17"/>
      <c r="P283" s="17"/>
      <c r="Q283" s="17"/>
      <c r="R283" s="17"/>
      <c r="S283" s="17"/>
      <c r="T283" s="17"/>
      <c r="U283" s="17"/>
      <c r="V283" s="17"/>
      <c r="W283" s="17"/>
      <c r="X283" s="23"/>
      <c r="Y283" s="17"/>
      <c r="Z283" s="17"/>
      <c r="AA283" s="17"/>
      <c r="AB283" s="17"/>
    </row>
    <row r="284" spans="1:28" ht="27" customHeight="1" x14ac:dyDescent="0.2">
      <c r="A284" s="17"/>
      <c r="B284" s="131"/>
      <c r="C284" s="17"/>
      <c r="D284" s="17"/>
      <c r="E284" s="17"/>
      <c r="F284" s="17"/>
      <c r="G284" s="17"/>
      <c r="H284" s="17"/>
      <c r="I284" s="17"/>
      <c r="J284" s="17"/>
      <c r="K284" s="17"/>
      <c r="L284" s="17"/>
      <c r="M284" s="17"/>
      <c r="N284" s="17"/>
      <c r="O284" s="17"/>
      <c r="P284" s="17"/>
      <c r="Q284" s="17"/>
      <c r="R284" s="17"/>
      <c r="S284" s="17"/>
      <c r="T284" s="17"/>
      <c r="U284" s="17"/>
      <c r="V284" s="17"/>
      <c r="W284" s="17"/>
      <c r="X284" s="23"/>
      <c r="Y284" s="17"/>
      <c r="Z284" s="17"/>
      <c r="AA284" s="17"/>
      <c r="AB284" s="17"/>
    </row>
    <row r="285" spans="1:28" ht="27" customHeight="1" x14ac:dyDescent="0.2">
      <c r="A285" s="17"/>
      <c r="B285" s="131"/>
      <c r="C285" s="17"/>
      <c r="D285" s="17"/>
      <c r="E285" s="17"/>
      <c r="F285" s="17"/>
      <c r="G285" s="17"/>
      <c r="H285" s="17"/>
      <c r="I285" s="17"/>
      <c r="J285" s="17"/>
      <c r="K285" s="17"/>
      <c r="L285" s="17"/>
      <c r="M285" s="17"/>
      <c r="N285" s="17"/>
      <c r="O285" s="17"/>
      <c r="P285" s="17"/>
      <c r="Q285" s="17"/>
      <c r="R285" s="17"/>
      <c r="S285" s="17"/>
      <c r="T285" s="17"/>
      <c r="U285" s="17"/>
      <c r="V285" s="17"/>
      <c r="W285" s="17"/>
      <c r="X285" s="23"/>
      <c r="Y285" s="17"/>
      <c r="Z285" s="17"/>
      <c r="AA285" s="17"/>
      <c r="AB285" s="17"/>
    </row>
    <row r="286" spans="1:28" ht="27" customHeight="1" x14ac:dyDescent="0.2">
      <c r="A286" s="17"/>
      <c r="B286" s="131"/>
      <c r="C286" s="17"/>
      <c r="D286" s="17"/>
      <c r="E286" s="17"/>
      <c r="F286" s="17"/>
      <c r="G286" s="17"/>
      <c r="H286" s="17"/>
      <c r="I286" s="17"/>
      <c r="J286" s="17"/>
      <c r="K286" s="17"/>
      <c r="L286" s="17"/>
      <c r="M286" s="17"/>
      <c r="N286" s="17"/>
      <c r="O286" s="17"/>
      <c r="P286" s="17"/>
      <c r="Q286" s="17"/>
      <c r="R286" s="17"/>
      <c r="S286" s="17"/>
      <c r="T286" s="17"/>
      <c r="U286" s="17"/>
      <c r="V286" s="17"/>
      <c r="W286" s="17"/>
      <c r="X286" s="23"/>
      <c r="Y286" s="17"/>
      <c r="Z286" s="17"/>
      <c r="AA286" s="17"/>
      <c r="AB286" s="17"/>
    </row>
    <row r="287" spans="1:28" ht="27" customHeight="1" x14ac:dyDescent="0.2">
      <c r="A287" s="17"/>
      <c r="B287" s="131"/>
      <c r="C287" s="17"/>
      <c r="D287" s="17"/>
      <c r="E287" s="17"/>
      <c r="F287" s="17"/>
      <c r="G287" s="17"/>
      <c r="H287" s="17"/>
      <c r="I287" s="17"/>
      <c r="J287" s="17"/>
      <c r="K287" s="17"/>
      <c r="L287" s="17"/>
      <c r="M287" s="17"/>
      <c r="N287" s="17"/>
      <c r="O287" s="17"/>
      <c r="P287" s="17"/>
      <c r="Q287" s="17"/>
      <c r="R287" s="17"/>
      <c r="S287" s="17"/>
      <c r="T287" s="17"/>
      <c r="U287" s="17"/>
      <c r="V287" s="17"/>
      <c r="W287" s="17"/>
      <c r="X287" s="23"/>
      <c r="Y287" s="17"/>
      <c r="Z287" s="17"/>
      <c r="AA287" s="17"/>
      <c r="AB287" s="17"/>
    </row>
    <row r="288" spans="1:28" ht="27" customHeight="1" x14ac:dyDescent="0.2">
      <c r="A288" s="17"/>
      <c r="B288" s="131"/>
      <c r="C288" s="17"/>
      <c r="D288" s="17"/>
      <c r="E288" s="17"/>
      <c r="F288" s="17"/>
      <c r="G288" s="17"/>
      <c r="H288" s="17"/>
      <c r="I288" s="17"/>
      <c r="J288" s="17"/>
      <c r="K288" s="17"/>
      <c r="L288" s="17"/>
      <c r="M288" s="17"/>
      <c r="N288" s="17"/>
      <c r="O288" s="17"/>
      <c r="P288" s="17"/>
      <c r="Q288" s="17"/>
      <c r="R288" s="17"/>
      <c r="S288" s="17"/>
      <c r="T288" s="17"/>
      <c r="U288" s="17"/>
      <c r="V288" s="17"/>
      <c r="W288" s="17"/>
      <c r="X288" s="23"/>
      <c r="Y288" s="17"/>
      <c r="Z288" s="17"/>
      <c r="AA288" s="17"/>
      <c r="AB288" s="17"/>
    </row>
    <row r="289" spans="1:28" ht="27" customHeight="1" x14ac:dyDescent="0.2">
      <c r="A289" s="17"/>
      <c r="B289" s="131"/>
      <c r="C289" s="17"/>
      <c r="D289" s="17"/>
      <c r="E289" s="17"/>
      <c r="F289" s="17"/>
      <c r="G289" s="17"/>
      <c r="H289" s="17"/>
      <c r="I289" s="17"/>
      <c r="J289" s="17"/>
      <c r="K289" s="17"/>
      <c r="L289" s="17"/>
      <c r="M289" s="17"/>
      <c r="N289" s="17"/>
      <c r="O289" s="17"/>
      <c r="P289" s="17"/>
      <c r="Q289" s="17"/>
      <c r="R289" s="17"/>
      <c r="S289" s="17"/>
      <c r="T289" s="17"/>
      <c r="U289" s="17"/>
      <c r="V289" s="17"/>
      <c r="W289" s="17"/>
      <c r="X289" s="23"/>
      <c r="Y289" s="17"/>
      <c r="Z289" s="17"/>
      <c r="AA289" s="17"/>
      <c r="AB289" s="17"/>
    </row>
    <row r="290" spans="1:28" ht="27" customHeight="1" x14ac:dyDescent="0.2">
      <c r="A290" s="17"/>
      <c r="B290" s="131"/>
      <c r="C290" s="17"/>
      <c r="D290" s="17"/>
      <c r="E290" s="17"/>
      <c r="F290" s="17"/>
      <c r="G290" s="17"/>
      <c r="H290" s="17"/>
      <c r="I290" s="17"/>
      <c r="J290" s="17"/>
      <c r="K290" s="17"/>
      <c r="L290" s="17"/>
      <c r="M290" s="17"/>
      <c r="N290" s="17"/>
      <c r="O290" s="17"/>
      <c r="P290" s="17"/>
      <c r="Q290" s="17"/>
      <c r="R290" s="17"/>
      <c r="S290" s="17"/>
      <c r="T290" s="17"/>
      <c r="U290" s="17"/>
      <c r="V290" s="17"/>
      <c r="W290" s="17"/>
      <c r="X290" s="23"/>
      <c r="Y290" s="17"/>
      <c r="Z290" s="17"/>
      <c r="AA290" s="17"/>
      <c r="AB290" s="17"/>
    </row>
    <row r="291" spans="1:28" ht="27" customHeight="1" x14ac:dyDescent="0.2">
      <c r="A291" s="17"/>
      <c r="B291" s="131"/>
      <c r="C291" s="17"/>
      <c r="D291" s="17"/>
      <c r="E291" s="17"/>
      <c r="F291" s="17"/>
      <c r="G291" s="17"/>
      <c r="H291" s="17"/>
      <c r="I291" s="17"/>
      <c r="J291" s="17"/>
      <c r="K291" s="17"/>
      <c r="L291" s="17"/>
      <c r="M291" s="17"/>
      <c r="N291" s="17"/>
      <c r="O291" s="17"/>
      <c r="P291" s="17"/>
      <c r="Q291" s="17"/>
      <c r="R291" s="17"/>
      <c r="S291" s="17"/>
      <c r="T291" s="17"/>
      <c r="U291" s="17"/>
      <c r="V291" s="17"/>
      <c r="W291" s="17"/>
      <c r="X291" s="23"/>
      <c r="Y291" s="17"/>
      <c r="Z291" s="17"/>
      <c r="AA291" s="17"/>
      <c r="AB291" s="17"/>
    </row>
    <row r="292" spans="1:28" ht="27" customHeight="1" x14ac:dyDescent="0.2">
      <c r="A292" s="17"/>
      <c r="B292" s="131"/>
      <c r="C292" s="17"/>
      <c r="D292" s="17"/>
      <c r="E292" s="17"/>
      <c r="F292" s="17"/>
      <c r="G292" s="17"/>
      <c r="H292" s="17"/>
      <c r="I292" s="17"/>
      <c r="J292" s="17"/>
      <c r="K292" s="17"/>
      <c r="L292" s="17"/>
      <c r="M292" s="17"/>
      <c r="N292" s="17"/>
      <c r="O292" s="17"/>
      <c r="P292" s="17"/>
      <c r="Q292" s="17"/>
      <c r="R292" s="17"/>
      <c r="S292" s="17"/>
      <c r="T292" s="17"/>
      <c r="U292" s="17"/>
      <c r="V292" s="17"/>
      <c r="W292" s="17"/>
      <c r="X292" s="23"/>
      <c r="Y292" s="17"/>
      <c r="Z292" s="17"/>
      <c r="AA292" s="17"/>
      <c r="AB292" s="17"/>
    </row>
    <row r="293" spans="1:28" ht="27" customHeight="1" x14ac:dyDescent="0.2">
      <c r="A293" s="17"/>
      <c r="B293" s="131"/>
      <c r="C293" s="17"/>
      <c r="D293" s="17"/>
      <c r="E293" s="17"/>
      <c r="F293" s="17"/>
      <c r="G293" s="17"/>
      <c r="H293" s="17"/>
      <c r="I293" s="17"/>
      <c r="J293" s="17"/>
      <c r="K293" s="17"/>
      <c r="L293" s="17"/>
      <c r="M293" s="17"/>
      <c r="N293" s="17"/>
      <c r="O293" s="17"/>
      <c r="P293" s="17"/>
      <c r="Q293" s="17"/>
      <c r="R293" s="17"/>
      <c r="S293" s="17"/>
      <c r="T293" s="17"/>
      <c r="U293" s="17"/>
      <c r="V293" s="17"/>
      <c r="W293" s="17"/>
      <c r="X293" s="23"/>
      <c r="Y293" s="17"/>
      <c r="Z293" s="17"/>
      <c r="AA293" s="17"/>
      <c r="AB293" s="17"/>
    </row>
    <row r="294" spans="1:28" ht="27" customHeight="1" x14ac:dyDescent="0.2">
      <c r="A294" s="17"/>
      <c r="B294" s="131"/>
      <c r="C294" s="17"/>
      <c r="D294" s="17"/>
      <c r="E294" s="17"/>
      <c r="F294" s="17"/>
      <c r="G294" s="17"/>
      <c r="H294" s="17"/>
      <c r="I294" s="17"/>
      <c r="J294" s="17"/>
      <c r="K294" s="17"/>
      <c r="L294" s="17"/>
      <c r="M294" s="17"/>
      <c r="N294" s="17"/>
      <c r="O294" s="17"/>
      <c r="P294" s="17"/>
      <c r="Q294" s="17"/>
      <c r="R294" s="17"/>
      <c r="S294" s="17"/>
      <c r="T294" s="17"/>
      <c r="U294" s="17"/>
      <c r="V294" s="17"/>
      <c r="W294" s="17"/>
      <c r="X294" s="23"/>
      <c r="Y294" s="17"/>
      <c r="Z294" s="17"/>
      <c r="AA294" s="17"/>
      <c r="AB294" s="17"/>
    </row>
    <row r="295" spans="1:28" ht="27" customHeight="1" x14ac:dyDescent="0.2">
      <c r="A295" s="17"/>
      <c r="B295" s="131"/>
      <c r="C295" s="17"/>
      <c r="D295" s="17"/>
      <c r="E295" s="17"/>
      <c r="F295" s="17"/>
      <c r="G295" s="17"/>
      <c r="H295" s="17"/>
      <c r="I295" s="17"/>
      <c r="J295" s="17"/>
      <c r="K295" s="17"/>
      <c r="L295" s="17"/>
      <c r="M295" s="17"/>
      <c r="N295" s="17"/>
      <c r="O295" s="17"/>
      <c r="P295" s="17"/>
      <c r="Q295" s="17"/>
      <c r="R295" s="17"/>
      <c r="S295" s="17"/>
      <c r="T295" s="17"/>
      <c r="U295" s="17"/>
      <c r="V295" s="17"/>
      <c r="W295" s="17"/>
      <c r="X295" s="23"/>
      <c r="Y295" s="17"/>
      <c r="Z295" s="17"/>
      <c r="AA295" s="17"/>
      <c r="AB295" s="17"/>
    </row>
    <row r="296" spans="1:28" ht="27" customHeight="1" x14ac:dyDescent="0.2">
      <c r="A296" s="17"/>
      <c r="B296" s="131"/>
      <c r="C296" s="17"/>
      <c r="D296" s="17"/>
      <c r="E296" s="17"/>
      <c r="F296" s="17"/>
      <c r="G296" s="17"/>
      <c r="H296" s="17"/>
      <c r="I296" s="17"/>
      <c r="J296" s="17"/>
      <c r="K296" s="17"/>
      <c r="L296" s="17"/>
      <c r="M296" s="17"/>
      <c r="N296" s="17"/>
      <c r="O296" s="17"/>
      <c r="P296" s="17"/>
      <c r="Q296" s="17"/>
      <c r="R296" s="17"/>
      <c r="S296" s="17"/>
      <c r="T296" s="17"/>
      <c r="U296" s="17"/>
      <c r="V296" s="17"/>
      <c r="W296" s="17"/>
      <c r="X296" s="23"/>
      <c r="Y296" s="17"/>
      <c r="Z296" s="17"/>
      <c r="AA296" s="17"/>
      <c r="AB296" s="17"/>
    </row>
    <row r="297" spans="1:28" ht="27" customHeight="1" x14ac:dyDescent="0.2">
      <c r="A297" s="17"/>
      <c r="B297" s="131"/>
      <c r="C297" s="17"/>
      <c r="D297" s="17"/>
      <c r="E297" s="17"/>
      <c r="F297" s="17"/>
      <c r="G297" s="17"/>
      <c r="H297" s="17"/>
      <c r="I297" s="17"/>
      <c r="J297" s="17"/>
      <c r="K297" s="17"/>
      <c r="L297" s="17"/>
      <c r="M297" s="17"/>
      <c r="N297" s="17"/>
      <c r="O297" s="17"/>
      <c r="P297" s="17"/>
      <c r="Q297" s="17"/>
      <c r="R297" s="17"/>
      <c r="S297" s="17"/>
      <c r="T297" s="17"/>
      <c r="U297" s="17"/>
      <c r="V297" s="17"/>
      <c r="W297" s="17"/>
      <c r="X297" s="23"/>
      <c r="Y297" s="17"/>
      <c r="Z297" s="17"/>
      <c r="AA297" s="17"/>
      <c r="AB297" s="17"/>
    </row>
    <row r="298" spans="1:28" ht="27" customHeight="1" x14ac:dyDescent="0.2">
      <c r="A298" s="17"/>
      <c r="B298" s="131"/>
      <c r="C298" s="17"/>
      <c r="D298" s="17"/>
      <c r="E298" s="17"/>
      <c r="F298" s="17"/>
      <c r="G298" s="17"/>
      <c r="H298" s="17"/>
      <c r="I298" s="17"/>
      <c r="J298" s="17"/>
      <c r="K298" s="17"/>
      <c r="L298" s="17"/>
      <c r="M298" s="17"/>
      <c r="N298" s="17"/>
      <c r="O298" s="17"/>
      <c r="P298" s="17"/>
      <c r="Q298" s="17"/>
      <c r="R298" s="17"/>
      <c r="S298" s="17"/>
      <c r="T298" s="17"/>
      <c r="U298" s="17"/>
      <c r="V298" s="17"/>
      <c r="W298" s="17"/>
      <c r="X298" s="23"/>
      <c r="Y298" s="17"/>
      <c r="Z298" s="17"/>
      <c r="AA298" s="17"/>
      <c r="AB298" s="17"/>
    </row>
    <row r="299" spans="1:28" ht="27" customHeight="1" x14ac:dyDescent="0.2">
      <c r="A299" s="17"/>
      <c r="B299" s="131"/>
      <c r="C299" s="17"/>
      <c r="D299" s="17"/>
      <c r="E299" s="17"/>
      <c r="F299" s="17"/>
      <c r="G299" s="17"/>
      <c r="H299" s="17"/>
      <c r="I299" s="17"/>
      <c r="J299" s="17"/>
      <c r="K299" s="17"/>
      <c r="L299" s="17"/>
      <c r="M299" s="17"/>
      <c r="N299" s="17"/>
      <c r="O299" s="17"/>
      <c r="P299" s="17"/>
      <c r="Q299" s="17"/>
      <c r="R299" s="17"/>
      <c r="S299" s="17"/>
      <c r="T299" s="17"/>
      <c r="U299" s="17"/>
      <c r="V299" s="17"/>
      <c r="W299" s="17"/>
      <c r="X299" s="23"/>
      <c r="Y299" s="17"/>
      <c r="Z299" s="17"/>
      <c r="AA299" s="17"/>
      <c r="AB299" s="17"/>
    </row>
    <row r="300" spans="1:28" ht="27" customHeight="1" x14ac:dyDescent="0.2">
      <c r="A300" s="17"/>
      <c r="B300" s="131"/>
      <c r="C300" s="17"/>
      <c r="D300" s="17"/>
      <c r="E300" s="17"/>
      <c r="F300" s="17"/>
      <c r="G300" s="17"/>
      <c r="H300" s="17"/>
      <c r="I300" s="17"/>
      <c r="J300" s="17"/>
      <c r="K300" s="17"/>
      <c r="L300" s="17"/>
      <c r="M300" s="17"/>
      <c r="N300" s="17"/>
      <c r="O300" s="17"/>
      <c r="P300" s="17"/>
      <c r="Q300" s="17"/>
      <c r="R300" s="17"/>
      <c r="S300" s="17"/>
      <c r="T300" s="17"/>
      <c r="U300" s="17"/>
      <c r="V300" s="17"/>
      <c r="W300" s="17"/>
      <c r="X300" s="23"/>
      <c r="Y300" s="17"/>
      <c r="Z300" s="17"/>
      <c r="AA300" s="17"/>
      <c r="AB300" s="17"/>
    </row>
    <row r="301" spans="1:28" ht="27" customHeight="1" x14ac:dyDescent="0.2">
      <c r="A301" s="17"/>
      <c r="B301" s="131"/>
      <c r="C301" s="17"/>
      <c r="D301" s="17"/>
      <c r="E301" s="17"/>
      <c r="F301" s="17"/>
      <c r="G301" s="17"/>
      <c r="H301" s="17"/>
      <c r="I301" s="17"/>
      <c r="J301" s="17"/>
      <c r="K301" s="17"/>
      <c r="L301" s="17"/>
      <c r="M301" s="17"/>
      <c r="N301" s="17"/>
      <c r="O301" s="17"/>
      <c r="P301" s="17"/>
      <c r="Q301" s="17"/>
      <c r="R301" s="17"/>
      <c r="S301" s="17"/>
      <c r="T301" s="17"/>
      <c r="U301" s="17"/>
      <c r="V301" s="17"/>
      <c r="W301" s="17"/>
      <c r="X301" s="23"/>
      <c r="Y301" s="17"/>
      <c r="Z301" s="17"/>
      <c r="AA301" s="17"/>
      <c r="AB301" s="17"/>
    </row>
    <row r="302" spans="1:28" ht="27" customHeight="1" x14ac:dyDescent="0.2">
      <c r="A302" s="17"/>
      <c r="B302" s="131"/>
      <c r="C302" s="17"/>
      <c r="D302" s="17"/>
      <c r="E302" s="17"/>
      <c r="F302" s="17"/>
      <c r="G302" s="17"/>
      <c r="H302" s="17"/>
      <c r="I302" s="17"/>
      <c r="J302" s="17"/>
      <c r="K302" s="17"/>
      <c r="L302" s="17"/>
      <c r="M302" s="17"/>
      <c r="N302" s="17"/>
      <c r="O302" s="17"/>
      <c r="P302" s="17"/>
      <c r="Q302" s="17"/>
      <c r="R302" s="17"/>
      <c r="S302" s="17"/>
      <c r="T302" s="17"/>
      <c r="U302" s="17"/>
      <c r="V302" s="17"/>
      <c r="W302" s="17"/>
      <c r="X302" s="23"/>
      <c r="Y302" s="17"/>
      <c r="Z302" s="17"/>
      <c r="AA302" s="17"/>
      <c r="AB302" s="17"/>
    </row>
    <row r="303" spans="1:28" ht="27" customHeight="1" x14ac:dyDescent="0.2">
      <c r="A303" s="17"/>
      <c r="B303" s="131"/>
      <c r="C303" s="17"/>
      <c r="D303" s="17"/>
      <c r="E303" s="17"/>
      <c r="F303" s="17"/>
      <c r="G303" s="17"/>
      <c r="H303" s="17"/>
      <c r="I303" s="17"/>
      <c r="J303" s="17"/>
      <c r="K303" s="17"/>
      <c r="L303" s="17"/>
      <c r="M303" s="17"/>
      <c r="N303" s="17"/>
      <c r="O303" s="17"/>
      <c r="P303" s="17"/>
      <c r="Q303" s="17"/>
      <c r="R303" s="17"/>
      <c r="S303" s="17"/>
      <c r="T303" s="17"/>
      <c r="U303" s="17"/>
      <c r="V303" s="17"/>
      <c r="W303" s="17"/>
      <c r="X303" s="23"/>
      <c r="Y303" s="17"/>
      <c r="Z303" s="17"/>
      <c r="AA303" s="17"/>
      <c r="AB303" s="17"/>
    </row>
    <row r="304" spans="1:28" ht="27" customHeight="1" x14ac:dyDescent="0.2">
      <c r="A304" s="17"/>
      <c r="B304" s="131"/>
      <c r="C304" s="17"/>
      <c r="D304" s="17"/>
      <c r="E304" s="17"/>
      <c r="F304" s="17"/>
      <c r="G304" s="17"/>
      <c r="H304" s="17"/>
      <c r="I304" s="17"/>
      <c r="J304" s="17"/>
      <c r="K304" s="17"/>
      <c r="L304" s="17"/>
      <c r="M304" s="17"/>
      <c r="N304" s="17"/>
      <c r="O304" s="17"/>
      <c r="P304" s="17"/>
      <c r="Q304" s="17"/>
      <c r="R304" s="17"/>
      <c r="S304" s="17"/>
      <c r="T304" s="17"/>
      <c r="U304" s="17"/>
      <c r="V304" s="17"/>
      <c r="W304" s="17"/>
      <c r="X304" s="23"/>
      <c r="Y304" s="17"/>
      <c r="Z304" s="17"/>
      <c r="AA304" s="17"/>
      <c r="AB304" s="17"/>
    </row>
    <row r="305" spans="1:28" ht="27" customHeight="1" x14ac:dyDescent="0.2">
      <c r="A305" s="17"/>
      <c r="B305" s="131"/>
      <c r="C305" s="17"/>
      <c r="D305" s="17"/>
      <c r="E305" s="17"/>
      <c r="F305" s="17"/>
      <c r="G305" s="17"/>
      <c r="H305" s="17"/>
      <c r="I305" s="17"/>
      <c r="J305" s="17"/>
      <c r="K305" s="17"/>
      <c r="L305" s="17"/>
      <c r="M305" s="17"/>
      <c r="N305" s="17"/>
      <c r="O305" s="17"/>
      <c r="P305" s="17"/>
      <c r="Q305" s="17"/>
      <c r="R305" s="17"/>
      <c r="S305" s="17"/>
      <c r="T305" s="17"/>
      <c r="U305" s="17"/>
      <c r="V305" s="17"/>
      <c r="W305" s="17"/>
      <c r="X305" s="23"/>
      <c r="Y305" s="17"/>
      <c r="Z305" s="17"/>
      <c r="AA305" s="17"/>
      <c r="AB305" s="17"/>
    </row>
    <row r="306" spans="1:28" ht="27" customHeight="1" x14ac:dyDescent="0.2">
      <c r="A306" s="17"/>
      <c r="B306" s="131"/>
      <c r="C306" s="17"/>
      <c r="D306" s="17"/>
      <c r="E306" s="17"/>
      <c r="F306" s="17"/>
      <c r="G306" s="17"/>
      <c r="H306" s="17"/>
      <c r="I306" s="17"/>
      <c r="J306" s="17"/>
      <c r="K306" s="17"/>
      <c r="L306" s="17"/>
      <c r="M306" s="17"/>
      <c r="N306" s="17"/>
      <c r="O306" s="17"/>
      <c r="P306" s="17"/>
      <c r="Q306" s="17"/>
      <c r="R306" s="17"/>
      <c r="S306" s="17"/>
      <c r="T306" s="17"/>
      <c r="U306" s="17"/>
      <c r="V306" s="17"/>
      <c r="W306" s="17"/>
      <c r="X306" s="23"/>
      <c r="Y306" s="17"/>
      <c r="Z306" s="17"/>
      <c r="AA306" s="17"/>
      <c r="AB306" s="17"/>
    </row>
    <row r="307" spans="1:28" ht="27" customHeight="1" x14ac:dyDescent="0.2">
      <c r="A307" s="17"/>
      <c r="B307" s="131"/>
      <c r="C307" s="17"/>
      <c r="D307" s="17"/>
      <c r="E307" s="17"/>
      <c r="F307" s="17"/>
      <c r="G307" s="17"/>
      <c r="H307" s="17"/>
      <c r="I307" s="17"/>
      <c r="J307" s="17"/>
      <c r="K307" s="17"/>
      <c r="L307" s="17"/>
      <c r="M307" s="17"/>
      <c r="N307" s="17"/>
      <c r="O307" s="17"/>
      <c r="P307" s="17"/>
      <c r="Q307" s="17"/>
      <c r="R307" s="17"/>
      <c r="S307" s="17"/>
      <c r="T307" s="17"/>
      <c r="U307" s="17"/>
      <c r="V307" s="17"/>
      <c r="W307" s="17"/>
      <c r="X307" s="23"/>
      <c r="Y307" s="17"/>
      <c r="Z307" s="17"/>
      <c r="AA307" s="17"/>
      <c r="AB307" s="17"/>
    </row>
    <row r="308" spans="1:28" ht="27" customHeight="1" x14ac:dyDescent="0.2">
      <c r="A308" s="17"/>
      <c r="B308" s="131"/>
      <c r="C308" s="17"/>
      <c r="D308" s="17"/>
      <c r="E308" s="17"/>
      <c r="F308" s="17"/>
      <c r="G308" s="17"/>
      <c r="H308" s="17"/>
      <c r="I308" s="17"/>
      <c r="J308" s="17"/>
      <c r="K308" s="17"/>
      <c r="L308" s="17"/>
      <c r="M308" s="17"/>
      <c r="N308" s="17"/>
      <c r="O308" s="17"/>
      <c r="P308" s="17"/>
      <c r="Q308" s="17"/>
      <c r="R308" s="17"/>
      <c r="S308" s="17"/>
      <c r="T308" s="17"/>
      <c r="U308" s="17"/>
      <c r="V308" s="17"/>
      <c r="W308" s="17"/>
      <c r="X308" s="23"/>
      <c r="Y308" s="17"/>
      <c r="Z308" s="17"/>
      <c r="AA308" s="17"/>
      <c r="AB308" s="17"/>
    </row>
    <row r="309" spans="1:28" ht="27" customHeight="1" x14ac:dyDescent="0.2">
      <c r="A309" s="17"/>
      <c r="B309" s="131"/>
      <c r="C309" s="17"/>
      <c r="D309" s="17"/>
      <c r="E309" s="17"/>
      <c r="F309" s="17"/>
      <c r="G309" s="17"/>
      <c r="H309" s="17"/>
      <c r="I309" s="17"/>
      <c r="J309" s="17"/>
      <c r="K309" s="17"/>
      <c r="L309" s="17"/>
      <c r="M309" s="17"/>
      <c r="N309" s="17"/>
      <c r="O309" s="17"/>
      <c r="P309" s="17"/>
      <c r="Q309" s="17"/>
      <c r="R309" s="17"/>
      <c r="S309" s="17"/>
      <c r="T309" s="17"/>
      <c r="U309" s="17"/>
      <c r="V309" s="17"/>
      <c r="W309" s="17"/>
      <c r="X309" s="23"/>
      <c r="Y309" s="17"/>
      <c r="Z309" s="17"/>
      <c r="AA309" s="17"/>
      <c r="AB309" s="17"/>
    </row>
    <row r="310" spans="1:28" ht="27" customHeight="1" x14ac:dyDescent="0.2">
      <c r="A310" s="17"/>
      <c r="B310" s="131"/>
      <c r="C310" s="17"/>
      <c r="D310" s="17"/>
      <c r="E310" s="17"/>
      <c r="F310" s="17"/>
      <c r="G310" s="17"/>
      <c r="H310" s="17"/>
      <c r="I310" s="17"/>
      <c r="J310" s="17"/>
      <c r="K310" s="17"/>
      <c r="L310" s="17"/>
      <c r="M310" s="17"/>
      <c r="N310" s="17"/>
      <c r="O310" s="17"/>
      <c r="P310" s="17"/>
      <c r="Q310" s="17"/>
      <c r="R310" s="17"/>
      <c r="S310" s="17"/>
      <c r="T310" s="17"/>
      <c r="U310" s="17"/>
      <c r="V310" s="17"/>
      <c r="W310" s="17"/>
      <c r="X310" s="23"/>
      <c r="Y310" s="17"/>
      <c r="Z310" s="17"/>
      <c r="AA310" s="17"/>
      <c r="AB310" s="17"/>
    </row>
    <row r="311" spans="1:28" ht="27" customHeight="1" x14ac:dyDescent="0.2">
      <c r="A311" s="17"/>
      <c r="B311" s="131"/>
      <c r="C311" s="17"/>
      <c r="D311" s="17"/>
      <c r="E311" s="17"/>
      <c r="F311" s="17"/>
      <c r="G311" s="17"/>
      <c r="H311" s="17"/>
      <c r="I311" s="17"/>
      <c r="J311" s="17"/>
      <c r="K311" s="17"/>
      <c r="L311" s="17"/>
      <c r="M311" s="17"/>
      <c r="N311" s="17"/>
      <c r="O311" s="17"/>
      <c r="P311" s="17"/>
      <c r="Q311" s="17"/>
      <c r="R311" s="17"/>
      <c r="S311" s="17"/>
      <c r="T311" s="17"/>
      <c r="U311" s="17"/>
      <c r="V311" s="17"/>
      <c r="W311" s="17"/>
      <c r="X311" s="23"/>
      <c r="Y311" s="17"/>
      <c r="Z311" s="17"/>
      <c r="AA311" s="17"/>
      <c r="AB311" s="17"/>
    </row>
    <row r="312" spans="1:28" ht="27" customHeight="1" x14ac:dyDescent="0.2">
      <c r="A312" s="17"/>
      <c r="B312" s="131"/>
      <c r="C312" s="17"/>
      <c r="D312" s="17"/>
      <c r="E312" s="17"/>
      <c r="F312" s="17"/>
      <c r="G312" s="17"/>
      <c r="H312" s="17"/>
      <c r="I312" s="17"/>
      <c r="J312" s="17"/>
      <c r="K312" s="17"/>
      <c r="L312" s="17"/>
      <c r="M312" s="17"/>
      <c r="N312" s="17"/>
      <c r="O312" s="17"/>
      <c r="P312" s="17"/>
      <c r="Q312" s="17"/>
      <c r="R312" s="17"/>
      <c r="S312" s="17"/>
      <c r="T312" s="17"/>
      <c r="U312" s="17"/>
      <c r="V312" s="17"/>
      <c r="W312" s="17"/>
      <c r="X312" s="23"/>
      <c r="Y312" s="17"/>
      <c r="Z312" s="17"/>
      <c r="AA312" s="17"/>
      <c r="AB312" s="17"/>
    </row>
    <row r="313" spans="1:28" ht="27" customHeight="1" x14ac:dyDescent="0.2">
      <c r="A313" s="17"/>
      <c r="B313" s="131"/>
      <c r="C313" s="17"/>
      <c r="D313" s="17"/>
      <c r="E313" s="17"/>
      <c r="F313" s="17"/>
      <c r="G313" s="17"/>
      <c r="H313" s="17"/>
      <c r="I313" s="17"/>
      <c r="J313" s="17"/>
      <c r="K313" s="17"/>
      <c r="L313" s="17"/>
      <c r="M313" s="17"/>
      <c r="N313" s="17"/>
      <c r="O313" s="17"/>
      <c r="P313" s="17"/>
      <c r="Q313" s="17"/>
      <c r="R313" s="17"/>
      <c r="S313" s="17"/>
      <c r="T313" s="17"/>
      <c r="U313" s="17"/>
      <c r="V313" s="17"/>
      <c r="W313" s="17"/>
      <c r="X313" s="23"/>
      <c r="Y313" s="17"/>
      <c r="Z313" s="17"/>
      <c r="AA313" s="17"/>
      <c r="AB313" s="17"/>
    </row>
    <row r="314" spans="1:28" ht="27" customHeight="1" x14ac:dyDescent="0.2">
      <c r="A314" s="17"/>
      <c r="B314" s="131"/>
      <c r="C314" s="17"/>
      <c r="D314" s="17"/>
      <c r="E314" s="17"/>
      <c r="F314" s="17"/>
      <c r="G314" s="17"/>
      <c r="H314" s="17"/>
      <c r="I314" s="17"/>
      <c r="J314" s="17"/>
      <c r="K314" s="17"/>
      <c r="L314" s="17"/>
      <c r="M314" s="17"/>
      <c r="N314" s="17"/>
      <c r="O314" s="17"/>
      <c r="P314" s="17"/>
      <c r="Q314" s="17"/>
      <c r="R314" s="17"/>
      <c r="S314" s="17"/>
      <c r="T314" s="17"/>
      <c r="U314" s="17"/>
      <c r="V314" s="17"/>
      <c r="W314" s="17"/>
      <c r="X314" s="23"/>
      <c r="Y314" s="17"/>
      <c r="Z314" s="17"/>
      <c r="AA314" s="17"/>
      <c r="AB314" s="17"/>
    </row>
    <row r="315" spans="1:28" ht="27" customHeight="1" x14ac:dyDescent="0.2">
      <c r="A315" s="17"/>
      <c r="B315" s="131"/>
      <c r="C315" s="17"/>
      <c r="D315" s="17"/>
      <c r="E315" s="17"/>
      <c r="F315" s="17"/>
      <c r="G315" s="17"/>
      <c r="H315" s="17"/>
      <c r="I315" s="17"/>
      <c r="J315" s="17"/>
      <c r="K315" s="17"/>
      <c r="L315" s="17"/>
      <c r="M315" s="17"/>
      <c r="N315" s="17"/>
      <c r="O315" s="17"/>
      <c r="P315" s="17"/>
      <c r="Q315" s="17"/>
      <c r="R315" s="17"/>
      <c r="S315" s="17"/>
      <c r="T315" s="17"/>
      <c r="U315" s="17"/>
      <c r="V315" s="17"/>
      <c r="W315" s="17"/>
      <c r="X315" s="23"/>
      <c r="Y315" s="17"/>
      <c r="Z315" s="17"/>
      <c r="AA315" s="17"/>
      <c r="AB315" s="17"/>
    </row>
    <row r="316" spans="1:28" ht="27" customHeight="1" x14ac:dyDescent="0.2">
      <c r="A316" s="17"/>
      <c r="B316" s="131"/>
      <c r="C316" s="17"/>
      <c r="D316" s="17"/>
      <c r="E316" s="17"/>
      <c r="F316" s="17"/>
      <c r="G316" s="17"/>
      <c r="H316" s="17"/>
      <c r="I316" s="17"/>
      <c r="J316" s="17"/>
      <c r="K316" s="17"/>
      <c r="L316" s="17"/>
      <c r="M316" s="17"/>
      <c r="N316" s="17"/>
      <c r="O316" s="17"/>
      <c r="P316" s="17"/>
      <c r="Q316" s="17"/>
      <c r="R316" s="17"/>
      <c r="S316" s="17"/>
      <c r="T316" s="17"/>
      <c r="U316" s="17"/>
      <c r="V316" s="17"/>
      <c r="W316" s="17"/>
      <c r="X316" s="23"/>
      <c r="Y316" s="17"/>
      <c r="Z316" s="17"/>
      <c r="AA316" s="17"/>
      <c r="AB316" s="17"/>
    </row>
    <row r="317" spans="1:28" ht="27" customHeight="1" x14ac:dyDescent="0.2">
      <c r="A317" s="17"/>
      <c r="B317" s="131"/>
      <c r="C317" s="17"/>
      <c r="D317" s="17"/>
      <c r="E317" s="17"/>
      <c r="F317" s="17"/>
      <c r="G317" s="17"/>
      <c r="H317" s="17"/>
      <c r="I317" s="17"/>
      <c r="J317" s="17"/>
      <c r="K317" s="17"/>
      <c r="L317" s="17"/>
      <c r="M317" s="17"/>
      <c r="N317" s="17"/>
      <c r="O317" s="17"/>
      <c r="P317" s="17"/>
      <c r="Q317" s="17"/>
      <c r="R317" s="17"/>
      <c r="S317" s="17"/>
      <c r="T317" s="17"/>
      <c r="U317" s="17"/>
      <c r="V317" s="17"/>
      <c r="W317" s="17"/>
      <c r="X317" s="23"/>
      <c r="Y317" s="17"/>
      <c r="Z317" s="17"/>
      <c r="AA317" s="17"/>
      <c r="AB317" s="17"/>
    </row>
    <row r="318" spans="1:28" ht="27" customHeight="1" x14ac:dyDescent="0.2">
      <c r="A318" s="17"/>
      <c r="B318" s="131"/>
      <c r="C318" s="17"/>
      <c r="D318" s="17"/>
      <c r="E318" s="17"/>
      <c r="F318" s="17"/>
      <c r="G318" s="17"/>
      <c r="H318" s="17"/>
      <c r="I318" s="17"/>
      <c r="J318" s="17"/>
      <c r="K318" s="17"/>
      <c r="L318" s="17"/>
      <c r="M318" s="17"/>
      <c r="N318" s="17"/>
      <c r="O318" s="17"/>
      <c r="P318" s="17"/>
      <c r="Q318" s="17"/>
      <c r="R318" s="17"/>
      <c r="S318" s="17"/>
      <c r="T318" s="17"/>
      <c r="U318" s="17"/>
      <c r="V318" s="17"/>
      <c r="W318" s="17"/>
      <c r="X318" s="23"/>
      <c r="Y318" s="17"/>
      <c r="Z318" s="17"/>
      <c r="AA318" s="17"/>
      <c r="AB318" s="17"/>
    </row>
    <row r="319" spans="1:28" ht="27" customHeight="1" x14ac:dyDescent="0.2">
      <c r="A319" s="17"/>
      <c r="B319" s="131"/>
      <c r="C319" s="17"/>
      <c r="D319" s="17"/>
      <c r="E319" s="17"/>
      <c r="F319" s="17"/>
      <c r="G319" s="17"/>
      <c r="H319" s="17"/>
      <c r="I319" s="17"/>
      <c r="J319" s="17"/>
      <c r="K319" s="17"/>
      <c r="L319" s="17"/>
      <c r="M319" s="17"/>
      <c r="N319" s="17"/>
      <c r="O319" s="17"/>
      <c r="P319" s="17"/>
      <c r="Q319" s="17"/>
      <c r="R319" s="17"/>
      <c r="S319" s="17"/>
      <c r="T319" s="17"/>
      <c r="U319" s="17"/>
      <c r="V319" s="17"/>
      <c r="W319" s="17"/>
      <c r="X319" s="23"/>
      <c r="Y319" s="17"/>
      <c r="Z319" s="17"/>
      <c r="AA319" s="17"/>
      <c r="AB319" s="17"/>
    </row>
    <row r="320" spans="1:28" ht="27" customHeight="1" x14ac:dyDescent="0.2">
      <c r="A320" s="17"/>
      <c r="B320" s="131"/>
      <c r="C320" s="17"/>
      <c r="D320" s="17"/>
      <c r="E320" s="17"/>
      <c r="F320" s="17"/>
      <c r="G320" s="17"/>
      <c r="H320" s="17"/>
      <c r="I320" s="17"/>
      <c r="J320" s="17"/>
      <c r="K320" s="17"/>
      <c r="L320" s="17"/>
      <c r="M320" s="17"/>
      <c r="N320" s="17"/>
      <c r="O320" s="17"/>
      <c r="P320" s="17"/>
      <c r="Q320" s="17"/>
      <c r="R320" s="17"/>
      <c r="S320" s="17"/>
      <c r="T320" s="17"/>
      <c r="U320" s="17"/>
      <c r="V320" s="17"/>
      <c r="W320" s="17"/>
      <c r="X320" s="23"/>
      <c r="Y320" s="17"/>
      <c r="Z320" s="17"/>
      <c r="AA320" s="17"/>
      <c r="AB320" s="17"/>
    </row>
    <row r="321" spans="1:28" ht="27" customHeight="1" x14ac:dyDescent="0.2">
      <c r="A321" s="17"/>
      <c r="B321" s="131"/>
      <c r="C321" s="17"/>
      <c r="D321" s="17"/>
      <c r="E321" s="17"/>
      <c r="F321" s="17"/>
      <c r="G321" s="17"/>
      <c r="H321" s="17"/>
      <c r="I321" s="17"/>
      <c r="J321" s="17"/>
      <c r="K321" s="17"/>
      <c r="L321" s="17"/>
      <c r="M321" s="17"/>
      <c r="N321" s="17"/>
      <c r="O321" s="17"/>
      <c r="P321" s="17"/>
      <c r="Q321" s="17"/>
      <c r="R321" s="17"/>
      <c r="S321" s="17"/>
      <c r="T321" s="17"/>
      <c r="U321" s="17"/>
      <c r="V321" s="17"/>
      <c r="W321" s="17"/>
      <c r="X321" s="23"/>
      <c r="Y321" s="17"/>
      <c r="Z321" s="17"/>
      <c r="AA321" s="17"/>
      <c r="AB321" s="17"/>
    </row>
    <row r="322" spans="1:28" ht="27" customHeight="1" x14ac:dyDescent="0.2">
      <c r="A322" s="17"/>
      <c r="B322" s="131"/>
      <c r="C322" s="17"/>
      <c r="D322" s="17"/>
      <c r="E322" s="17"/>
      <c r="F322" s="17"/>
      <c r="G322" s="17"/>
      <c r="H322" s="17"/>
      <c r="I322" s="17"/>
      <c r="J322" s="17"/>
      <c r="K322" s="17"/>
      <c r="L322" s="17"/>
      <c r="M322" s="17"/>
      <c r="N322" s="17"/>
      <c r="O322" s="17"/>
      <c r="P322" s="17"/>
      <c r="Q322" s="17"/>
      <c r="R322" s="17"/>
      <c r="S322" s="17"/>
      <c r="T322" s="17"/>
      <c r="U322" s="17"/>
      <c r="V322" s="17"/>
      <c r="W322" s="17"/>
      <c r="X322" s="23"/>
      <c r="Y322" s="17"/>
      <c r="Z322" s="17"/>
      <c r="AA322" s="17"/>
      <c r="AB322" s="17"/>
    </row>
    <row r="323" spans="1:28" ht="27" customHeight="1" x14ac:dyDescent="0.2">
      <c r="A323" s="17"/>
      <c r="B323" s="131"/>
      <c r="C323" s="17"/>
      <c r="D323" s="17"/>
      <c r="E323" s="17"/>
      <c r="F323" s="17"/>
      <c r="G323" s="17"/>
      <c r="H323" s="17"/>
      <c r="I323" s="17"/>
      <c r="J323" s="17"/>
      <c r="K323" s="17"/>
      <c r="L323" s="17"/>
      <c r="M323" s="17"/>
      <c r="N323" s="17"/>
      <c r="O323" s="17"/>
      <c r="P323" s="17"/>
      <c r="Q323" s="17"/>
      <c r="R323" s="17"/>
      <c r="S323" s="17"/>
      <c r="T323" s="17"/>
      <c r="U323" s="17"/>
      <c r="V323" s="17"/>
      <c r="W323" s="17"/>
      <c r="X323" s="23"/>
      <c r="Y323" s="17"/>
      <c r="Z323" s="17"/>
      <c r="AA323" s="17"/>
      <c r="AB323" s="17"/>
    </row>
    <row r="324" spans="1:28" ht="27" customHeight="1" x14ac:dyDescent="0.2">
      <c r="A324" s="17"/>
      <c r="B324" s="131"/>
      <c r="C324" s="17"/>
      <c r="D324" s="17"/>
      <c r="E324" s="17"/>
      <c r="F324" s="17"/>
      <c r="G324" s="17"/>
      <c r="H324" s="17"/>
      <c r="I324" s="17"/>
      <c r="J324" s="17"/>
      <c r="K324" s="17"/>
      <c r="L324" s="17"/>
      <c r="M324" s="17"/>
      <c r="N324" s="17"/>
      <c r="O324" s="17"/>
      <c r="P324" s="17"/>
      <c r="Q324" s="17"/>
      <c r="R324" s="17"/>
      <c r="S324" s="17"/>
      <c r="T324" s="17"/>
      <c r="U324" s="17"/>
      <c r="V324" s="17"/>
      <c r="W324" s="17"/>
      <c r="X324" s="23"/>
      <c r="Y324" s="17"/>
      <c r="Z324" s="17"/>
      <c r="AA324" s="17"/>
      <c r="AB324" s="17"/>
    </row>
    <row r="325" spans="1:28" ht="27" customHeight="1" x14ac:dyDescent="0.2">
      <c r="A325" s="17"/>
      <c r="B325" s="131"/>
      <c r="C325" s="17"/>
      <c r="D325" s="17"/>
      <c r="E325" s="17"/>
      <c r="F325" s="17"/>
      <c r="G325" s="17"/>
      <c r="H325" s="17"/>
      <c r="I325" s="17"/>
      <c r="J325" s="17"/>
      <c r="K325" s="17"/>
      <c r="L325" s="17"/>
      <c r="M325" s="17"/>
      <c r="N325" s="17"/>
      <c r="O325" s="17"/>
      <c r="P325" s="17"/>
      <c r="Q325" s="17"/>
      <c r="R325" s="17"/>
      <c r="S325" s="17"/>
      <c r="T325" s="17"/>
      <c r="U325" s="17"/>
      <c r="V325" s="17"/>
      <c r="W325" s="17"/>
      <c r="X325" s="23"/>
      <c r="Y325" s="17"/>
      <c r="Z325" s="17"/>
      <c r="AA325" s="17"/>
      <c r="AB325" s="17"/>
    </row>
    <row r="326" spans="1:28" ht="27" customHeight="1" x14ac:dyDescent="0.2">
      <c r="A326" s="17"/>
      <c r="B326" s="131"/>
      <c r="C326" s="17"/>
      <c r="D326" s="17"/>
      <c r="E326" s="17"/>
      <c r="F326" s="17"/>
      <c r="G326" s="17"/>
      <c r="H326" s="17"/>
      <c r="I326" s="17"/>
      <c r="J326" s="17"/>
      <c r="K326" s="17"/>
      <c r="L326" s="17"/>
      <c r="M326" s="17"/>
      <c r="N326" s="17"/>
      <c r="O326" s="17"/>
      <c r="P326" s="17"/>
      <c r="Q326" s="17"/>
      <c r="R326" s="17"/>
      <c r="S326" s="17"/>
      <c r="T326" s="17"/>
      <c r="U326" s="17"/>
      <c r="V326" s="17"/>
      <c r="W326" s="17"/>
      <c r="X326" s="23"/>
      <c r="Y326" s="17"/>
      <c r="Z326" s="17"/>
      <c r="AA326" s="17"/>
      <c r="AB326" s="17"/>
    </row>
    <row r="327" spans="1:28" ht="27" customHeight="1" x14ac:dyDescent="0.2">
      <c r="A327" s="17"/>
      <c r="B327" s="131"/>
      <c r="C327" s="17"/>
      <c r="D327" s="17"/>
      <c r="E327" s="17"/>
      <c r="F327" s="17"/>
      <c r="G327" s="17"/>
      <c r="H327" s="17"/>
      <c r="I327" s="17"/>
      <c r="J327" s="17"/>
      <c r="K327" s="17"/>
      <c r="L327" s="17"/>
      <c r="M327" s="17"/>
      <c r="N327" s="17"/>
      <c r="O327" s="17"/>
      <c r="P327" s="17"/>
      <c r="Q327" s="17"/>
      <c r="R327" s="17"/>
      <c r="S327" s="17"/>
      <c r="T327" s="17"/>
      <c r="U327" s="17"/>
      <c r="V327" s="17"/>
      <c r="W327" s="17"/>
      <c r="X327" s="23"/>
      <c r="Y327" s="17"/>
      <c r="Z327" s="17"/>
      <c r="AA327" s="17"/>
      <c r="AB327" s="17"/>
    </row>
    <row r="328" spans="1:28" ht="27" customHeight="1" x14ac:dyDescent="0.2">
      <c r="A328" s="17"/>
      <c r="B328" s="131"/>
      <c r="C328" s="17"/>
      <c r="D328" s="17"/>
      <c r="E328" s="17"/>
      <c r="F328" s="17"/>
      <c r="G328" s="17"/>
      <c r="H328" s="17"/>
      <c r="I328" s="17"/>
      <c r="J328" s="17"/>
      <c r="K328" s="17"/>
      <c r="L328" s="17"/>
      <c r="M328" s="17"/>
      <c r="N328" s="17"/>
      <c r="O328" s="17"/>
      <c r="P328" s="17"/>
      <c r="Q328" s="17"/>
      <c r="R328" s="17"/>
      <c r="S328" s="17"/>
      <c r="T328" s="17"/>
      <c r="U328" s="17"/>
      <c r="V328" s="17"/>
      <c r="W328" s="17"/>
      <c r="X328" s="23"/>
      <c r="Y328" s="17"/>
      <c r="Z328" s="17"/>
      <c r="AA328" s="17"/>
      <c r="AB328" s="17"/>
    </row>
    <row r="329" spans="1:28" ht="27" customHeight="1" x14ac:dyDescent="0.2">
      <c r="A329" s="17"/>
      <c r="B329" s="131"/>
      <c r="C329" s="17"/>
      <c r="D329" s="17"/>
      <c r="E329" s="17"/>
      <c r="F329" s="17"/>
      <c r="G329" s="17"/>
      <c r="H329" s="17"/>
      <c r="I329" s="17"/>
      <c r="J329" s="17"/>
      <c r="K329" s="17"/>
      <c r="L329" s="17"/>
      <c r="M329" s="17"/>
      <c r="N329" s="17"/>
      <c r="O329" s="17"/>
      <c r="P329" s="17"/>
      <c r="Q329" s="17"/>
      <c r="R329" s="17"/>
      <c r="S329" s="17"/>
      <c r="T329" s="17"/>
      <c r="U329" s="17"/>
      <c r="V329" s="17"/>
      <c r="W329" s="17"/>
      <c r="X329" s="23"/>
      <c r="Y329" s="17"/>
      <c r="Z329" s="17"/>
      <c r="AA329" s="17"/>
      <c r="AB329" s="17"/>
    </row>
    <row r="330" spans="1:28" ht="27" customHeight="1" x14ac:dyDescent="0.2">
      <c r="A330" s="17"/>
      <c r="B330" s="131"/>
      <c r="C330" s="17"/>
      <c r="D330" s="17"/>
      <c r="E330" s="17"/>
      <c r="F330" s="17"/>
      <c r="G330" s="17"/>
      <c r="H330" s="17"/>
      <c r="I330" s="17"/>
      <c r="J330" s="17"/>
      <c r="K330" s="17"/>
      <c r="L330" s="17"/>
      <c r="M330" s="17"/>
      <c r="N330" s="17"/>
      <c r="O330" s="17"/>
      <c r="P330" s="17"/>
      <c r="Q330" s="17"/>
      <c r="R330" s="17"/>
      <c r="S330" s="17"/>
      <c r="T330" s="17"/>
      <c r="U330" s="17"/>
      <c r="V330" s="17"/>
      <c r="W330" s="17"/>
      <c r="X330" s="23"/>
      <c r="Y330" s="17"/>
      <c r="Z330" s="17"/>
      <c r="AA330" s="17"/>
      <c r="AB330" s="17"/>
    </row>
    <row r="331" spans="1:28" ht="27" customHeight="1" x14ac:dyDescent="0.2">
      <c r="A331" s="17"/>
      <c r="B331" s="131"/>
      <c r="C331" s="17"/>
      <c r="D331" s="17"/>
      <c r="E331" s="17"/>
      <c r="F331" s="17"/>
      <c r="G331" s="17"/>
      <c r="H331" s="17"/>
      <c r="I331" s="17"/>
      <c r="J331" s="17"/>
      <c r="K331" s="17"/>
      <c r="L331" s="17"/>
      <c r="M331" s="17"/>
      <c r="N331" s="17"/>
      <c r="O331" s="17"/>
      <c r="P331" s="17"/>
      <c r="Q331" s="17"/>
      <c r="R331" s="17"/>
      <c r="S331" s="17"/>
      <c r="T331" s="17"/>
      <c r="U331" s="17"/>
      <c r="V331" s="17"/>
      <c r="W331" s="17"/>
      <c r="X331" s="23"/>
      <c r="Y331" s="17"/>
      <c r="Z331" s="17"/>
      <c r="AA331" s="17"/>
      <c r="AB331" s="17"/>
    </row>
    <row r="332" spans="1:28" ht="27" customHeight="1" x14ac:dyDescent="0.2">
      <c r="A332" s="17"/>
      <c r="B332" s="131"/>
      <c r="C332" s="17"/>
      <c r="D332" s="17"/>
      <c r="E332" s="17"/>
      <c r="F332" s="17"/>
      <c r="G332" s="17"/>
      <c r="H332" s="17"/>
      <c r="I332" s="17"/>
      <c r="J332" s="17"/>
      <c r="K332" s="17"/>
      <c r="L332" s="17"/>
      <c r="M332" s="17"/>
      <c r="N332" s="17"/>
      <c r="O332" s="17"/>
      <c r="P332" s="17"/>
      <c r="Q332" s="17"/>
      <c r="R332" s="17"/>
      <c r="S332" s="17"/>
      <c r="T332" s="17"/>
      <c r="U332" s="17"/>
      <c r="V332" s="17"/>
      <c r="W332" s="17"/>
      <c r="X332" s="23"/>
      <c r="Y332" s="17"/>
      <c r="Z332" s="17"/>
      <c r="AA332" s="17"/>
      <c r="AB332" s="17"/>
    </row>
    <row r="333" spans="1:28" ht="27" customHeight="1" x14ac:dyDescent="0.2">
      <c r="A333" s="17"/>
      <c r="B333" s="131"/>
      <c r="C333" s="17"/>
      <c r="D333" s="17"/>
      <c r="E333" s="17"/>
      <c r="F333" s="17"/>
      <c r="G333" s="17"/>
      <c r="H333" s="17"/>
      <c r="I333" s="17"/>
      <c r="J333" s="17"/>
      <c r="K333" s="17"/>
      <c r="L333" s="17"/>
      <c r="M333" s="17"/>
      <c r="N333" s="17"/>
      <c r="O333" s="17"/>
      <c r="P333" s="17"/>
      <c r="Q333" s="17"/>
      <c r="R333" s="17"/>
      <c r="S333" s="17"/>
      <c r="T333" s="17"/>
      <c r="U333" s="17"/>
      <c r="V333" s="17"/>
      <c r="W333" s="17"/>
      <c r="X333" s="23"/>
      <c r="Y333" s="17"/>
      <c r="Z333" s="17"/>
      <c r="AA333" s="17"/>
      <c r="AB333" s="17"/>
    </row>
    <row r="334" spans="1:28" ht="27" customHeight="1" x14ac:dyDescent="0.2">
      <c r="A334" s="17"/>
      <c r="B334" s="131"/>
      <c r="C334" s="17"/>
      <c r="D334" s="17"/>
      <c r="E334" s="17"/>
      <c r="F334" s="17"/>
      <c r="G334" s="17"/>
      <c r="H334" s="17"/>
      <c r="I334" s="17"/>
      <c r="J334" s="17"/>
      <c r="K334" s="17"/>
      <c r="L334" s="17"/>
      <c r="M334" s="17"/>
      <c r="N334" s="17"/>
      <c r="O334" s="17"/>
      <c r="P334" s="17"/>
      <c r="Q334" s="17"/>
      <c r="R334" s="17"/>
      <c r="S334" s="17"/>
      <c r="T334" s="17"/>
      <c r="U334" s="17"/>
      <c r="V334" s="17"/>
      <c r="W334" s="17"/>
      <c r="X334" s="23"/>
      <c r="Y334" s="17"/>
      <c r="Z334" s="17"/>
      <c r="AA334" s="17"/>
      <c r="AB334" s="17"/>
    </row>
    <row r="335" spans="1:28" ht="27" customHeight="1" x14ac:dyDescent="0.2">
      <c r="A335" s="17"/>
      <c r="B335" s="131"/>
      <c r="C335" s="17"/>
      <c r="D335" s="17"/>
      <c r="E335" s="17"/>
      <c r="F335" s="17"/>
      <c r="G335" s="17"/>
      <c r="H335" s="17"/>
      <c r="I335" s="17"/>
      <c r="J335" s="17"/>
      <c r="K335" s="17"/>
      <c r="L335" s="17"/>
      <c r="M335" s="17"/>
      <c r="N335" s="17"/>
      <c r="O335" s="17"/>
      <c r="P335" s="17"/>
      <c r="Q335" s="17"/>
      <c r="R335" s="17"/>
      <c r="S335" s="17"/>
      <c r="T335" s="17"/>
      <c r="U335" s="17"/>
      <c r="V335" s="17"/>
      <c r="W335" s="17"/>
      <c r="X335" s="23"/>
      <c r="Y335" s="17"/>
      <c r="Z335" s="17"/>
      <c r="AA335" s="17"/>
      <c r="AB335" s="17"/>
    </row>
    <row r="336" spans="1:28" ht="27" customHeight="1" x14ac:dyDescent="0.2">
      <c r="A336" s="17"/>
      <c r="B336" s="131"/>
      <c r="C336" s="17"/>
      <c r="D336" s="17"/>
      <c r="E336" s="17"/>
      <c r="F336" s="17"/>
      <c r="G336" s="17"/>
      <c r="H336" s="17"/>
      <c r="I336" s="17"/>
      <c r="J336" s="17"/>
      <c r="K336" s="17"/>
      <c r="L336" s="17"/>
      <c r="M336" s="17"/>
      <c r="N336" s="17"/>
      <c r="O336" s="17"/>
      <c r="P336" s="17"/>
      <c r="Q336" s="17"/>
      <c r="R336" s="17"/>
      <c r="S336" s="17"/>
      <c r="T336" s="17"/>
      <c r="U336" s="17"/>
      <c r="V336" s="17"/>
      <c r="W336" s="17"/>
      <c r="X336" s="23"/>
      <c r="Y336" s="17"/>
      <c r="Z336" s="17"/>
      <c r="AA336" s="17"/>
      <c r="AB336" s="17"/>
    </row>
    <row r="337" spans="1:28" ht="27" customHeight="1" x14ac:dyDescent="0.2">
      <c r="A337" s="17"/>
      <c r="B337" s="131"/>
      <c r="C337" s="17"/>
      <c r="D337" s="17"/>
      <c r="E337" s="17"/>
      <c r="F337" s="17"/>
      <c r="G337" s="17"/>
      <c r="H337" s="17"/>
      <c r="I337" s="17"/>
      <c r="J337" s="17"/>
      <c r="K337" s="17"/>
      <c r="L337" s="17"/>
      <c r="M337" s="17"/>
      <c r="N337" s="17"/>
      <c r="O337" s="17"/>
      <c r="P337" s="17"/>
      <c r="Q337" s="17"/>
      <c r="R337" s="17"/>
      <c r="S337" s="17"/>
      <c r="T337" s="17"/>
      <c r="U337" s="17"/>
      <c r="V337" s="17"/>
      <c r="W337" s="17"/>
      <c r="X337" s="23"/>
      <c r="Y337" s="17"/>
      <c r="Z337" s="17"/>
      <c r="AA337" s="17"/>
      <c r="AB337" s="17"/>
    </row>
    <row r="338" spans="1:28" ht="27" customHeight="1" x14ac:dyDescent="0.2">
      <c r="A338" s="17"/>
      <c r="B338" s="131"/>
      <c r="C338" s="17"/>
      <c r="D338" s="17"/>
      <c r="E338" s="17"/>
      <c r="F338" s="17"/>
      <c r="G338" s="17"/>
      <c r="H338" s="17"/>
      <c r="I338" s="17"/>
      <c r="J338" s="17"/>
      <c r="K338" s="17"/>
      <c r="L338" s="17"/>
      <c r="M338" s="17"/>
      <c r="N338" s="17"/>
      <c r="O338" s="17"/>
      <c r="P338" s="17"/>
      <c r="Q338" s="17"/>
      <c r="R338" s="17"/>
      <c r="S338" s="17"/>
      <c r="T338" s="17"/>
      <c r="U338" s="17"/>
      <c r="V338" s="17"/>
      <c r="W338" s="17"/>
      <c r="X338" s="23"/>
      <c r="Y338" s="17"/>
      <c r="Z338" s="17"/>
      <c r="AA338" s="17"/>
      <c r="AB338" s="17"/>
    </row>
    <row r="339" spans="1:28" ht="27" customHeight="1" x14ac:dyDescent="0.2">
      <c r="A339" s="17"/>
      <c r="B339" s="131"/>
      <c r="C339" s="17"/>
      <c r="D339" s="17"/>
      <c r="E339" s="17"/>
      <c r="F339" s="17"/>
      <c r="G339" s="17"/>
      <c r="H339" s="17"/>
      <c r="I339" s="17"/>
      <c r="J339" s="17"/>
      <c r="K339" s="17"/>
      <c r="L339" s="17"/>
      <c r="M339" s="17"/>
      <c r="N339" s="17"/>
      <c r="O339" s="17"/>
      <c r="P339" s="17"/>
      <c r="Q339" s="17"/>
      <c r="R339" s="17"/>
      <c r="S339" s="17"/>
      <c r="T339" s="17"/>
      <c r="U339" s="17"/>
      <c r="V339" s="17"/>
      <c r="W339" s="17"/>
      <c r="X339" s="23"/>
      <c r="Y339" s="17"/>
      <c r="Z339" s="17"/>
      <c r="AA339" s="17"/>
      <c r="AB339" s="17"/>
    </row>
    <row r="340" spans="1:28" ht="27" customHeight="1" x14ac:dyDescent="0.2">
      <c r="A340" s="17"/>
      <c r="B340" s="131"/>
      <c r="C340" s="17"/>
      <c r="D340" s="17"/>
      <c r="E340" s="17"/>
      <c r="F340" s="17"/>
      <c r="G340" s="17"/>
      <c r="H340" s="17"/>
      <c r="I340" s="17"/>
      <c r="J340" s="17"/>
      <c r="K340" s="17"/>
      <c r="L340" s="17"/>
      <c r="M340" s="17"/>
      <c r="N340" s="17"/>
      <c r="O340" s="17"/>
      <c r="P340" s="17"/>
      <c r="Q340" s="17"/>
      <c r="R340" s="17"/>
      <c r="S340" s="17"/>
      <c r="T340" s="17"/>
      <c r="U340" s="17"/>
      <c r="V340" s="17"/>
      <c r="W340" s="17"/>
      <c r="X340" s="23"/>
      <c r="Y340" s="17"/>
      <c r="Z340" s="17"/>
      <c r="AA340" s="17"/>
      <c r="AB340" s="17"/>
    </row>
    <row r="341" spans="1:28" ht="27" customHeight="1" x14ac:dyDescent="0.2">
      <c r="A341" s="17"/>
      <c r="B341" s="131"/>
      <c r="C341" s="17"/>
      <c r="D341" s="17"/>
      <c r="E341" s="17"/>
      <c r="F341" s="17"/>
      <c r="G341" s="17"/>
      <c r="H341" s="17"/>
      <c r="I341" s="17"/>
      <c r="J341" s="17"/>
      <c r="K341" s="17"/>
      <c r="L341" s="17"/>
      <c r="M341" s="17"/>
      <c r="N341" s="17"/>
      <c r="O341" s="17"/>
      <c r="P341" s="17"/>
      <c r="Q341" s="17"/>
      <c r="R341" s="17"/>
      <c r="S341" s="17"/>
      <c r="T341" s="17"/>
      <c r="U341" s="17"/>
      <c r="V341" s="17"/>
      <c r="W341" s="17"/>
      <c r="X341" s="23"/>
      <c r="Y341" s="17"/>
      <c r="Z341" s="17"/>
      <c r="AA341" s="17"/>
      <c r="AB341" s="17"/>
    </row>
    <row r="342" spans="1:28" ht="27" customHeight="1" x14ac:dyDescent="0.2">
      <c r="A342" s="17"/>
      <c r="B342" s="131"/>
      <c r="C342" s="17"/>
      <c r="D342" s="17"/>
      <c r="E342" s="17"/>
      <c r="F342" s="17"/>
      <c r="G342" s="17"/>
      <c r="H342" s="17"/>
      <c r="I342" s="17"/>
      <c r="J342" s="17"/>
      <c r="K342" s="17"/>
      <c r="L342" s="17"/>
      <c r="M342" s="17"/>
      <c r="N342" s="17"/>
      <c r="O342" s="17"/>
      <c r="P342" s="17"/>
      <c r="Q342" s="17"/>
      <c r="R342" s="17"/>
      <c r="S342" s="17"/>
      <c r="T342" s="17"/>
      <c r="U342" s="17"/>
      <c r="V342" s="17"/>
      <c r="W342" s="17"/>
      <c r="X342" s="23"/>
      <c r="Y342" s="17"/>
      <c r="Z342" s="17"/>
      <c r="AA342" s="17"/>
      <c r="AB342" s="17"/>
    </row>
    <row r="343" spans="1:28" ht="27" customHeight="1" x14ac:dyDescent="0.2">
      <c r="A343" s="17"/>
      <c r="B343" s="131"/>
      <c r="C343" s="17"/>
      <c r="D343" s="17"/>
      <c r="E343" s="17"/>
      <c r="F343" s="17"/>
      <c r="G343" s="17"/>
      <c r="H343" s="17"/>
      <c r="I343" s="17"/>
      <c r="J343" s="17"/>
      <c r="K343" s="17"/>
      <c r="L343" s="17"/>
      <c r="M343" s="17"/>
      <c r="N343" s="17"/>
      <c r="O343" s="17"/>
      <c r="P343" s="17"/>
      <c r="Q343" s="17"/>
      <c r="R343" s="17"/>
      <c r="S343" s="17"/>
      <c r="T343" s="17"/>
      <c r="U343" s="17"/>
      <c r="V343" s="17"/>
      <c r="W343" s="17"/>
      <c r="X343" s="23"/>
      <c r="Y343" s="17"/>
      <c r="Z343" s="17"/>
      <c r="AA343" s="17"/>
      <c r="AB343" s="17"/>
    </row>
    <row r="344" spans="1:28" ht="27" customHeight="1" x14ac:dyDescent="0.2">
      <c r="A344" s="17"/>
      <c r="B344" s="131"/>
      <c r="C344" s="17"/>
      <c r="D344" s="17"/>
      <c r="E344" s="17"/>
      <c r="F344" s="17"/>
      <c r="G344" s="17"/>
      <c r="H344" s="17"/>
      <c r="I344" s="17"/>
      <c r="J344" s="17"/>
      <c r="K344" s="17"/>
      <c r="L344" s="17"/>
      <c r="M344" s="17"/>
      <c r="N344" s="17"/>
      <c r="O344" s="17"/>
      <c r="P344" s="17"/>
      <c r="Q344" s="17"/>
      <c r="R344" s="17"/>
      <c r="S344" s="17"/>
      <c r="T344" s="17"/>
      <c r="U344" s="17"/>
      <c r="V344" s="17"/>
      <c r="W344" s="17"/>
      <c r="X344" s="23"/>
      <c r="Y344" s="17"/>
      <c r="Z344" s="17"/>
      <c r="AA344" s="17"/>
      <c r="AB344" s="17"/>
    </row>
    <row r="345" spans="1:28" ht="27" customHeight="1" x14ac:dyDescent="0.2">
      <c r="A345" s="17"/>
      <c r="B345" s="131"/>
      <c r="C345" s="17"/>
      <c r="D345" s="17"/>
      <c r="E345" s="17"/>
      <c r="F345" s="17"/>
      <c r="G345" s="17"/>
      <c r="H345" s="17"/>
      <c r="I345" s="17"/>
      <c r="J345" s="17"/>
      <c r="K345" s="17"/>
      <c r="L345" s="17"/>
      <c r="M345" s="17"/>
      <c r="N345" s="17"/>
      <c r="O345" s="17"/>
      <c r="P345" s="17"/>
      <c r="Q345" s="17"/>
      <c r="R345" s="17"/>
      <c r="S345" s="17"/>
      <c r="T345" s="17"/>
      <c r="U345" s="17"/>
      <c r="V345" s="17"/>
      <c r="W345" s="17"/>
      <c r="X345" s="23"/>
      <c r="Y345" s="17"/>
      <c r="Z345" s="17"/>
      <c r="AA345" s="17"/>
      <c r="AB345" s="17"/>
    </row>
    <row r="346" spans="1:28" ht="27" customHeight="1" x14ac:dyDescent="0.2">
      <c r="A346" s="17"/>
      <c r="B346" s="131"/>
      <c r="C346" s="17"/>
      <c r="D346" s="17"/>
      <c r="E346" s="17"/>
      <c r="F346" s="17"/>
      <c r="G346" s="17"/>
      <c r="H346" s="17"/>
      <c r="I346" s="17"/>
      <c r="J346" s="17"/>
      <c r="K346" s="17"/>
      <c r="L346" s="17"/>
      <c r="M346" s="17"/>
      <c r="N346" s="17"/>
      <c r="O346" s="17"/>
      <c r="P346" s="17"/>
      <c r="Q346" s="17"/>
      <c r="R346" s="17"/>
      <c r="S346" s="17"/>
      <c r="T346" s="17"/>
      <c r="U346" s="17"/>
      <c r="V346" s="17"/>
      <c r="W346" s="17"/>
      <c r="X346" s="23"/>
      <c r="Y346" s="17"/>
      <c r="Z346" s="17"/>
      <c r="AA346" s="17"/>
      <c r="AB346" s="17"/>
    </row>
    <row r="347" spans="1:28" ht="27" customHeight="1" x14ac:dyDescent="0.2">
      <c r="A347" s="17"/>
      <c r="B347" s="131"/>
      <c r="C347" s="17"/>
      <c r="D347" s="17"/>
      <c r="E347" s="17"/>
      <c r="F347" s="17"/>
      <c r="G347" s="17"/>
      <c r="H347" s="17"/>
      <c r="I347" s="17"/>
      <c r="J347" s="17"/>
      <c r="K347" s="17"/>
      <c r="L347" s="17"/>
      <c r="M347" s="17"/>
      <c r="N347" s="17"/>
      <c r="O347" s="17"/>
      <c r="P347" s="17"/>
      <c r="Q347" s="17"/>
      <c r="R347" s="17"/>
      <c r="S347" s="17"/>
      <c r="T347" s="17"/>
      <c r="U347" s="17"/>
      <c r="V347" s="17"/>
      <c r="W347" s="17"/>
      <c r="X347" s="23"/>
      <c r="Y347" s="17"/>
      <c r="Z347" s="17"/>
      <c r="AA347" s="17"/>
      <c r="AB347" s="17"/>
    </row>
    <row r="348" spans="1:28" ht="27" customHeight="1" x14ac:dyDescent="0.2">
      <c r="A348" s="17"/>
      <c r="B348" s="131"/>
      <c r="C348" s="17"/>
      <c r="D348" s="17"/>
      <c r="E348" s="17"/>
      <c r="F348" s="17"/>
      <c r="G348" s="17"/>
      <c r="H348" s="17"/>
      <c r="I348" s="17"/>
      <c r="J348" s="17"/>
      <c r="K348" s="17"/>
      <c r="L348" s="17"/>
      <c r="M348" s="17"/>
      <c r="N348" s="17"/>
      <c r="O348" s="17"/>
      <c r="P348" s="17"/>
      <c r="Q348" s="17"/>
      <c r="R348" s="17"/>
      <c r="S348" s="17"/>
      <c r="T348" s="17"/>
      <c r="U348" s="17"/>
      <c r="V348" s="17"/>
      <c r="W348" s="17"/>
      <c r="X348" s="23"/>
      <c r="Y348" s="17"/>
      <c r="Z348" s="17"/>
      <c r="AA348" s="17"/>
      <c r="AB348" s="17"/>
    </row>
    <row r="349" spans="1:28" ht="27" customHeight="1" x14ac:dyDescent="0.2">
      <c r="A349" s="17"/>
      <c r="B349" s="131"/>
      <c r="C349" s="17"/>
      <c r="D349" s="17"/>
      <c r="E349" s="17"/>
      <c r="F349" s="17"/>
      <c r="G349" s="17"/>
      <c r="H349" s="17"/>
      <c r="I349" s="17"/>
      <c r="J349" s="17"/>
      <c r="K349" s="17"/>
      <c r="L349" s="17"/>
      <c r="M349" s="17"/>
      <c r="N349" s="17"/>
      <c r="O349" s="17"/>
      <c r="P349" s="17"/>
      <c r="Q349" s="17"/>
      <c r="R349" s="17"/>
      <c r="S349" s="17"/>
      <c r="T349" s="17"/>
      <c r="U349" s="17"/>
      <c r="V349" s="17"/>
      <c r="W349" s="17"/>
      <c r="X349" s="23"/>
      <c r="Y349" s="17"/>
      <c r="Z349" s="17"/>
      <c r="AA349" s="17"/>
      <c r="AB349" s="17"/>
    </row>
    <row r="350" spans="1:28" ht="27" customHeight="1" x14ac:dyDescent="0.2">
      <c r="A350" s="17"/>
      <c r="B350" s="131"/>
      <c r="C350" s="17"/>
      <c r="D350" s="17"/>
      <c r="E350" s="17"/>
      <c r="F350" s="17"/>
      <c r="G350" s="17"/>
      <c r="H350" s="17"/>
      <c r="I350" s="17"/>
      <c r="J350" s="17"/>
      <c r="K350" s="17"/>
      <c r="L350" s="17"/>
      <c r="M350" s="17"/>
      <c r="N350" s="17"/>
      <c r="O350" s="17"/>
      <c r="P350" s="17"/>
      <c r="Q350" s="17"/>
      <c r="R350" s="17"/>
      <c r="S350" s="17"/>
      <c r="T350" s="17"/>
      <c r="U350" s="17"/>
      <c r="V350" s="17"/>
      <c r="W350" s="17"/>
      <c r="X350" s="23"/>
      <c r="Y350" s="17"/>
      <c r="Z350" s="17"/>
      <c r="AA350" s="17"/>
      <c r="AB350" s="17"/>
    </row>
    <row r="351" spans="1:28" ht="27" customHeight="1" x14ac:dyDescent="0.2">
      <c r="A351" s="17"/>
      <c r="B351" s="131"/>
      <c r="C351" s="17"/>
      <c r="D351" s="17"/>
      <c r="E351" s="17"/>
      <c r="F351" s="17"/>
      <c r="G351" s="17"/>
      <c r="H351" s="17"/>
      <c r="I351" s="17"/>
      <c r="J351" s="17"/>
      <c r="K351" s="17"/>
      <c r="L351" s="17"/>
      <c r="M351" s="17"/>
      <c r="N351" s="17"/>
      <c r="O351" s="17"/>
      <c r="P351" s="17"/>
      <c r="Q351" s="17"/>
      <c r="R351" s="17"/>
      <c r="S351" s="17"/>
      <c r="T351" s="17"/>
      <c r="U351" s="17"/>
      <c r="V351" s="17"/>
      <c r="W351" s="17"/>
      <c r="X351" s="23"/>
      <c r="Y351" s="17"/>
      <c r="Z351" s="17"/>
      <c r="AA351" s="17"/>
      <c r="AB351" s="17"/>
    </row>
    <row r="352" spans="1:28" ht="27" customHeight="1" x14ac:dyDescent="0.2">
      <c r="A352" s="17"/>
      <c r="B352" s="131"/>
      <c r="C352" s="17"/>
      <c r="D352" s="17"/>
      <c r="E352" s="17"/>
      <c r="F352" s="17"/>
      <c r="G352" s="17"/>
      <c r="H352" s="17"/>
      <c r="I352" s="17"/>
      <c r="J352" s="17"/>
      <c r="K352" s="17"/>
      <c r="L352" s="17"/>
      <c r="M352" s="17"/>
      <c r="N352" s="17"/>
      <c r="O352" s="17"/>
      <c r="P352" s="17"/>
      <c r="Q352" s="17"/>
      <c r="R352" s="17"/>
      <c r="S352" s="17"/>
      <c r="T352" s="17"/>
      <c r="U352" s="17"/>
      <c r="V352" s="17"/>
      <c r="W352" s="17"/>
      <c r="X352" s="23"/>
      <c r="Y352" s="17"/>
      <c r="Z352" s="17"/>
      <c r="AA352" s="17"/>
      <c r="AB352" s="17"/>
    </row>
    <row r="353" spans="1:28" ht="27" customHeight="1" x14ac:dyDescent="0.2">
      <c r="A353" s="17"/>
      <c r="B353" s="131"/>
      <c r="C353" s="17"/>
      <c r="D353" s="17"/>
      <c r="E353" s="17"/>
      <c r="F353" s="17"/>
      <c r="G353" s="17"/>
      <c r="H353" s="17"/>
      <c r="I353" s="17"/>
      <c r="J353" s="17"/>
      <c r="K353" s="17"/>
      <c r="L353" s="17"/>
      <c r="M353" s="17"/>
      <c r="N353" s="17"/>
      <c r="O353" s="17"/>
      <c r="P353" s="17"/>
      <c r="Q353" s="17"/>
      <c r="R353" s="17"/>
      <c r="S353" s="17"/>
      <c r="T353" s="17"/>
      <c r="U353" s="17"/>
      <c r="V353" s="17"/>
      <c r="W353" s="17"/>
      <c r="X353" s="23"/>
      <c r="Y353" s="17"/>
      <c r="Z353" s="17"/>
      <c r="AA353" s="17"/>
      <c r="AB353" s="17"/>
    </row>
    <row r="354" spans="1:28" ht="27" customHeight="1" x14ac:dyDescent="0.2">
      <c r="A354" s="17"/>
      <c r="B354" s="131"/>
      <c r="C354" s="17"/>
      <c r="D354" s="17"/>
      <c r="E354" s="17"/>
      <c r="F354" s="17"/>
      <c r="G354" s="17"/>
      <c r="H354" s="17"/>
      <c r="I354" s="17"/>
      <c r="J354" s="17"/>
      <c r="K354" s="17"/>
      <c r="L354" s="17"/>
      <c r="M354" s="17"/>
      <c r="N354" s="17"/>
      <c r="O354" s="17"/>
      <c r="P354" s="17"/>
      <c r="Q354" s="17"/>
      <c r="R354" s="17"/>
      <c r="S354" s="17"/>
      <c r="T354" s="17"/>
      <c r="U354" s="17"/>
      <c r="V354" s="17"/>
      <c r="W354" s="17"/>
      <c r="X354" s="23"/>
      <c r="Y354" s="17"/>
      <c r="Z354" s="17"/>
      <c r="AA354" s="17"/>
      <c r="AB354" s="17"/>
    </row>
    <row r="355" spans="1:28" ht="27" customHeight="1" x14ac:dyDescent="0.2">
      <c r="A355" s="17"/>
      <c r="B355" s="131"/>
      <c r="C355" s="17"/>
      <c r="D355" s="17"/>
      <c r="E355" s="17"/>
      <c r="F355" s="17"/>
      <c r="G355" s="17"/>
      <c r="H355" s="17"/>
      <c r="I355" s="17"/>
      <c r="J355" s="17"/>
      <c r="K355" s="17"/>
      <c r="L355" s="17"/>
      <c r="M355" s="17"/>
      <c r="N355" s="17"/>
      <c r="O355" s="17"/>
      <c r="P355" s="17"/>
      <c r="Q355" s="17"/>
      <c r="R355" s="17"/>
      <c r="S355" s="17"/>
      <c r="T355" s="17"/>
      <c r="U355" s="17"/>
      <c r="V355" s="17"/>
      <c r="W355" s="17"/>
      <c r="X355" s="23"/>
      <c r="Y355" s="17"/>
      <c r="Z355" s="17"/>
      <c r="AA355" s="17"/>
      <c r="AB355" s="17"/>
    </row>
    <row r="356" spans="1:28" ht="27" customHeight="1" x14ac:dyDescent="0.2">
      <c r="A356" s="17"/>
      <c r="B356" s="131"/>
      <c r="C356" s="17"/>
      <c r="D356" s="17"/>
      <c r="E356" s="17"/>
      <c r="F356" s="17"/>
      <c r="G356" s="17"/>
      <c r="H356" s="17"/>
      <c r="I356" s="17"/>
      <c r="J356" s="17"/>
      <c r="K356" s="17"/>
      <c r="L356" s="17"/>
      <c r="M356" s="17"/>
      <c r="N356" s="17"/>
      <c r="O356" s="17"/>
      <c r="P356" s="17"/>
      <c r="Q356" s="17"/>
      <c r="R356" s="17"/>
      <c r="S356" s="17"/>
      <c r="T356" s="17"/>
      <c r="U356" s="17"/>
      <c r="V356" s="17"/>
      <c r="W356" s="17"/>
      <c r="X356" s="23"/>
      <c r="Y356" s="17"/>
      <c r="Z356" s="17"/>
      <c r="AA356" s="17"/>
      <c r="AB356" s="17"/>
    </row>
    <row r="357" spans="1:28" ht="27" customHeight="1" x14ac:dyDescent="0.2">
      <c r="A357" s="17"/>
      <c r="B357" s="131"/>
      <c r="C357" s="17"/>
      <c r="D357" s="17"/>
      <c r="E357" s="17"/>
      <c r="F357" s="17"/>
      <c r="G357" s="17"/>
      <c r="H357" s="17"/>
      <c r="I357" s="17"/>
      <c r="J357" s="17"/>
      <c r="K357" s="17"/>
      <c r="L357" s="17"/>
      <c r="M357" s="17"/>
      <c r="N357" s="17"/>
      <c r="O357" s="17"/>
      <c r="P357" s="17"/>
      <c r="Q357" s="17"/>
      <c r="R357" s="17"/>
      <c r="S357" s="17"/>
      <c r="T357" s="17"/>
      <c r="U357" s="17"/>
      <c r="V357" s="17"/>
      <c r="W357" s="17"/>
      <c r="X357" s="23"/>
      <c r="Y357" s="17"/>
      <c r="Z357" s="17"/>
      <c r="AA357" s="17"/>
      <c r="AB357" s="17"/>
    </row>
    <row r="358" spans="1:28" ht="27" customHeight="1" x14ac:dyDescent="0.2">
      <c r="A358" s="17"/>
      <c r="B358" s="131"/>
      <c r="C358" s="17"/>
      <c r="D358" s="17"/>
      <c r="E358" s="17"/>
      <c r="F358" s="17"/>
      <c r="G358" s="17"/>
      <c r="H358" s="17"/>
      <c r="I358" s="17"/>
      <c r="J358" s="17"/>
      <c r="K358" s="17"/>
      <c r="L358" s="17"/>
      <c r="M358" s="17"/>
      <c r="N358" s="17"/>
      <c r="O358" s="17"/>
      <c r="P358" s="17"/>
      <c r="Q358" s="17"/>
      <c r="R358" s="17"/>
      <c r="S358" s="17"/>
      <c r="T358" s="17"/>
      <c r="U358" s="17"/>
      <c r="V358" s="17"/>
      <c r="W358" s="17"/>
      <c r="X358" s="23"/>
      <c r="Y358" s="17"/>
      <c r="Z358" s="17"/>
      <c r="AA358" s="17"/>
      <c r="AB358" s="17"/>
    </row>
    <row r="359" spans="1:28" ht="27" customHeight="1" x14ac:dyDescent="0.2">
      <c r="A359" s="17"/>
      <c r="B359" s="131"/>
      <c r="C359" s="17"/>
      <c r="D359" s="17"/>
      <c r="E359" s="17"/>
      <c r="F359" s="17"/>
      <c r="G359" s="17"/>
      <c r="H359" s="17"/>
      <c r="I359" s="17"/>
      <c r="J359" s="17"/>
      <c r="K359" s="17"/>
      <c r="L359" s="17"/>
      <c r="M359" s="17"/>
      <c r="N359" s="17"/>
      <c r="O359" s="17"/>
      <c r="P359" s="17"/>
      <c r="Q359" s="17"/>
      <c r="R359" s="17"/>
      <c r="S359" s="17"/>
      <c r="T359" s="17"/>
      <c r="U359" s="17"/>
      <c r="V359" s="17"/>
      <c r="W359" s="17"/>
      <c r="X359" s="23"/>
      <c r="Y359" s="17"/>
      <c r="Z359" s="17"/>
      <c r="AA359" s="17"/>
      <c r="AB359" s="17"/>
    </row>
    <row r="360" spans="1:28" ht="27" customHeight="1" x14ac:dyDescent="0.2">
      <c r="A360" s="17"/>
      <c r="B360" s="131"/>
      <c r="C360" s="17"/>
      <c r="D360" s="17"/>
      <c r="E360" s="17"/>
      <c r="F360" s="17"/>
      <c r="G360" s="17"/>
      <c r="H360" s="17"/>
      <c r="I360" s="17"/>
      <c r="J360" s="17"/>
      <c r="K360" s="17"/>
      <c r="L360" s="17"/>
      <c r="M360" s="17"/>
      <c r="N360" s="17"/>
      <c r="O360" s="17"/>
      <c r="P360" s="17"/>
      <c r="Q360" s="17"/>
      <c r="R360" s="17"/>
      <c r="S360" s="17"/>
      <c r="T360" s="17"/>
      <c r="U360" s="17"/>
      <c r="V360" s="17"/>
      <c r="W360" s="17"/>
      <c r="X360" s="23"/>
      <c r="Y360" s="17"/>
      <c r="Z360" s="17"/>
      <c r="AA360" s="17"/>
      <c r="AB360" s="17"/>
    </row>
    <row r="361" spans="1:28" ht="27" customHeight="1" x14ac:dyDescent="0.2">
      <c r="A361" s="17"/>
      <c r="B361" s="131"/>
      <c r="C361" s="17"/>
      <c r="D361" s="17"/>
      <c r="E361" s="17"/>
      <c r="F361" s="17"/>
      <c r="G361" s="17"/>
      <c r="H361" s="17"/>
      <c r="I361" s="17"/>
      <c r="J361" s="17"/>
      <c r="K361" s="17"/>
      <c r="L361" s="17"/>
      <c r="M361" s="17"/>
      <c r="N361" s="17"/>
      <c r="O361" s="17"/>
      <c r="P361" s="17"/>
      <c r="Q361" s="17"/>
      <c r="R361" s="17"/>
      <c r="S361" s="17"/>
      <c r="T361" s="17"/>
      <c r="U361" s="17"/>
      <c r="V361" s="17"/>
      <c r="W361" s="17"/>
      <c r="X361" s="23"/>
      <c r="Y361" s="17"/>
      <c r="Z361" s="17"/>
      <c r="AA361" s="17"/>
      <c r="AB361" s="17"/>
    </row>
    <row r="362" spans="1:28" ht="27" customHeight="1" x14ac:dyDescent="0.2">
      <c r="A362" s="17"/>
      <c r="B362" s="131"/>
      <c r="C362" s="17"/>
      <c r="D362" s="17"/>
      <c r="E362" s="17"/>
      <c r="F362" s="17"/>
      <c r="G362" s="17"/>
      <c r="H362" s="17"/>
      <c r="I362" s="17"/>
      <c r="J362" s="17"/>
      <c r="K362" s="17"/>
      <c r="L362" s="17"/>
      <c r="M362" s="17"/>
      <c r="N362" s="17"/>
      <c r="O362" s="17"/>
      <c r="P362" s="17"/>
      <c r="Q362" s="17"/>
      <c r="R362" s="17"/>
      <c r="S362" s="17"/>
      <c r="T362" s="17"/>
      <c r="U362" s="17"/>
      <c r="V362" s="17"/>
      <c r="W362" s="17"/>
      <c r="X362" s="23"/>
      <c r="Y362" s="17"/>
      <c r="Z362" s="17"/>
      <c r="AA362" s="17"/>
      <c r="AB362" s="17"/>
    </row>
    <row r="363" spans="1:28" ht="27" customHeight="1" x14ac:dyDescent="0.2">
      <c r="A363" s="17"/>
      <c r="B363" s="131"/>
      <c r="C363" s="17"/>
      <c r="D363" s="17"/>
      <c r="E363" s="17"/>
      <c r="F363" s="17"/>
      <c r="G363" s="17"/>
      <c r="H363" s="17"/>
      <c r="I363" s="17"/>
      <c r="J363" s="17"/>
      <c r="K363" s="17"/>
      <c r="L363" s="17"/>
      <c r="M363" s="17"/>
      <c r="N363" s="17"/>
      <c r="O363" s="17"/>
      <c r="P363" s="17"/>
      <c r="Q363" s="17"/>
      <c r="R363" s="17"/>
      <c r="S363" s="17"/>
      <c r="T363" s="17"/>
      <c r="U363" s="17"/>
      <c r="V363" s="17"/>
      <c r="W363" s="17"/>
      <c r="X363" s="23"/>
      <c r="Y363" s="17"/>
      <c r="Z363" s="17"/>
      <c r="AA363" s="17"/>
      <c r="AB363" s="17"/>
    </row>
    <row r="364" spans="1:28" ht="27" customHeight="1" x14ac:dyDescent="0.2">
      <c r="A364" s="17"/>
      <c r="B364" s="131"/>
      <c r="C364" s="17"/>
      <c r="D364" s="17"/>
      <c r="E364" s="17"/>
      <c r="F364" s="17"/>
      <c r="G364" s="17"/>
      <c r="H364" s="17"/>
      <c r="I364" s="17"/>
      <c r="J364" s="17"/>
      <c r="K364" s="17"/>
      <c r="L364" s="17"/>
      <c r="M364" s="17"/>
      <c r="N364" s="17"/>
      <c r="O364" s="17"/>
      <c r="P364" s="17"/>
      <c r="Q364" s="17"/>
      <c r="R364" s="17"/>
      <c r="S364" s="17"/>
      <c r="T364" s="17"/>
      <c r="U364" s="17"/>
      <c r="V364" s="17"/>
      <c r="W364" s="17"/>
      <c r="X364" s="23"/>
      <c r="Y364" s="17"/>
      <c r="Z364" s="17"/>
      <c r="AA364" s="17"/>
      <c r="AB364" s="17"/>
    </row>
    <row r="365" spans="1:28" ht="27" customHeight="1" x14ac:dyDescent="0.2">
      <c r="A365" s="17"/>
      <c r="B365" s="131"/>
      <c r="C365" s="17"/>
      <c r="D365" s="17"/>
      <c r="E365" s="17"/>
      <c r="F365" s="17"/>
      <c r="G365" s="17"/>
      <c r="H365" s="17"/>
      <c r="I365" s="17"/>
      <c r="J365" s="17"/>
      <c r="K365" s="17"/>
      <c r="L365" s="17"/>
      <c r="M365" s="17"/>
      <c r="N365" s="17"/>
      <c r="O365" s="17"/>
      <c r="P365" s="17"/>
      <c r="Q365" s="17"/>
      <c r="R365" s="17"/>
      <c r="S365" s="17"/>
      <c r="T365" s="17"/>
      <c r="U365" s="17"/>
      <c r="V365" s="17"/>
      <c r="W365" s="17"/>
      <c r="X365" s="23"/>
      <c r="Y365" s="17"/>
      <c r="Z365" s="17"/>
      <c r="AA365" s="17"/>
      <c r="AB365" s="17"/>
    </row>
    <row r="366" spans="1:28" ht="27" customHeight="1" x14ac:dyDescent="0.2">
      <c r="A366" s="17"/>
      <c r="B366" s="131"/>
      <c r="C366" s="17"/>
      <c r="D366" s="17"/>
      <c r="E366" s="17"/>
      <c r="F366" s="17"/>
      <c r="G366" s="17"/>
      <c r="H366" s="17"/>
      <c r="I366" s="17"/>
      <c r="J366" s="17"/>
      <c r="K366" s="17"/>
      <c r="L366" s="17"/>
      <c r="M366" s="17"/>
      <c r="N366" s="17"/>
      <c r="O366" s="17"/>
      <c r="P366" s="17"/>
      <c r="Q366" s="17"/>
      <c r="R366" s="17"/>
      <c r="S366" s="17"/>
      <c r="T366" s="17"/>
      <c r="U366" s="17"/>
      <c r="V366" s="17"/>
      <c r="W366" s="17"/>
      <c r="X366" s="23"/>
      <c r="Y366" s="17"/>
      <c r="Z366" s="17"/>
      <c r="AA366" s="17"/>
      <c r="AB366" s="17"/>
    </row>
    <row r="367" spans="1:28" ht="27" customHeight="1" x14ac:dyDescent="0.2">
      <c r="A367" s="17"/>
      <c r="B367" s="131"/>
      <c r="C367" s="17"/>
      <c r="D367" s="17"/>
      <c r="E367" s="17"/>
      <c r="F367" s="17"/>
      <c r="G367" s="17"/>
      <c r="H367" s="17"/>
      <c r="I367" s="17"/>
      <c r="J367" s="17"/>
      <c r="K367" s="17"/>
      <c r="L367" s="17"/>
      <c r="M367" s="17"/>
      <c r="N367" s="17"/>
      <c r="O367" s="17"/>
      <c r="P367" s="17"/>
      <c r="Q367" s="17"/>
      <c r="R367" s="17"/>
      <c r="S367" s="17"/>
      <c r="T367" s="17"/>
      <c r="U367" s="17"/>
      <c r="V367" s="17"/>
      <c r="W367" s="17"/>
      <c r="X367" s="23"/>
      <c r="Y367" s="17"/>
      <c r="Z367" s="17"/>
      <c r="AA367" s="17"/>
      <c r="AB367" s="17"/>
    </row>
    <row r="368" spans="1:28" ht="27" customHeight="1" x14ac:dyDescent="0.2">
      <c r="A368" s="17"/>
      <c r="B368" s="131"/>
      <c r="C368" s="17"/>
      <c r="D368" s="17"/>
      <c r="E368" s="17"/>
      <c r="F368" s="17"/>
      <c r="G368" s="17"/>
      <c r="H368" s="17"/>
      <c r="I368" s="17"/>
      <c r="J368" s="17"/>
      <c r="K368" s="17"/>
      <c r="L368" s="17"/>
      <c r="M368" s="17"/>
      <c r="N368" s="17"/>
      <c r="O368" s="17"/>
      <c r="P368" s="17"/>
      <c r="Q368" s="17"/>
      <c r="R368" s="17"/>
      <c r="S368" s="17"/>
      <c r="T368" s="17"/>
      <c r="U368" s="17"/>
      <c r="V368" s="17"/>
      <c r="W368" s="17"/>
      <c r="X368" s="23"/>
      <c r="Y368" s="17"/>
      <c r="Z368" s="17"/>
      <c r="AA368" s="17"/>
      <c r="AB368" s="17"/>
    </row>
    <row r="369" spans="1:28" ht="27" customHeight="1" x14ac:dyDescent="0.2">
      <c r="A369" s="17"/>
      <c r="B369" s="131"/>
      <c r="C369" s="17"/>
      <c r="D369" s="17"/>
      <c r="E369" s="17"/>
      <c r="F369" s="17"/>
      <c r="G369" s="17"/>
      <c r="H369" s="17"/>
      <c r="I369" s="17"/>
      <c r="J369" s="17"/>
      <c r="K369" s="17"/>
      <c r="L369" s="17"/>
      <c r="M369" s="17"/>
      <c r="N369" s="17"/>
      <c r="O369" s="17"/>
      <c r="P369" s="17"/>
      <c r="Q369" s="17"/>
      <c r="R369" s="17"/>
      <c r="S369" s="17"/>
      <c r="T369" s="17"/>
      <c r="U369" s="17"/>
      <c r="V369" s="17"/>
      <c r="W369" s="17"/>
      <c r="X369" s="23"/>
      <c r="Y369" s="17"/>
      <c r="Z369" s="17"/>
      <c r="AA369" s="17"/>
      <c r="AB369" s="17"/>
    </row>
    <row r="370" spans="1:28" ht="27" customHeight="1" x14ac:dyDescent="0.2">
      <c r="A370" s="17"/>
      <c r="B370" s="131"/>
      <c r="C370" s="17"/>
      <c r="D370" s="17"/>
      <c r="E370" s="17"/>
      <c r="F370" s="17"/>
      <c r="G370" s="17"/>
      <c r="H370" s="17"/>
      <c r="I370" s="17"/>
      <c r="J370" s="17"/>
      <c r="K370" s="17"/>
      <c r="L370" s="17"/>
      <c r="M370" s="17"/>
      <c r="N370" s="17"/>
      <c r="O370" s="17"/>
      <c r="P370" s="17"/>
      <c r="Q370" s="17"/>
      <c r="R370" s="17"/>
      <c r="S370" s="17"/>
      <c r="T370" s="17"/>
      <c r="U370" s="17"/>
      <c r="V370" s="17"/>
      <c r="W370" s="17"/>
      <c r="X370" s="23"/>
      <c r="Y370" s="17"/>
      <c r="Z370" s="17"/>
      <c r="AA370" s="17"/>
      <c r="AB370" s="17"/>
    </row>
    <row r="371" spans="1:28" ht="27" customHeight="1" x14ac:dyDescent="0.2">
      <c r="A371" s="17"/>
      <c r="B371" s="131"/>
      <c r="C371" s="17"/>
      <c r="D371" s="17"/>
      <c r="E371" s="17"/>
      <c r="F371" s="17"/>
      <c r="G371" s="17"/>
      <c r="H371" s="17"/>
      <c r="I371" s="17"/>
      <c r="J371" s="17"/>
      <c r="K371" s="17"/>
      <c r="L371" s="17"/>
      <c r="M371" s="17"/>
      <c r="N371" s="17"/>
      <c r="O371" s="17"/>
      <c r="P371" s="17"/>
      <c r="Q371" s="17"/>
      <c r="R371" s="17"/>
      <c r="S371" s="17"/>
      <c r="T371" s="17"/>
      <c r="U371" s="17"/>
      <c r="V371" s="17"/>
      <c r="W371" s="17"/>
      <c r="X371" s="23"/>
      <c r="Y371" s="17"/>
      <c r="Z371" s="17"/>
      <c r="AA371" s="17"/>
      <c r="AB371" s="17"/>
    </row>
    <row r="372" spans="1:28" ht="27" customHeight="1" x14ac:dyDescent="0.2">
      <c r="A372" s="17"/>
      <c r="B372" s="131"/>
      <c r="C372" s="17"/>
      <c r="D372" s="17"/>
      <c r="E372" s="17"/>
      <c r="F372" s="17"/>
      <c r="G372" s="17"/>
      <c r="H372" s="17"/>
      <c r="I372" s="17"/>
      <c r="J372" s="17"/>
      <c r="K372" s="17"/>
      <c r="L372" s="17"/>
      <c r="M372" s="17"/>
      <c r="N372" s="17"/>
      <c r="O372" s="17"/>
      <c r="P372" s="17"/>
      <c r="Q372" s="17"/>
      <c r="R372" s="17"/>
      <c r="S372" s="17"/>
      <c r="T372" s="17"/>
      <c r="U372" s="17"/>
      <c r="V372" s="17"/>
      <c r="W372" s="17"/>
      <c r="X372" s="23"/>
      <c r="Y372" s="17"/>
      <c r="Z372" s="17"/>
      <c r="AA372" s="17"/>
      <c r="AB372" s="17"/>
    </row>
    <row r="373" spans="1:28" ht="27" customHeight="1" x14ac:dyDescent="0.2">
      <c r="A373" s="17"/>
      <c r="B373" s="131"/>
      <c r="C373" s="17"/>
      <c r="D373" s="17"/>
      <c r="E373" s="17"/>
      <c r="F373" s="17"/>
      <c r="G373" s="17"/>
      <c r="H373" s="17"/>
      <c r="I373" s="17"/>
      <c r="J373" s="17"/>
      <c r="K373" s="17"/>
      <c r="L373" s="17"/>
      <c r="M373" s="17"/>
      <c r="N373" s="17"/>
      <c r="O373" s="17"/>
      <c r="P373" s="17"/>
      <c r="Q373" s="17"/>
      <c r="R373" s="17"/>
      <c r="S373" s="17"/>
      <c r="T373" s="17"/>
      <c r="U373" s="17"/>
      <c r="V373" s="17"/>
      <c r="W373" s="17"/>
      <c r="X373" s="23"/>
      <c r="Y373" s="17"/>
      <c r="Z373" s="17"/>
      <c r="AA373" s="17"/>
      <c r="AB373" s="17"/>
    </row>
    <row r="374" spans="1:28" ht="27" customHeight="1" x14ac:dyDescent="0.2">
      <c r="A374" s="17"/>
      <c r="B374" s="131"/>
      <c r="C374" s="17"/>
      <c r="D374" s="17"/>
      <c r="E374" s="17"/>
      <c r="F374" s="17"/>
      <c r="G374" s="17"/>
      <c r="H374" s="17"/>
      <c r="I374" s="17"/>
      <c r="J374" s="17"/>
      <c r="K374" s="17"/>
      <c r="L374" s="17"/>
      <c r="M374" s="17"/>
      <c r="N374" s="17"/>
      <c r="O374" s="17"/>
      <c r="P374" s="17"/>
      <c r="Q374" s="17"/>
      <c r="R374" s="17"/>
      <c r="S374" s="17"/>
      <c r="T374" s="17"/>
      <c r="U374" s="17"/>
      <c r="V374" s="17"/>
      <c r="W374" s="17"/>
      <c r="X374" s="23"/>
      <c r="Y374" s="17"/>
      <c r="Z374" s="17"/>
      <c r="AA374" s="17"/>
      <c r="AB374" s="17"/>
    </row>
    <row r="375" spans="1:28" ht="27" customHeight="1" x14ac:dyDescent="0.2">
      <c r="A375" s="17"/>
      <c r="B375" s="131"/>
      <c r="C375" s="17"/>
      <c r="D375" s="17"/>
      <c r="E375" s="17"/>
      <c r="F375" s="17"/>
      <c r="G375" s="17"/>
      <c r="H375" s="17"/>
      <c r="I375" s="17"/>
      <c r="J375" s="17"/>
      <c r="K375" s="17"/>
      <c r="L375" s="17"/>
      <c r="M375" s="17"/>
      <c r="N375" s="17"/>
      <c r="O375" s="17"/>
      <c r="P375" s="17"/>
      <c r="Q375" s="17"/>
      <c r="R375" s="17"/>
      <c r="S375" s="17"/>
      <c r="T375" s="17"/>
      <c r="U375" s="17"/>
      <c r="V375" s="17"/>
      <c r="W375" s="17"/>
      <c r="X375" s="23"/>
      <c r="Y375" s="17"/>
      <c r="Z375" s="17"/>
      <c r="AA375" s="17"/>
      <c r="AB375" s="17"/>
    </row>
    <row r="376" spans="1:28" ht="27" customHeight="1" x14ac:dyDescent="0.2">
      <c r="A376" s="17"/>
      <c r="B376" s="131"/>
      <c r="C376" s="17"/>
      <c r="D376" s="17"/>
      <c r="E376" s="17"/>
      <c r="F376" s="17"/>
      <c r="G376" s="17"/>
      <c r="H376" s="17"/>
      <c r="I376" s="17"/>
      <c r="J376" s="17"/>
      <c r="K376" s="17"/>
      <c r="L376" s="17"/>
      <c r="M376" s="17"/>
      <c r="N376" s="17"/>
      <c r="O376" s="17"/>
      <c r="P376" s="17"/>
      <c r="Q376" s="17"/>
      <c r="R376" s="17"/>
      <c r="S376" s="17"/>
      <c r="T376" s="17"/>
      <c r="U376" s="17"/>
      <c r="V376" s="17"/>
      <c r="W376" s="17"/>
      <c r="X376" s="23"/>
      <c r="Y376" s="17"/>
      <c r="Z376" s="17"/>
      <c r="AA376" s="17"/>
      <c r="AB376" s="17"/>
    </row>
    <row r="377" spans="1:28" ht="27" customHeight="1" x14ac:dyDescent="0.2">
      <c r="A377" s="17"/>
      <c r="B377" s="131"/>
      <c r="C377" s="17"/>
      <c r="D377" s="17"/>
      <c r="E377" s="17"/>
      <c r="F377" s="17"/>
      <c r="G377" s="17"/>
      <c r="H377" s="17"/>
      <c r="I377" s="17"/>
      <c r="J377" s="17"/>
      <c r="K377" s="17"/>
      <c r="L377" s="17"/>
      <c r="M377" s="17"/>
      <c r="N377" s="17"/>
      <c r="O377" s="17"/>
      <c r="P377" s="17"/>
      <c r="Q377" s="17"/>
      <c r="R377" s="17"/>
      <c r="S377" s="17"/>
      <c r="T377" s="17"/>
      <c r="U377" s="17"/>
      <c r="V377" s="17"/>
      <c r="W377" s="17"/>
      <c r="X377" s="23"/>
      <c r="Y377" s="17"/>
      <c r="Z377" s="17"/>
      <c r="AA377" s="17"/>
      <c r="AB377" s="17"/>
    </row>
    <row r="378" spans="1:28" ht="27" customHeight="1" x14ac:dyDescent="0.2">
      <c r="A378" s="17"/>
      <c r="B378" s="131"/>
      <c r="C378" s="17"/>
      <c r="D378" s="17"/>
      <c r="E378" s="17"/>
      <c r="F378" s="17"/>
      <c r="G378" s="17"/>
      <c r="H378" s="17"/>
      <c r="I378" s="17"/>
      <c r="J378" s="17"/>
      <c r="K378" s="17"/>
      <c r="L378" s="17"/>
      <c r="M378" s="17"/>
      <c r="N378" s="17"/>
      <c r="O378" s="17"/>
      <c r="P378" s="17"/>
      <c r="Q378" s="17"/>
      <c r="R378" s="17"/>
      <c r="S378" s="17"/>
      <c r="T378" s="17"/>
      <c r="U378" s="17"/>
      <c r="V378" s="17"/>
      <c r="W378" s="17"/>
      <c r="X378" s="23"/>
      <c r="Y378" s="17"/>
      <c r="Z378" s="17"/>
      <c r="AA378" s="17"/>
      <c r="AB378" s="17"/>
    </row>
    <row r="379" spans="1:28" ht="27" customHeight="1" x14ac:dyDescent="0.2">
      <c r="A379" s="17"/>
      <c r="B379" s="131"/>
      <c r="C379" s="17"/>
      <c r="D379" s="17"/>
      <c r="E379" s="17"/>
      <c r="F379" s="17"/>
      <c r="G379" s="17"/>
      <c r="H379" s="17"/>
      <c r="I379" s="17"/>
      <c r="J379" s="17"/>
      <c r="K379" s="17"/>
      <c r="L379" s="17"/>
      <c r="M379" s="17"/>
      <c r="N379" s="17"/>
      <c r="O379" s="17"/>
      <c r="P379" s="17"/>
      <c r="Q379" s="17"/>
      <c r="R379" s="17"/>
      <c r="S379" s="17"/>
      <c r="T379" s="17"/>
      <c r="U379" s="17"/>
      <c r="V379" s="17"/>
      <c r="W379" s="17"/>
      <c r="X379" s="23"/>
      <c r="Y379" s="17"/>
      <c r="Z379" s="17"/>
      <c r="AA379" s="17"/>
      <c r="AB379" s="17"/>
    </row>
    <row r="380" spans="1:28" ht="27" customHeight="1" x14ac:dyDescent="0.2">
      <c r="A380" s="17"/>
      <c r="B380" s="131"/>
      <c r="C380" s="17"/>
      <c r="D380" s="17"/>
      <c r="E380" s="17"/>
      <c r="F380" s="17"/>
      <c r="G380" s="17"/>
      <c r="H380" s="17"/>
      <c r="I380" s="17"/>
      <c r="J380" s="17"/>
      <c r="K380" s="17"/>
      <c r="L380" s="17"/>
      <c r="M380" s="17"/>
      <c r="N380" s="17"/>
      <c r="O380" s="17"/>
      <c r="P380" s="17"/>
      <c r="Q380" s="17"/>
      <c r="R380" s="17"/>
      <c r="S380" s="17"/>
      <c r="T380" s="17"/>
      <c r="U380" s="17"/>
      <c r="V380" s="17"/>
      <c r="W380" s="17"/>
      <c r="X380" s="23"/>
      <c r="Y380" s="17"/>
      <c r="Z380" s="17"/>
      <c r="AA380" s="17"/>
      <c r="AB380" s="17"/>
    </row>
    <row r="381" spans="1:28" ht="27" customHeight="1" x14ac:dyDescent="0.2">
      <c r="A381" s="17"/>
      <c r="B381" s="131"/>
      <c r="C381" s="17"/>
      <c r="D381" s="17"/>
      <c r="E381" s="17"/>
      <c r="F381" s="17"/>
      <c r="G381" s="17"/>
      <c r="H381" s="17"/>
      <c r="I381" s="17"/>
      <c r="J381" s="17"/>
      <c r="K381" s="17"/>
      <c r="L381" s="17"/>
      <c r="M381" s="17"/>
      <c r="N381" s="17"/>
      <c r="O381" s="17"/>
      <c r="P381" s="17"/>
      <c r="Q381" s="17"/>
      <c r="R381" s="17"/>
      <c r="S381" s="17"/>
      <c r="T381" s="17"/>
      <c r="U381" s="17"/>
      <c r="V381" s="17"/>
      <c r="W381" s="17"/>
      <c r="X381" s="23"/>
      <c r="Y381" s="17"/>
      <c r="Z381" s="17"/>
      <c r="AA381" s="17"/>
      <c r="AB381" s="17"/>
    </row>
    <row r="382" spans="1:28" ht="27" customHeight="1" x14ac:dyDescent="0.2">
      <c r="A382" s="17"/>
      <c r="B382" s="131"/>
      <c r="C382" s="17"/>
      <c r="D382" s="17"/>
      <c r="E382" s="17"/>
      <c r="F382" s="17"/>
      <c r="G382" s="17"/>
      <c r="H382" s="17"/>
      <c r="I382" s="17"/>
      <c r="J382" s="17"/>
      <c r="K382" s="17"/>
      <c r="L382" s="17"/>
      <c r="M382" s="17"/>
      <c r="N382" s="17"/>
      <c r="O382" s="17"/>
      <c r="P382" s="17"/>
      <c r="Q382" s="17"/>
      <c r="R382" s="17"/>
      <c r="S382" s="17"/>
      <c r="T382" s="17"/>
      <c r="U382" s="17"/>
      <c r="V382" s="17"/>
      <c r="W382" s="17"/>
      <c r="X382" s="23"/>
      <c r="Y382" s="17"/>
      <c r="Z382" s="17"/>
      <c r="AA382" s="17"/>
      <c r="AB382" s="17"/>
    </row>
    <row r="383" spans="1:28" ht="27" customHeight="1" x14ac:dyDescent="0.2">
      <c r="A383" s="17"/>
      <c r="B383" s="131"/>
      <c r="C383" s="17"/>
      <c r="D383" s="17"/>
      <c r="E383" s="17"/>
      <c r="F383" s="17"/>
      <c r="G383" s="17"/>
      <c r="H383" s="17"/>
      <c r="I383" s="17"/>
      <c r="J383" s="17"/>
      <c r="K383" s="17"/>
      <c r="L383" s="17"/>
      <c r="M383" s="17"/>
      <c r="N383" s="17"/>
      <c r="O383" s="17"/>
      <c r="P383" s="17"/>
      <c r="Q383" s="17"/>
      <c r="R383" s="17"/>
      <c r="S383" s="17"/>
      <c r="T383" s="17"/>
      <c r="U383" s="17"/>
      <c r="V383" s="17"/>
      <c r="W383" s="17"/>
      <c r="X383" s="23"/>
      <c r="Y383" s="17"/>
      <c r="Z383" s="17"/>
      <c r="AA383" s="17"/>
      <c r="AB383" s="17"/>
    </row>
    <row r="384" spans="1:28" ht="27" customHeight="1" x14ac:dyDescent="0.2">
      <c r="A384" s="17"/>
      <c r="B384" s="131"/>
      <c r="C384" s="17"/>
      <c r="D384" s="17"/>
      <c r="E384" s="17"/>
      <c r="F384" s="17"/>
      <c r="G384" s="17"/>
      <c r="H384" s="17"/>
      <c r="I384" s="17"/>
      <c r="J384" s="17"/>
      <c r="K384" s="17"/>
      <c r="L384" s="17"/>
      <c r="M384" s="17"/>
      <c r="N384" s="17"/>
      <c r="O384" s="17"/>
      <c r="P384" s="17"/>
      <c r="Q384" s="17"/>
      <c r="R384" s="17"/>
      <c r="S384" s="17"/>
      <c r="T384" s="17"/>
      <c r="U384" s="17"/>
      <c r="V384" s="17"/>
      <c r="W384" s="17"/>
      <c r="X384" s="23"/>
      <c r="Y384" s="17"/>
      <c r="Z384" s="17"/>
      <c r="AA384" s="17"/>
      <c r="AB384" s="17"/>
    </row>
    <row r="385" spans="1:28" ht="27" customHeight="1" x14ac:dyDescent="0.2">
      <c r="A385" s="17"/>
      <c r="B385" s="131"/>
      <c r="C385" s="17"/>
      <c r="D385" s="17"/>
      <c r="E385" s="17"/>
      <c r="F385" s="17"/>
      <c r="G385" s="17"/>
      <c r="H385" s="17"/>
      <c r="I385" s="17"/>
      <c r="J385" s="17"/>
      <c r="K385" s="17"/>
      <c r="L385" s="17"/>
      <c r="M385" s="17"/>
      <c r="N385" s="17"/>
      <c r="O385" s="17"/>
      <c r="P385" s="17"/>
      <c r="Q385" s="17"/>
      <c r="R385" s="17"/>
      <c r="S385" s="17"/>
      <c r="T385" s="17"/>
      <c r="U385" s="17"/>
      <c r="V385" s="17"/>
      <c r="W385" s="17"/>
      <c r="X385" s="23"/>
      <c r="Y385" s="17"/>
      <c r="Z385" s="17"/>
      <c r="AA385" s="17"/>
      <c r="AB385" s="17"/>
    </row>
    <row r="386" spans="1:28" ht="27" customHeight="1" x14ac:dyDescent="0.2">
      <c r="A386" s="17"/>
      <c r="B386" s="131"/>
      <c r="C386" s="17"/>
      <c r="D386" s="17"/>
      <c r="E386" s="17"/>
      <c r="F386" s="17"/>
      <c r="G386" s="17"/>
      <c r="H386" s="17"/>
      <c r="I386" s="17"/>
      <c r="J386" s="17"/>
      <c r="K386" s="17"/>
      <c r="L386" s="17"/>
      <c r="M386" s="17"/>
      <c r="N386" s="17"/>
      <c r="O386" s="17"/>
      <c r="P386" s="17"/>
      <c r="Q386" s="17"/>
      <c r="R386" s="17"/>
      <c r="S386" s="17"/>
      <c r="T386" s="17"/>
      <c r="U386" s="17"/>
      <c r="V386" s="17"/>
      <c r="W386" s="17"/>
      <c r="X386" s="23"/>
      <c r="Y386" s="17"/>
      <c r="Z386" s="17"/>
      <c r="AA386" s="17"/>
      <c r="AB386" s="17"/>
    </row>
    <row r="387" spans="1:28" ht="27" customHeight="1" x14ac:dyDescent="0.2">
      <c r="A387" s="17"/>
      <c r="B387" s="131"/>
      <c r="C387" s="17"/>
      <c r="D387" s="17"/>
      <c r="E387" s="17"/>
      <c r="F387" s="17"/>
      <c r="G387" s="17"/>
      <c r="H387" s="17"/>
      <c r="I387" s="17"/>
      <c r="J387" s="17"/>
      <c r="K387" s="17"/>
      <c r="L387" s="17"/>
      <c r="M387" s="17"/>
      <c r="N387" s="17"/>
      <c r="O387" s="17"/>
      <c r="P387" s="17"/>
      <c r="Q387" s="17"/>
      <c r="R387" s="17"/>
      <c r="S387" s="17"/>
      <c r="T387" s="17"/>
      <c r="U387" s="17"/>
      <c r="V387" s="17"/>
      <c r="W387" s="17"/>
      <c r="X387" s="23"/>
      <c r="Y387" s="17"/>
      <c r="Z387" s="17"/>
      <c r="AA387" s="17"/>
      <c r="AB387" s="17"/>
    </row>
    <row r="388" spans="1:28" ht="27" customHeight="1" x14ac:dyDescent="0.2">
      <c r="A388" s="17"/>
      <c r="B388" s="131"/>
      <c r="C388" s="17"/>
      <c r="D388" s="17"/>
      <c r="E388" s="17"/>
      <c r="F388" s="17"/>
      <c r="G388" s="17"/>
      <c r="H388" s="17"/>
      <c r="I388" s="17"/>
      <c r="J388" s="17"/>
      <c r="K388" s="17"/>
      <c r="L388" s="17"/>
      <c r="M388" s="17"/>
      <c r="N388" s="17"/>
      <c r="O388" s="17"/>
      <c r="P388" s="17"/>
      <c r="Q388" s="17"/>
      <c r="R388" s="17"/>
      <c r="S388" s="17"/>
      <c r="T388" s="17"/>
      <c r="U388" s="17"/>
      <c r="V388" s="17"/>
      <c r="W388" s="17"/>
      <c r="X388" s="23"/>
      <c r="Y388" s="17"/>
      <c r="Z388" s="17"/>
      <c r="AA388" s="17"/>
      <c r="AB388" s="17"/>
    </row>
    <row r="389" spans="1:28" ht="27" customHeight="1" x14ac:dyDescent="0.2">
      <c r="A389" s="17"/>
      <c r="B389" s="131"/>
      <c r="C389" s="17"/>
      <c r="D389" s="17"/>
      <c r="E389" s="17"/>
      <c r="F389" s="17"/>
      <c r="G389" s="17"/>
      <c r="H389" s="17"/>
      <c r="I389" s="17"/>
      <c r="J389" s="17"/>
      <c r="K389" s="17"/>
      <c r="L389" s="17"/>
      <c r="M389" s="17"/>
      <c r="N389" s="17"/>
      <c r="O389" s="17"/>
      <c r="P389" s="17"/>
      <c r="Q389" s="17"/>
      <c r="R389" s="17"/>
      <c r="S389" s="17"/>
      <c r="T389" s="17"/>
      <c r="U389" s="17"/>
      <c r="V389" s="17"/>
      <c r="W389" s="17"/>
      <c r="X389" s="23"/>
      <c r="Y389" s="17"/>
      <c r="Z389" s="17"/>
      <c r="AA389" s="17"/>
      <c r="AB389" s="17"/>
    </row>
    <row r="390" spans="1:28" ht="27" customHeight="1" x14ac:dyDescent="0.2">
      <c r="A390" s="17"/>
      <c r="B390" s="131"/>
      <c r="C390" s="17"/>
      <c r="D390" s="17"/>
      <c r="E390" s="17"/>
      <c r="F390" s="17"/>
      <c r="G390" s="17"/>
      <c r="H390" s="17"/>
      <c r="I390" s="17"/>
      <c r="J390" s="17"/>
      <c r="K390" s="17"/>
      <c r="L390" s="17"/>
      <c r="M390" s="17"/>
      <c r="N390" s="17"/>
      <c r="O390" s="17"/>
      <c r="P390" s="17"/>
      <c r="Q390" s="17"/>
      <c r="R390" s="17"/>
      <c r="S390" s="17"/>
      <c r="T390" s="17"/>
      <c r="U390" s="17"/>
      <c r="V390" s="17"/>
      <c r="W390" s="17"/>
      <c r="X390" s="23"/>
      <c r="Y390" s="17"/>
      <c r="Z390" s="17"/>
      <c r="AA390" s="17"/>
      <c r="AB390" s="17"/>
    </row>
    <row r="391" spans="1:28" ht="27" customHeight="1" x14ac:dyDescent="0.2">
      <c r="A391" s="17"/>
      <c r="B391" s="131"/>
      <c r="C391" s="17"/>
      <c r="D391" s="17"/>
      <c r="E391" s="17"/>
      <c r="F391" s="17"/>
      <c r="G391" s="17"/>
      <c r="H391" s="17"/>
      <c r="I391" s="17"/>
      <c r="J391" s="17"/>
      <c r="K391" s="17"/>
      <c r="L391" s="17"/>
      <c r="M391" s="17"/>
      <c r="N391" s="17"/>
      <c r="O391" s="17"/>
      <c r="P391" s="17"/>
      <c r="Q391" s="17"/>
      <c r="R391" s="17"/>
      <c r="S391" s="17"/>
      <c r="T391" s="17"/>
      <c r="U391" s="17"/>
      <c r="V391" s="17"/>
      <c r="W391" s="17"/>
      <c r="X391" s="23"/>
      <c r="Y391" s="17"/>
      <c r="Z391" s="17"/>
      <c r="AA391" s="17"/>
      <c r="AB391" s="17"/>
    </row>
    <row r="392" spans="1:28" ht="27" customHeight="1" x14ac:dyDescent="0.2">
      <c r="A392" s="17"/>
      <c r="B392" s="131"/>
      <c r="C392" s="17"/>
      <c r="D392" s="17"/>
      <c r="E392" s="17"/>
      <c r="F392" s="17"/>
      <c r="G392" s="17"/>
      <c r="H392" s="17"/>
      <c r="I392" s="17"/>
      <c r="J392" s="17"/>
      <c r="K392" s="17"/>
      <c r="L392" s="17"/>
      <c r="M392" s="17"/>
      <c r="N392" s="17"/>
      <c r="O392" s="17"/>
      <c r="P392" s="17"/>
      <c r="Q392" s="17"/>
      <c r="R392" s="17"/>
      <c r="S392" s="17"/>
      <c r="T392" s="17"/>
      <c r="U392" s="17"/>
      <c r="V392" s="17"/>
      <c r="W392" s="17"/>
      <c r="X392" s="23"/>
      <c r="Y392" s="17"/>
      <c r="Z392" s="17"/>
      <c r="AA392" s="17"/>
      <c r="AB392" s="17"/>
    </row>
    <row r="393" spans="1:28" ht="27" customHeight="1" x14ac:dyDescent="0.2">
      <c r="A393" s="17"/>
      <c r="B393" s="131"/>
      <c r="C393" s="17"/>
      <c r="D393" s="17"/>
      <c r="E393" s="17"/>
      <c r="F393" s="17"/>
      <c r="G393" s="17"/>
      <c r="H393" s="17"/>
      <c r="I393" s="17"/>
      <c r="J393" s="17"/>
      <c r="K393" s="17"/>
      <c r="L393" s="17"/>
      <c r="M393" s="17"/>
      <c r="N393" s="17"/>
      <c r="O393" s="17"/>
      <c r="P393" s="17"/>
      <c r="Q393" s="17"/>
      <c r="R393" s="17"/>
      <c r="S393" s="17"/>
      <c r="T393" s="17"/>
      <c r="U393" s="17"/>
      <c r="V393" s="17"/>
      <c r="W393" s="17"/>
      <c r="X393" s="23"/>
      <c r="Y393" s="17"/>
      <c r="Z393" s="17"/>
      <c r="AA393" s="17"/>
      <c r="AB393" s="17"/>
    </row>
    <row r="394" spans="1:28" ht="27" customHeight="1" x14ac:dyDescent="0.2">
      <c r="A394" s="17"/>
      <c r="B394" s="131"/>
      <c r="C394" s="17"/>
      <c r="D394" s="17"/>
      <c r="E394" s="17"/>
      <c r="F394" s="17"/>
      <c r="G394" s="17"/>
      <c r="H394" s="17"/>
      <c r="I394" s="17"/>
      <c r="J394" s="17"/>
      <c r="K394" s="17"/>
      <c r="L394" s="17"/>
      <c r="M394" s="17"/>
      <c r="N394" s="17"/>
      <c r="O394" s="17"/>
      <c r="P394" s="17"/>
      <c r="Q394" s="17"/>
      <c r="R394" s="17"/>
      <c r="S394" s="17"/>
      <c r="T394" s="17"/>
      <c r="U394" s="17"/>
      <c r="V394" s="17"/>
      <c r="W394" s="17"/>
      <c r="X394" s="23"/>
      <c r="Y394" s="17"/>
      <c r="Z394" s="17"/>
      <c r="AA394" s="17"/>
      <c r="AB394" s="17"/>
    </row>
    <row r="395" spans="1:28" ht="27" customHeight="1" x14ac:dyDescent="0.2">
      <c r="A395" s="17"/>
      <c r="B395" s="131"/>
      <c r="C395" s="17"/>
      <c r="D395" s="17"/>
      <c r="E395" s="17"/>
      <c r="F395" s="17"/>
      <c r="G395" s="17"/>
      <c r="H395" s="17"/>
      <c r="I395" s="17"/>
      <c r="J395" s="17"/>
      <c r="K395" s="17"/>
      <c r="L395" s="17"/>
      <c r="M395" s="17"/>
      <c r="N395" s="17"/>
      <c r="O395" s="17"/>
      <c r="P395" s="17"/>
      <c r="Q395" s="17"/>
      <c r="R395" s="17"/>
      <c r="S395" s="17"/>
      <c r="T395" s="17"/>
      <c r="U395" s="17"/>
      <c r="V395" s="17"/>
      <c r="W395" s="17"/>
      <c r="X395" s="23"/>
      <c r="Y395" s="17"/>
      <c r="Z395" s="17"/>
      <c r="AA395" s="17"/>
      <c r="AB395" s="17"/>
    </row>
    <row r="396" spans="1:28" ht="27" customHeight="1" x14ac:dyDescent="0.2">
      <c r="A396" s="17"/>
      <c r="B396" s="131"/>
      <c r="C396" s="17"/>
      <c r="D396" s="17"/>
      <c r="E396" s="17"/>
      <c r="F396" s="17"/>
      <c r="G396" s="17"/>
      <c r="H396" s="17"/>
      <c r="I396" s="17"/>
      <c r="J396" s="17"/>
      <c r="K396" s="17"/>
      <c r="L396" s="17"/>
      <c r="M396" s="17"/>
      <c r="N396" s="17"/>
      <c r="O396" s="17"/>
      <c r="P396" s="17"/>
      <c r="Q396" s="17"/>
      <c r="R396" s="17"/>
      <c r="S396" s="17"/>
      <c r="T396" s="17"/>
      <c r="U396" s="17"/>
      <c r="V396" s="17"/>
      <c r="W396" s="17"/>
      <c r="X396" s="23"/>
      <c r="Y396" s="17"/>
      <c r="Z396" s="17"/>
      <c r="AA396" s="17"/>
      <c r="AB396" s="17"/>
    </row>
    <row r="397" spans="1:28" ht="27" customHeight="1" x14ac:dyDescent="0.2">
      <c r="A397" s="17"/>
      <c r="B397" s="131"/>
      <c r="C397" s="17"/>
      <c r="D397" s="17"/>
      <c r="E397" s="17"/>
      <c r="F397" s="17"/>
      <c r="G397" s="17"/>
      <c r="H397" s="17"/>
      <c r="I397" s="17"/>
      <c r="J397" s="17"/>
      <c r="K397" s="17"/>
      <c r="L397" s="17"/>
      <c r="M397" s="17"/>
      <c r="N397" s="17"/>
      <c r="O397" s="17"/>
      <c r="P397" s="17"/>
      <c r="Q397" s="17"/>
      <c r="R397" s="17"/>
      <c r="S397" s="17"/>
      <c r="T397" s="17"/>
      <c r="U397" s="17"/>
      <c r="V397" s="17"/>
      <c r="W397" s="17"/>
      <c r="X397" s="23"/>
      <c r="Y397" s="17"/>
      <c r="Z397" s="17"/>
      <c r="AA397" s="17"/>
      <c r="AB397" s="17"/>
    </row>
    <row r="398" spans="1:28" ht="27" customHeight="1" x14ac:dyDescent="0.2">
      <c r="A398" s="17"/>
      <c r="B398" s="131"/>
      <c r="C398" s="17"/>
      <c r="D398" s="17"/>
      <c r="E398" s="17"/>
      <c r="F398" s="17"/>
      <c r="G398" s="17"/>
      <c r="H398" s="17"/>
      <c r="I398" s="17"/>
      <c r="J398" s="17"/>
      <c r="K398" s="17"/>
      <c r="L398" s="17"/>
      <c r="M398" s="17"/>
      <c r="N398" s="17"/>
      <c r="O398" s="17"/>
      <c r="P398" s="17"/>
      <c r="Q398" s="17"/>
      <c r="R398" s="17"/>
      <c r="S398" s="17"/>
      <c r="T398" s="17"/>
      <c r="U398" s="17"/>
      <c r="V398" s="17"/>
      <c r="W398" s="17"/>
      <c r="X398" s="23"/>
      <c r="Y398" s="17"/>
      <c r="Z398" s="17"/>
      <c r="AA398" s="17"/>
      <c r="AB398" s="17"/>
    </row>
    <row r="399" spans="1:28" ht="27" customHeight="1" x14ac:dyDescent="0.2">
      <c r="A399" s="17"/>
      <c r="B399" s="131"/>
      <c r="C399" s="17"/>
      <c r="D399" s="17"/>
      <c r="E399" s="17"/>
      <c r="F399" s="17"/>
      <c r="G399" s="17"/>
      <c r="H399" s="17"/>
      <c r="I399" s="17"/>
      <c r="J399" s="17"/>
      <c r="K399" s="17"/>
      <c r="L399" s="17"/>
      <c r="M399" s="17"/>
      <c r="N399" s="17"/>
      <c r="O399" s="17"/>
      <c r="P399" s="17"/>
      <c r="Q399" s="17"/>
      <c r="R399" s="17"/>
      <c r="S399" s="17"/>
      <c r="T399" s="17"/>
      <c r="U399" s="17"/>
      <c r="V399" s="17"/>
      <c r="W399" s="17"/>
      <c r="X399" s="23"/>
      <c r="Y399" s="17"/>
      <c r="Z399" s="17"/>
      <c r="AA399" s="17"/>
      <c r="AB399" s="17"/>
    </row>
    <row r="400" spans="1:28" ht="27" customHeight="1" x14ac:dyDescent="0.2">
      <c r="A400" s="17"/>
      <c r="B400" s="131"/>
      <c r="C400" s="17"/>
      <c r="D400" s="17"/>
      <c r="E400" s="17"/>
      <c r="F400" s="17"/>
      <c r="G400" s="17"/>
      <c r="H400" s="17"/>
      <c r="I400" s="17"/>
      <c r="J400" s="17"/>
      <c r="K400" s="17"/>
      <c r="L400" s="17"/>
      <c r="M400" s="17"/>
      <c r="N400" s="17"/>
      <c r="O400" s="17"/>
      <c r="P400" s="17"/>
      <c r="Q400" s="17"/>
      <c r="R400" s="17"/>
      <c r="S400" s="17"/>
      <c r="T400" s="17"/>
      <c r="U400" s="17"/>
      <c r="V400" s="17"/>
      <c r="W400" s="17"/>
      <c r="X400" s="23"/>
      <c r="Y400" s="17"/>
      <c r="Z400" s="17"/>
      <c r="AA400" s="17"/>
      <c r="AB400" s="17"/>
    </row>
    <row r="401" spans="1:28" ht="27" customHeight="1" x14ac:dyDescent="0.2">
      <c r="A401" s="17"/>
      <c r="B401" s="131"/>
      <c r="C401" s="17"/>
      <c r="D401" s="17"/>
      <c r="E401" s="17"/>
      <c r="F401" s="17"/>
      <c r="G401" s="17"/>
      <c r="H401" s="17"/>
      <c r="I401" s="17"/>
      <c r="J401" s="17"/>
      <c r="K401" s="17"/>
      <c r="L401" s="17"/>
      <c r="M401" s="17"/>
      <c r="N401" s="17"/>
      <c r="O401" s="17"/>
      <c r="P401" s="17"/>
      <c r="Q401" s="17"/>
      <c r="R401" s="17"/>
      <c r="S401" s="17"/>
      <c r="T401" s="17"/>
      <c r="U401" s="17"/>
      <c r="V401" s="17"/>
      <c r="W401" s="17"/>
      <c r="X401" s="23"/>
      <c r="Y401" s="17"/>
      <c r="Z401" s="17"/>
      <c r="AA401" s="17"/>
      <c r="AB401" s="17"/>
    </row>
    <row r="402" spans="1:28" ht="27" customHeight="1" x14ac:dyDescent="0.2">
      <c r="A402" s="17"/>
      <c r="B402" s="131"/>
      <c r="C402" s="17"/>
      <c r="D402" s="17"/>
      <c r="E402" s="17"/>
      <c r="F402" s="17"/>
      <c r="G402" s="17"/>
      <c r="H402" s="17"/>
      <c r="I402" s="17"/>
      <c r="J402" s="17"/>
      <c r="K402" s="17"/>
      <c r="L402" s="17"/>
      <c r="M402" s="17"/>
      <c r="N402" s="17"/>
      <c r="O402" s="17"/>
      <c r="P402" s="17"/>
      <c r="Q402" s="17"/>
      <c r="R402" s="17"/>
      <c r="S402" s="17"/>
      <c r="T402" s="17"/>
      <c r="U402" s="17"/>
      <c r="V402" s="17"/>
      <c r="W402" s="17"/>
      <c r="X402" s="23"/>
      <c r="Y402" s="17"/>
      <c r="Z402" s="17"/>
      <c r="AA402" s="17"/>
      <c r="AB402" s="17"/>
    </row>
    <row r="403" spans="1:28" ht="27" customHeight="1" x14ac:dyDescent="0.2">
      <c r="A403" s="17"/>
      <c r="B403" s="131"/>
      <c r="C403" s="17"/>
      <c r="D403" s="17"/>
      <c r="E403" s="17"/>
      <c r="F403" s="17"/>
      <c r="G403" s="17"/>
      <c r="H403" s="17"/>
      <c r="I403" s="17"/>
      <c r="J403" s="17"/>
      <c r="K403" s="17"/>
      <c r="L403" s="17"/>
      <c r="M403" s="17"/>
      <c r="N403" s="17"/>
      <c r="O403" s="17"/>
      <c r="P403" s="17"/>
      <c r="Q403" s="17"/>
      <c r="R403" s="17"/>
      <c r="S403" s="17"/>
      <c r="T403" s="17"/>
      <c r="U403" s="17"/>
      <c r="V403" s="17"/>
      <c r="W403" s="17"/>
      <c r="X403" s="23"/>
      <c r="Y403" s="17"/>
      <c r="Z403" s="17"/>
      <c r="AA403" s="17"/>
      <c r="AB403" s="17"/>
    </row>
    <row r="404" spans="1:28" ht="27" customHeight="1" x14ac:dyDescent="0.2">
      <c r="A404" s="17"/>
      <c r="B404" s="131"/>
      <c r="C404" s="17"/>
      <c r="D404" s="17"/>
      <c r="E404" s="17"/>
      <c r="F404" s="17"/>
      <c r="G404" s="17"/>
      <c r="H404" s="17"/>
      <c r="I404" s="17"/>
      <c r="J404" s="17"/>
      <c r="K404" s="17"/>
      <c r="L404" s="17"/>
      <c r="M404" s="17"/>
      <c r="N404" s="17"/>
      <c r="O404" s="17"/>
      <c r="P404" s="17"/>
      <c r="Q404" s="17"/>
      <c r="R404" s="17"/>
      <c r="S404" s="17"/>
      <c r="T404" s="17"/>
      <c r="U404" s="17"/>
      <c r="V404" s="17"/>
      <c r="W404" s="17"/>
      <c r="X404" s="23"/>
      <c r="Y404" s="17"/>
      <c r="Z404" s="17"/>
      <c r="AA404" s="17"/>
      <c r="AB404" s="17"/>
    </row>
    <row r="405" spans="1:28" ht="27" customHeight="1" x14ac:dyDescent="0.2">
      <c r="A405" s="17"/>
      <c r="B405" s="131"/>
      <c r="C405" s="17"/>
      <c r="D405" s="17"/>
      <c r="E405" s="17"/>
      <c r="F405" s="17"/>
      <c r="G405" s="17"/>
      <c r="H405" s="17"/>
      <c r="I405" s="17"/>
      <c r="J405" s="17"/>
      <c r="K405" s="17"/>
      <c r="L405" s="17"/>
      <c r="M405" s="17"/>
      <c r="N405" s="17"/>
      <c r="O405" s="17"/>
      <c r="P405" s="17"/>
      <c r="Q405" s="17"/>
      <c r="R405" s="17"/>
      <c r="S405" s="17"/>
      <c r="T405" s="17"/>
      <c r="U405" s="17"/>
      <c r="V405" s="17"/>
      <c r="W405" s="17"/>
      <c r="X405" s="23"/>
      <c r="Y405" s="17"/>
      <c r="Z405" s="17"/>
      <c r="AA405" s="17"/>
      <c r="AB405" s="17"/>
    </row>
    <row r="406" spans="1:28" ht="27" customHeight="1" x14ac:dyDescent="0.2">
      <c r="A406" s="17"/>
      <c r="B406" s="131"/>
      <c r="C406" s="17"/>
      <c r="D406" s="17"/>
      <c r="E406" s="17"/>
      <c r="F406" s="17"/>
      <c r="G406" s="17"/>
      <c r="H406" s="17"/>
      <c r="I406" s="17"/>
      <c r="J406" s="17"/>
      <c r="K406" s="17"/>
      <c r="L406" s="17"/>
      <c r="M406" s="17"/>
      <c r="N406" s="17"/>
      <c r="O406" s="17"/>
      <c r="P406" s="17"/>
      <c r="Q406" s="17"/>
      <c r="R406" s="17"/>
      <c r="S406" s="17"/>
      <c r="T406" s="17"/>
      <c r="U406" s="17"/>
      <c r="V406" s="17"/>
      <c r="W406" s="17"/>
      <c r="X406" s="23"/>
      <c r="Y406" s="17"/>
      <c r="Z406" s="17"/>
      <c r="AA406" s="17"/>
      <c r="AB406" s="17"/>
    </row>
    <row r="407" spans="1:28" ht="27" customHeight="1" x14ac:dyDescent="0.2">
      <c r="A407" s="17"/>
      <c r="B407" s="131"/>
      <c r="C407" s="17"/>
      <c r="D407" s="17"/>
      <c r="E407" s="17"/>
      <c r="F407" s="17"/>
      <c r="G407" s="17"/>
      <c r="H407" s="17"/>
      <c r="I407" s="17"/>
      <c r="J407" s="17"/>
      <c r="K407" s="17"/>
      <c r="L407" s="17"/>
      <c r="M407" s="17"/>
      <c r="N407" s="17"/>
      <c r="O407" s="17"/>
      <c r="P407" s="17"/>
      <c r="Q407" s="17"/>
      <c r="R407" s="17"/>
      <c r="S407" s="17"/>
      <c r="T407" s="17"/>
      <c r="U407" s="17"/>
      <c r="V407" s="17"/>
      <c r="W407" s="17"/>
      <c r="X407" s="23"/>
      <c r="Y407" s="17"/>
      <c r="Z407" s="17"/>
      <c r="AA407" s="17"/>
      <c r="AB407" s="17"/>
    </row>
    <row r="408" spans="1:28" ht="27" customHeight="1" x14ac:dyDescent="0.2">
      <c r="A408" s="17"/>
      <c r="B408" s="131"/>
      <c r="C408" s="17"/>
      <c r="D408" s="17"/>
      <c r="E408" s="17"/>
      <c r="F408" s="17"/>
      <c r="G408" s="17"/>
      <c r="H408" s="17"/>
      <c r="I408" s="17"/>
      <c r="J408" s="17"/>
      <c r="K408" s="17"/>
      <c r="L408" s="17"/>
      <c r="M408" s="17"/>
      <c r="N408" s="17"/>
      <c r="O408" s="17"/>
      <c r="P408" s="17"/>
      <c r="Q408" s="17"/>
      <c r="R408" s="17"/>
      <c r="S408" s="17"/>
      <c r="T408" s="17"/>
      <c r="U408" s="17"/>
      <c r="V408" s="17"/>
      <c r="W408" s="17"/>
      <c r="X408" s="23"/>
      <c r="Y408" s="17"/>
      <c r="Z408" s="17"/>
      <c r="AA408" s="17"/>
      <c r="AB408" s="17"/>
    </row>
    <row r="409" spans="1:28" ht="27" customHeight="1" x14ac:dyDescent="0.2">
      <c r="A409" s="17"/>
      <c r="B409" s="131"/>
      <c r="C409" s="17"/>
      <c r="D409" s="17"/>
      <c r="E409" s="17"/>
      <c r="F409" s="17"/>
      <c r="G409" s="17"/>
      <c r="H409" s="17"/>
      <c r="I409" s="17"/>
      <c r="J409" s="17"/>
      <c r="K409" s="17"/>
      <c r="L409" s="17"/>
      <c r="M409" s="17"/>
      <c r="N409" s="17"/>
      <c r="O409" s="17"/>
      <c r="P409" s="17"/>
      <c r="Q409" s="17"/>
      <c r="R409" s="17"/>
      <c r="S409" s="17"/>
      <c r="T409" s="17"/>
      <c r="U409" s="17"/>
      <c r="V409" s="17"/>
      <c r="W409" s="17"/>
      <c r="X409" s="23"/>
      <c r="Y409" s="17"/>
      <c r="Z409" s="17"/>
      <c r="AA409" s="17"/>
      <c r="AB409" s="17"/>
    </row>
    <row r="410" spans="1:28" ht="27" customHeight="1" x14ac:dyDescent="0.2">
      <c r="A410" s="17"/>
      <c r="B410" s="131"/>
      <c r="C410" s="17"/>
      <c r="D410" s="17"/>
      <c r="E410" s="17"/>
      <c r="F410" s="17"/>
      <c r="G410" s="17"/>
      <c r="H410" s="17"/>
      <c r="I410" s="17"/>
      <c r="J410" s="17"/>
      <c r="K410" s="17"/>
      <c r="L410" s="17"/>
      <c r="M410" s="17"/>
      <c r="N410" s="17"/>
      <c r="O410" s="17"/>
      <c r="P410" s="17"/>
      <c r="Q410" s="17"/>
      <c r="R410" s="17"/>
      <c r="S410" s="17"/>
      <c r="T410" s="17"/>
      <c r="U410" s="17"/>
      <c r="V410" s="17"/>
      <c r="W410" s="17"/>
      <c r="X410" s="23"/>
      <c r="Y410" s="17"/>
      <c r="Z410" s="17"/>
      <c r="AA410" s="17"/>
      <c r="AB410" s="17"/>
    </row>
    <row r="411" spans="1:28" ht="27" customHeight="1" x14ac:dyDescent="0.35">
      <c r="A411" s="3"/>
      <c r="B411" s="3"/>
      <c r="C411" s="3"/>
      <c r="D411" s="3"/>
      <c r="E411" s="132"/>
      <c r="F411" s="3"/>
      <c r="G411" s="3"/>
      <c r="H411" s="3"/>
      <c r="I411" s="3"/>
      <c r="J411" s="3"/>
      <c r="K411" s="3"/>
      <c r="L411" s="3"/>
      <c r="M411" s="3"/>
      <c r="N411" s="3"/>
      <c r="O411" s="3"/>
      <c r="P411" s="3"/>
      <c r="Q411" s="3"/>
      <c r="R411" s="3"/>
      <c r="S411" s="3"/>
      <c r="T411" s="3"/>
      <c r="U411" s="3"/>
      <c r="V411" s="3"/>
      <c r="W411" s="3"/>
      <c r="X411" s="133"/>
      <c r="Y411" s="3"/>
      <c r="Z411" s="3"/>
      <c r="AA411" s="3"/>
      <c r="AB411" s="3"/>
    </row>
    <row r="412" spans="1:28" ht="27" customHeight="1" x14ac:dyDescent="0.35">
      <c r="A412" s="3"/>
      <c r="B412" s="3"/>
      <c r="C412" s="3"/>
      <c r="D412" s="3"/>
      <c r="E412" s="132"/>
      <c r="F412" s="3"/>
      <c r="G412" s="3"/>
      <c r="H412" s="3"/>
      <c r="I412" s="3"/>
      <c r="J412" s="3"/>
      <c r="K412" s="3"/>
      <c r="L412" s="3"/>
      <c r="M412" s="3"/>
      <c r="N412" s="3"/>
      <c r="O412" s="3"/>
      <c r="P412" s="3"/>
      <c r="Q412" s="3"/>
      <c r="R412" s="3"/>
      <c r="S412" s="3"/>
      <c r="T412" s="3"/>
      <c r="U412" s="3"/>
      <c r="V412" s="3"/>
      <c r="W412" s="3"/>
      <c r="X412" s="133"/>
      <c r="Y412" s="3"/>
      <c r="Z412" s="3"/>
      <c r="AA412" s="3"/>
      <c r="AB412" s="3"/>
    </row>
    <row r="413" spans="1:28" ht="27" customHeight="1" x14ac:dyDescent="0.35">
      <c r="A413" s="3"/>
      <c r="B413" s="3"/>
      <c r="C413" s="3"/>
      <c r="D413" s="3"/>
      <c r="E413" s="132"/>
      <c r="F413" s="3"/>
      <c r="G413" s="3"/>
      <c r="H413" s="3"/>
      <c r="I413" s="3"/>
      <c r="J413" s="3"/>
      <c r="K413" s="3"/>
      <c r="L413" s="3"/>
      <c r="M413" s="3"/>
      <c r="N413" s="3"/>
      <c r="O413" s="3"/>
      <c r="P413" s="3"/>
      <c r="Q413" s="3"/>
      <c r="R413" s="3"/>
      <c r="S413" s="3"/>
      <c r="T413" s="3"/>
      <c r="U413" s="3"/>
      <c r="V413" s="3"/>
      <c r="W413" s="3"/>
      <c r="X413" s="133"/>
      <c r="Y413" s="3"/>
      <c r="Z413" s="3"/>
      <c r="AA413" s="3"/>
      <c r="AB413" s="3"/>
    </row>
    <row r="414" spans="1:28" ht="27" customHeight="1" x14ac:dyDescent="0.35">
      <c r="A414" s="3"/>
      <c r="B414" s="3"/>
      <c r="C414" s="3"/>
      <c r="D414" s="3"/>
      <c r="E414" s="132"/>
      <c r="F414" s="3"/>
      <c r="G414" s="3"/>
      <c r="H414" s="3"/>
      <c r="I414" s="3"/>
      <c r="J414" s="3"/>
      <c r="K414" s="3"/>
      <c r="L414" s="3"/>
      <c r="M414" s="3"/>
      <c r="N414" s="3"/>
      <c r="O414" s="3"/>
      <c r="P414" s="3"/>
      <c r="Q414" s="3"/>
      <c r="R414" s="3"/>
      <c r="S414" s="3"/>
      <c r="T414" s="3"/>
      <c r="U414" s="3"/>
      <c r="V414" s="3"/>
      <c r="W414" s="3"/>
      <c r="X414" s="133"/>
      <c r="Y414" s="3"/>
      <c r="Z414" s="3"/>
      <c r="AA414" s="3"/>
      <c r="AB414" s="3"/>
    </row>
    <row r="415" spans="1:28" ht="27" customHeight="1" x14ac:dyDescent="0.35">
      <c r="A415" s="3"/>
      <c r="B415" s="3"/>
      <c r="C415" s="3"/>
      <c r="D415" s="3"/>
      <c r="E415" s="132"/>
      <c r="F415" s="3"/>
      <c r="G415" s="3"/>
      <c r="H415" s="3"/>
      <c r="I415" s="3"/>
      <c r="J415" s="3"/>
      <c r="K415" s="3"/>
      <c r="L415" s="3"/>
      <c r="M415" s="3"/>
      <c r="N415" s="3"/>
      <c r="O415" s="3"/>
      <c r="P415" s="3"/>
      <c r="Q415" s="3"/>
      <c r="R415" s="3"/>
      <c r="S415" s="3"/>
      <c r="T415" s="3"/>
      <c r="U415" s="3"/>
      <c r="V415" s="3"/>
      <c r="W415" s="3"/>
      <c r="X415" s="133"/>
      <c r="Y415" s="3"/>
      <c r="Z415" s="3"/>
      <c r="AA415" s="3"/>
      <c r="AB415" s="3"/>
    </row>
    <row r="416" spans="1:28" ht="27" customHeight="1" x14ac:dyDescent="0.35">
      <c r="A416" s="3"/>
      <c r="B416" s="3"/>
      <c r="C416" s="3"/>
      <c r="D416" s="3"/>
      <c r="E416" s="132"/>
      <c r="F416" s="3"/>
      <c r="G416" s="3"/>
      <c r="H416" s="3"/>
      <c r="I416" s="3"/>
      <c r="J416" s="3"/>
      <c r="K416" s="3"/>
      <c r="L416" s="3"/>
      <c r="M416" s="3"/>
      <c r="N416" s="3"/>
      <c r="O416" s="3"/>
      <c r="P416" s="3"/>
      <c r="Q416" s="3"/>
      <c r="R416" s="3"/>
      <c r="S416" s="3"/>
      <c r="T416" s="3"/>
      <c r="U416" s="3"/>
      <c r="V416" s="3"/>
      <c r="W416" s="3"/>
      <c r="X416" s="133"/>
      <c r="Y416" s="3"/>
      <c r="Z416" s="3"/>
      <c r="AA416" s="3"/>
      <c r="AB416" s="3"/>
    </row>
    <row r="417" spans="1:28" ht="27" customHeight="1" x14ac:dyDescent="0.35">
      <c r="A417" s="3"/>
      <c r="B417" s="3"/>
      <c r="C417" s="3"/>
      <c r="D417" s="3"/>
      <c r="E417" s="132"/>
      <c r="F417" s="3"/>
      <c r="G417" s="3"/>
      <c r="H417" s="3"/>
      <c r="I417" s="3"/>
      <c r="J417" s="3"/>
      <c r="K417" s="3"/>
      <c r="L417" s="3"/>
      <c r="M417" s="3"/>
      <c r="N417" s="3"/>
      <c r="O417" s="3"/>
      <c r="P417" s="3"/>
      <c r="Q417" s="3"/>
      <c r="R417" s="3"/>
      <c r="S417" s="3"/>
      <c r="T417" s="3"/>
      <c r="U417" s="3"/>
      <c r="V417" s="3"/>
      <c r="W417" s="3"/>
      <c r="X417" s="133"/>
      <c r="Y417" s="3"/>
      <c r="Z417" s="3"/>
      <c r="AA417" s="3"/>
      <c r="AB417" s="3"/>
    </row>
    <row r="418" spans="1:28" ht="27" customHeight="1" x14ac:dyDescent="0.35">
      <c r="A418" s="3"/>
      <c r="B418" s="3"/>
      <c r="C418" s="3"/>
      <c r="D418" s="3"/>
      <c r="E418" s="132"/>
      <c r="F418" s="3"/>
      <c r="G418" s="3"/>
      <c r="H418" s="3"/>
      <c r="I418" s="3"/>
      <c r="J418" s="3"/>
      <c r="K418" s="3"/>
      <c r="L418" s="3"/>
      <c r="M418" s="3"/>
      <c r="N418" s="3"/>
      <c r="O418" s="3"/>
      <c r="P418" s="3"/>
      <c r="Q418" s="3"/>
      <c r="R418" s="3"/>
      <c r="S418" s="3"/>
      <c r="T418" s="3"/>
      <c r="U418" s="3"/>
      <c r="V418" s="3"/>
      <c r="W418" s="3"/>
      <c r="X418" s="133"/>
      <c r="Y418" s="3"/>
      <c r="Z418" s="3"/>
      <c r="AA418" s="3"/>
      <c r="AB418" s="3"/>
    </row>
    <row r="419" spans="1:28" ht="27" customHeight="1" x14ac:dyDescent="0.35">
      <c r="A419" s="3"/>
      <c r="B419" s="3"/>
      <c r="C419" s="3"/>
      <c r="D419" s="3"/>
      <c r="E419" s="132"/>
      <c r="F419" s="3"/>
      <c r="G419" s="3"/>
      <c r="H419" s="3"/>
      <c r="I419" s="3"/>
      <c r="J419" s="3"/>
      <c r="K419" s="3"/>
      <c r="L419" s="3"/>
      <c r="M419" s="3"/>
      <c r="N419" s="3"/>
      <c r="O419" s="3"/>
      <c r="P419" s="3"/>
      <c r="Q419" s="3"/>
      <c r="R419" s="3"/>
      <c r="S419" s="3"/>
      <c r="T419" s="3"/>
      <c r="U419" s="3"/>
      <c r="V419" s="3"/>
      <c r="W419" s="3"/>
      <c r="X419" s="133"/>
      <c r="Y419" s="3"/>
      <c r="Z419" s="3"/>
      <c r="AA419" s="3"/>
      <c r="AB419" s="3"/>
    </row>
    <row r="420" spans="1:28" ht="27" customHeight="1" x14ac:dyDescent="0.35">
      <c r="A420" s="3"/>
      <c r="B420" s="3"/>
      <c r="C420" s="3"/>
      <c r="D420" s="3"/>
      <c r="E420" s="132"/>
      <c r="F420" s="3"/>
      <c r="G420" s="3"/>
      <c r="H420" s="3"/>
      <c r="I420" s="3"/>
      <c r="J420" s="3"/>
      <c r="K420" s="3"/>
      <c r="L420" s="3"/>
      <c r="M420" s="3"/>
      <c r="N420" s="3"/>
      <c r="O420" s="3"/>
      <c r="P420" s="3"/>
      <c r="Q420" s="3"/>
      <c r="R420" s="3"/>
      <c r="S420" s="3"/>
      <c r="T420" s="3"/>
      <c r="U420" s="3"/>
      <c r="V420" s="3"/>
      <c r="W420" s="3"/>
      <c r="X420" s="133"/>
      <c r="Y420" s="3"/>
      <c r="Z420" s="3"/>
      <c r="AA420" s="3"/>
      <c r="AB420" s="3"/>
    </row>
    <row r="421" spans="1:28" ht="27" customHeight="1" x14ac:dyDescent="0.35">
      <c r="A421" s="3"/>
      <c r="B421" s="3"/>
      <c r="C421" s="3"/>
      <c r="D421" s="3"/>
      <c r="E421" s="132"/>
      <c r="F421" s="3"/>
      <c r="G421" s="3"/>
      <c r="H421" s="3"/>
      <c r="I421" s="3"/>
      <c r="J421" s="3"/>
      <c r="K421" s="3"/>
      <c r="L421" s="3"/>
      <c r="M421" s="3"/>
      <c r="N421" s="3"/>
      <c r="O421" s="3"/>
      <c r="P421" s="3"/>
      <c r="Q421" s="3"/>
      <c r="R421" s="3"/>
      <c r="S421" s="3"/>
      <c r="T421" s="3"/>
      <c r="U421" s="3"/>
      <c r="V421" s="3"/>
      <c r="W421" s="3"/>
      <c r="X421" s="133"/>
      <c r="Y421" s="3"/>
      <c r="Z421" s="3"/>
      <c r="AA421" s="3"/>
      <c r="AB421" s="3"/>
    </row>
    <row r="422" spans="1:28" ht="27" customHeight="1" x14ac:dyDescent="0.35">
      <c r="A422" s="134"/>
      <c r="B422" s="134"/>
      <c r="C422" s="134"/>
      <c r="D422" s="134"/>
      <c r="E422" s="135"/>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27" customHeight="1" x14ac:dyDescent="0.35">
      <c r="A423" s="134"/>
      <c r="B423" s="134"/>
      <c r="C423" s="134"/>
      <c r="D423" s="134"/>
      <c r="E423" s="135"/>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27" customHeight="1" x14ac:dyDescent="0.35">
      <c r="A424" s="134"/>
      <c r="B424" s="134"/>
      <c r="C424" s="134"/>
      <c r="D424" s="134"/>
      <c r="E424" s="135"/>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27" customHeight="1" x14ac:dyDescent="0.35">
      <c r="A425" s="134"/>
      <c r="B425" s="134"/>
      <c r="C425" s="134"/>
      <c r="D425" s="134"/>
      <c r="E425" s="135"/>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27" customHeight="1" x14ac:dyDescent="0.35">
      <c r="A426" s="134"/>
      <c r="B426" s="134"/>
      <c r="C426" s="134"/>
      <c r="D426" s="134"/>
      <c r="E426" s="135"/>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27" customHeight="1" x14ac:dyDescent="0.35">
      <c r="A427" s="134"/>
      <c r="B427" s="134"/>
      <c r="C427" s="134"/>
      <c r="D427" s="134"/>
      <c r="E427" s="135"/>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27" customHeight="1" x14ac:dyDescent="0.35">
      <c r="A428" s="134"/>
      <c r="B428" s="134"/>
      <c r="C428" s="134"/>
      <c r="D428" s="134"/>
      <c r="E428" s="135"/>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27" customHeight="1" x14ac:dyDescent="0.35">
      <c r="A429" s="134"/>
      <c r="B429" s="134"/>
      <c r="C429" s="134"/>
      <c r="D429" s="134"/>
      <c r="E429" s="135"/>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27" customHeight="1" x14ac:dyDescent="0.35">
      <c r="A430" s="134"/>
      <c r="B430" s="134"/>
      <c r="C430" s="134"/>
      <c r="D430" s="134"/>
      <c r="E430" s="135"/>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27" customHeight="1" x14ac:dyDescent="0.35">
      <c r="A431" s="134"/>
      <c r="B431" s="134"/>
      <c r="C431" s="134"/>
      <c r="D431" s="134"/>
      <c r="E431" s="135"/>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27" customHeight="1" x14ac:dyDescent="0.35">
      <c r="A432" s="134"/>
      <c r="B432" s="134"/>
      <c r="C432" s="134"/>
      <c r="D432" s="134"/>
      <c r="E432" s="135"/>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27" customHeight="1" x14ac:dyDescent="0.35">
      <c r="A433" s="134"/>
      <c r="B433" s="134"/>
      <c r="C433" s="134"/>
      <c r="D433" s="134"/>
      <c r="E433" s="135"/>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27" customHeight="1" x14ac:dyDescent="0.35">
      <c r="A434" s="134"/>
      <c r="B434" s="134"/>
      <c r="C434" s="134"/>
      <c r="D434" s="134"/>
      <c r="E434" s="135"/>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27" customHeight="1" x14ac:dyDescent="0.35">
      <c r="A435" s="134"/>
      <c r="B435" s="134"/>
      <c r="C435" s="134"/>
      <c r="D435" s="134"/>
      <c r="E435" s="135"/>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27" customHeight="1" x14ac:dyDescent="0.35">
      <c r="A436" s="134"/>
      <c r="B436" s="134"/>
      <c r="C436" s="134"/>
      <c r="D436" s="134"/>
      <c r="E436" s="135"/>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27" customHeight="1" x14ac:dyDescent="0.35">
      <c r="A437" s="134"/>
      <c r="B437" s="134"/>
      <c r="C437" s="134"/>
      <c r="D437" s="134"/>
      <c r="E437" s="135"/>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27" customHeight="1" x14ac:dyDescent="0.35">
      <c r="A438" s="134"/>
      <c r="B438" s="134"/>
      <c r="C438" s="134"/>
      <c r="D438" s="134"/>
      <c r="E438" s="135"/>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27" customHeight="1" x14ac:dyDescent="0.35">
      <c r="A439" s="134"/>
      <c r="B439" s="134"/>
      <c r="C439" s="134"/>
      <c r="D439" s="134"/>
      <c r="E439" s="135"/>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27" customHeight="1" x14ac:dyDescent="0.35">
      <c r="A440" s="134"/>
      <c r="B440" s="134"/>
      <c r="C440" s="134"/>
      <c r="D440" s="134"/>
      <c r="E440" s="135"/>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27" customHeight="1" x14ac:dyDescent="0.35">
      <c r="A441" s="134"/>
      <c r="B441" s="134"/>
      <c r="C441" s="134"/>
      <c r="D441" s="134"/>
      <c r="E441" s="135"/>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27" customHeight="1" x14ac:dyDescent="0.35">
      <c r="A442" s="134"/>
      <c r="B442" s="134"/>
      <c r="C442" s="134"/>
      <c r="D442" s="134"/>
      <c r="E442" s="135"/>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27" customHeight="1" x14ac:dyDescent="0.35">
      <c r="A443" s="134"/>
      <c r="B443" s="134"/>
      <c r="C443" s="134"/>
      <c r="D443" s="134"/>
      <c r="E443" s="135"/>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27" customHeight="1" x14ac:dyDescent="0.35">
      <c r="A444" s="134"/>
      <c r="B444" s="134"/>
      <c r="C444" s="134"/>
      <c r="D444" s="134"/>
      <c r="E444" s="135"/>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27" customHeight="1" x14ac:dyDescent="0.35">
      <c r="A445" s="134"/>
      <c r="B445" s="134"/>
      <c r="C445" s="134"/>
      <c r="D445" s="134"/>
      <c r="E445" s="135"/>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27" customHeight="1" x14ac:dyDescent="0.35">
      <c r="A446" s="134"/>
      <c r="B446" s="134"/>
      <c r="C446" s="134"/>
      <c r="D446" s="134"/>
      <c r="E446" s="135"/>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27" customHeight="1" x14ac:dyDescent="0.35">
      <c r="A447" s="134"/>
      <c r="B447" s="134"/>
      <c r="C447" s="134"/>
      <c r="D447" s="134"/>
      <c r="E447" s="135"/>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27" customHeight="1" x14ac:dyDescent="0.35">
      <c r="A448" s="134"/>
      <c r="B448" s="134"/>
      <c r="C448" s="134"/>
      <c r="D448" s="134"/>
      <c r="E448" s="135"/>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27" customHeight="1" x14ac:dyDescent="0.35">
      <c r="A449" s="134"/>
      <c r="B449" s="134"/>
      <c r="C449" s="134"/>
      <c r="D449" s="134"/>
      <c r="E449" s="135"/>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27" customHeight="1" x14ac:dyDescent="0.35">
      <c r="A450" s="134"/>
      <c r="B450" s="134"/>
      <c r="C450" s="134"/>
      <c r="D450" s="134"/>
      <c r="E450" s="135"/>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27" customHeight="1" x14ac:dyDescent="0.35">
      <c r="A451" s="134"/>
      <c r="B451" s="134"/>
      <c r="C451" s="134"/>
      <c r="D451" s="134"/>
      <c r="E451" s="135"/>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27" customHeight="1" x14ac:dyDescent="0.35">
      <c r="A452" s="134"/>
      <c r="B452" s="134"/>
      <c r="C452" s="134"/>
      <c r="D452" s="134"/>
      <c r="E452" s="135"/>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27" customHeight="1" x14ac:dyDescent="0.35">
      <c r="A453" s="134"/>
      <c r="B453" s="134"/>
      <c r="C453" s="134"/>
      <c r="D453" s="134"/>
      <c r="E453" s="135"/>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27" customHeight="1" x14ac:dyDescent="0.35">
      <c r="A454" s="134"/>
      <c r="B454" s="134"/>
      <c r="C454" s="134"/>
      <c r="D454" s="134"/>
      <c r="E454" s="135"/>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27" customHeight="1" x14ac:dyDescent="0.35">
      <c r="A455" s="134"/>
      <c r="B455" s="134"/>
      <c r="C455" s="134"/>
      <c r="D455" s="134"/>
      <c r="E455" s="135"/>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27" customHeight="1" x14ac:dyDescent="0.35">
      <c r="A456" s="134"/>
      <c r="B456" s="134"/>
      <c r="C456" s="134"/>
      <c r="D456" s="134"/>
      <c r="E456" s="135"/>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27" customHeight="1" x14ac:dyDescent="0.35">
      <c r="A457" s="134"/>
      <c r="B457" s="134"/>
      <c r="C457" s="134"/>
      <c r="D457" s="134"/>
      <c r="E457" s="135"/>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27" customHeight="1" x14ac:dyDescent="0.35">
      <c r="A458" s="134"/>
      <c r="B458" s="134"/>
      <c r="C458" s="134"/>
      <c r="D458" s="134"/>
      <c r="E458" s="135"/>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27" customHeight="1" x14ac:dyDescent="0.35">
      <c r="A459" s="134"/>
      <c r="B459" s="134"/>
      <c r="C459" s="134"/>
      <c r="D459" s="134"/>
      <c r="E459" s="135"/>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27" customHeight="1" x14ac:dyDescent="0.35">
      <c r="A460" s="134"/>
      <c r="B460" s="134"/>
      <c r="C460" s="134"/>
      <c r="D460" s="134"/>
      <c r="E460" s="135"/>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27" customHeight="1" x14ac:dyDescent="0.35">
      <c r="A461" s="134"/>
      <c r="B461" s="134"/>
      <c r="C461" s="134"/>
      <c r="D461" s="134"/>
      <c r="E461" s="135"/>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27" customHeight="1" x14ac:dyDescent="0.35">
      <c r="A462" s="134"/>
      <c r="B462" s="134"/>
      <c r="C462" s="134"/>
      <c r="D462" s="134"/>
      <c r="E462" s="135"/>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27" customHeight="1" x14ac:dyDescent="0.35">
      <c r="A463" s="134"/>
      <c r="B463" s="134"/>
      <c r="C463" s="134"/>
      <c r="D463" s="134"/>
      <c r="E463" s="135"/>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27" customHeight="1" x14ac:dyDescent="0.35">
      <c r="A464" s="134"/>
      <c r="B464" s="134"/>
      <c r="C464" s="134"/>
      <c r="D464" s="134"/>
      <c r="E464" s="135"/>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27" customHeight="1" x14ac:dyDescent="0.35">
      <c r="A465" s="134"/>
      <c r="B465" s="134"/>
      <c r="C465" s="134"/>
      <c r="D465" s="134"/>
      <c r="E465" s="135"/>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27" customHeight="1" x14ac:dyDescent="0.35">
      <c r="A466" s="134"/>
      <c r="B466" s="134"/>
      <c r="C466" s="134"/>
      <c r="D466" s="134"/>
      <c r="E466" s="135"/>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27" customHeight="1" x14ac:dyDescent="0.35">
      <c r="A467" s="134"/>
      <c r="B467" s="134"/>
      <c r="C467" s="134"/>
      <c r="D467" s="134"/>
      <c r="E467" s="135"/>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27" customHeight="1" x14ac:dyDescent="0.35">
      <c r="A468" s="134"/>
      <c r="B468" s="134"/>
      <c r="C468" s="134"/>
      <c r="D468" s="134"/>
      <c r="E468" s="135"/>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27" customHeight="1" x14ac:dyDescent="0.35">
      <c r="A469" s="134"/>
      <c r="B469" s="134"/>
      <c r="C469" s="134"/>
      <c r="D469" s="134"/>
      <c r="E469" s="135"/>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27" customHeight="1" x14ac:dyDescent="0.35">
      <c r="A470" s="134"/>
      <c r="B470" s="134"/>
      <c r="C470" s="134"/>
      <c r="D470" s="134"/>
      <c r="E470" s="135"/>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27" customHeight="1" x14ac:dyDescent="0.35">
      <c r="A471" s="134"/>
      <c r="B471" s="134"/>
      <c r="C471" s="134"/>
      <c r="D471" s="134"/>
      <c r="E471" s="135"/>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27" customHeight="1" x14ac:dyDescent="0.35">
      <c r="A472" s="134"/>
      <c r="B472" s="134"/>
      <c r="C472" s="134"/>
      <c r="D472" s="134"/>
      <c r="E472" s="135"/>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27" customHeight="1" x14ac:dyDescent="0.35">
      <c r="A473" s="134"/>
      <c r="B473" s="134"/>
      <c r="C473" s="134"/>
      <c r="D473" s="134"/>
      <c r="E473" s="135"/>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27" customHeight="1" x14ac:dyDescent="0.35">
      <c r="A474" s="134"/>
      <c r="B474" s="134"/>
      <c r="C474" s="134"/>
      <c r="D474" s="134"/>
      <c r="E474" s="135"/>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27" customHeight="1" x14ac:dyDescent="0.35">
      <c r="A475" s="134"/>
      <c r="B475" s="134"/>
      <c r="C475" s="134"/>
      <c r="D475" s="134"/>
      <c r="E475" s="135"/>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27" customHeight="1" x14ac:dyDescent="0.35">
      <c r="A476" s="134"/>
      <c r="B476" s="134"/>
      <c r="C476" s="134"/>
      <c r="D476" s="134"/>
      <c r="E476" s="135"/>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27" customHeight="1" x14ac:dyDescent="0.35">
      <c r="A477" s="134"/>
      <c r="B477" s="134"/>
      <c r="C477" s="134"/>
      <c r="D477" s="134"/>
      <c r="E477" s="135"/>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27" customHeight="1" x14ac:dyDescent="0.35">
      <c r="A478" s="134"/>
      <c r="B478" s="134"/>
      <c r="C478" s="134"/>
      <c r="D478" s="134"/>
      <c r="E478" s="135"/>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27" customHeight="1" x14ac:dyDescent="0.35">
      <c r="A479" s="134"/>
      <c r="B479" s="134"/>
      <c r="C479" s="134"/>
      <c r="D479" s="134"/>
      <c r="E479" s="135"/>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27" customHeight="1" x14ac:dyDescent="0.35">
      <c r="A480" s="134"/>
      <c r="B480" s="134"/>
      <c r="C480" s="134"/>
      <c r="D480" s="134"/>
      <c r="E480" s="135"/>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27" customHeight="1" x14ac:dyDescent="0.35">
      <c r="A481" s="134"/>
      <c r="B481" s="134"/>
      <c r="C481" s="134"/>
      <c r="D481" s="134"/>
      <c r="E481" s="135"/>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27" customHeight="1" x14ac:dyDescent="0.35">
      <c r="A482" s="134"/>
      <c r="B482" s="134"/>
      <c r="C482" s="134"/>
      <c r="D482" s="134"/>
      <c r="E482" s="135"/>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27" customHeight="1" x14ac:dyDescent="0.35">
      <c r="A483" s="134"/>
      <c r="B483" s="134"/>
      <c r="C483" s="134"/>
      <c r="D483" s="134"/>
      <c r="E483" s="135"/>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27" customHeight="1" x14ac:dyDescent="0.35">
      <c r="A484" s="134"/>
      <c r="B484" s="134"/>
      <c r="C484" s="134"/>
      <c r="D484" s="134"/>
      <c r="E484" s="135"/>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27" customHeight="1" x14ac:dyDescent="0.35">
      <c r="A485" s="134"/>
      <c r="B485" s="134"/>
      <c r="C485" s="134"/>
      <c r="D485" s="134"/>
      <c r="E485" s="135"/>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27" customHeight="1" x14ac:dyDescent="0.35">
      <c r="A486" s="134"/>
      <c r="B486" s="134"/>
      <c r="C486" s="134"/>
      <c r="D486" s="134"/>
      <c r="E486" s="135"/>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27" customHeight="1" x14ac:dyDescent="0.35">
      <c r="A487" s="134"/>
      <c r="B487" s="134"/>
      <c r="C487" s="134"/>
      <c r="D487" s="134"/>
      <c r="E487" s="135"/>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27" customHeight="1" x14ac:dyDescent="0.35">
      <c r="A488" s="134"/>
      <c r="B488" s="134"/>
      <c r="C488" s="134"/>
      <c r="D488" s="134"/>
      <c r="E488" s="135"/>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27" customHeight="1" x14ac:dyDescent="0.35">
      <c r="A489" s="134"/>
      <c r="B489" s="134"/>
      <c r="C489" s="134"/>
      <c r="D489" s="134"/>
      <c r="E489" s="135"/>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27" customHeight="1" x14ac:dyDescent="0.35">
      <c r="A490" s="134"/>
      <c r="B490" s="134"/>
      <c r="C490" s="134"/>
      <c r="D490" s="134"/>
      <c r="E490" s="135"/>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27" customHeight="1" x14ac:dyDescent="0.35">
      <c r="A491" s="134"/>
      <c r="B491" s="134"/>
      <c r="C491" s="134"/>
      <c r="D491" s="134"/>
      <c r="E491" s="135"/>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27" customHeight="1" x14ac:dyDescent="0.35">
      <c r="A492" s="134"/>
      <c r="B492" s="134"/>
      <c r="C492" s="134"/>
      <c r="D492" s="134"/>
      <c r="E492" s="135"/>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27" customHeight="1" x14ac:dyDescent="0.35">
      <c r="A493" s="134"/>
      <c r="B493" s="134"/>
      <c r="C493" s="134"/>
      <c r="D493" s="134"/>
      <c r="E493" s="135"/>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27" customHeight="1" x14ac:dyDescent="0.35">
      <c r="A494" s="134"/>
      <c r="B494" s="134"/>
      <c r="C494" s="134"/>
      <c r="D494" s="134"/>
      <c r="E494" s="135"/>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27" customHeight="1" x14ac:dyDescent="0.35">
      <c r="A495" s="134"/>
      <c r="B495" s="134"/>
      <c r="C495" s="134"/>
      <c r="D495" s="134"/>
      <c r="E495" s="135"/>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27" customHeight="1" x14ac:dyDescent="0.35">
      <c r="A496" s="134"/>
      <c r="B496" s="134"/>
      <c r="C496" s="134"/>
      <c r="D496" s="134"/>
      <c r="E496" s="135"/>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27" customHeight="1" x14ac:dyDescent="0.35">
      <c r="A497" s="134"/>
      <c r="B497" s="134"/>
      <c r="C497" s="134"/>
      <c r="D497" s="134"/>
      <c r="E497" s="135"/>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27" customHeight="1" x14ac:dyDescent="0.35">
      <c r="A498" s="134"/>
      <c r="B498" s="134"/>
      <c r="C498" s="134"/>
      <c r="D498" s="134"/>
      <c r="E498" s="135"/>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27" customHeight="1" x14ac:dyDescent="0.35">
      <c r="A499" s="134"/>
      <c r="B499" s="134"/>
      <c r="C499" s="134"/>
      <c r="D499" s="134"/>
      <c r="E499" s="135"/>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27" customHeight="1" x14ac:dyDescent="0.35">
      <c r="A500" s="134"/>
      <c r="B500" s="134"/>
      <c r="C500" s="134"/>
      <c r="D500" s="134"/>
      <c r="E500" s="135"/>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27" customHeight="1" x14ac:dyDescent="0.35">
      <c r="A501" s="134"/>
      <c r="B501" s="134"/>
      <c r="C501" s="134"/>
      <c r="D501" s="134"/>
      <c r="E501" s="135"/>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27" customHeight="1" x14ac:dyDescent="0.35">
      <c r="A502" s="134"/>
      <c r="B502" s="134"/>
      <c r="C502" s="134"/>
      <c r="D502" s="134"/>
      <c r="E502" s="135"/>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27" customHeight="1" x14ac:dyDescent="0.35">
      <c r="A503" s="134"/>
      <c r="B503" s="134"/>
      <c r="C503" s="134"/>
      <c r="D503" s="134"/>
      <c r="E503" s="135"/>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27" customHeight="1" x14ac:dyDescent="0.35">
      <c r="A504" s="134"/>
      <c r="B504" s="134"/>
      <c r="C504" s="134"/>
      <c r="D504" s="134"/>
      <c r="E504" s="135"/>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27" customHeight="1" x14ac:dyDescent="0.35">
      <c r="A505" s="134"/>
      <c r="B505" s="134"/>
      <c r="C505" s="134"/>
      <c r="D505" s="134"/>
      <c r="E505" s="135"/>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27" customHeight="1" x14ac:dyDescent="0.35">
      <c r="A506" s="134"/>
      <c r="B506" s="134"/>
      <c r="C506" s="134"/>
      <c r="D506" s="134"/>
      <c r="E506" s="135"/>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27" customHeight="1" x14ac:dyDescent="0.35">
      <c r="A507" s="134"/>
      <c r="B507" s="134"/>
      <c r="C507" s="134"/>
      <c r="D507" s="134"/>
      <c r="E507" s="135"/>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27" customHeight="1" x14ac:dyDescent="0.35">
      <c r="A508" s="134"/>
      <c r="B508" s="134"/>
      <c r="C508" s="134"/>
      <c r="D508" s="134"/>
      <c r="E508" s="135"/>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27" customHeight="1" x14ac:dyDescent="0.35">
      <c r="A509" s="134"/>
      <c r="B509" s="134"/>
      <c r="C509" s="134"/>
      <c r="D509" s="134"/>
      <c r="E509" s="135"/>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27" customHeight="1" x14ac:dyDescent="0.35">
      <c r="A510" s="134"/>
      <c r="B510" s="134"/>
      <c r="C510" s="134"/>
      <c r="D510" s="134"/>
      <c r="E510" s="135"/>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27" customHeight="1" x14ac:dyDescent="0.35">
      <c r="A511" s="134"/>
      <c r="B511" s="134"/>
      <c r="C511" s="134"/>
      <c r="D511" s="134"/>
      <c r="E511" s="135"/>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27" customHeight="1" x14ac:dyDescent="0.35">
      <c r="A512" s="134"/>
      <c r="B512" s="134"/>
      <c r="C512" s="134"/>
      <c r="D512" s="134"/>
      <c r="E512" s="135"/>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27" customHeight="1" x14ac:dyDescent="0.35">
      <c r="A513" s="134"/>
      <c r="B513" s="134"/>
      <c r="C513" s="134"/>
      <c r="D513" s="134"/>
      <c r="E513" s="135"/>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27" customHeight="1" x14ac:dyDescent="0.35">
      <c r="A514" s="134"/>
      <c r="B514" s="134"/>
      <c r="C514" s="134"/>
      <c r="D514" s="134"/>
      <c r="E514" s="135"/>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27" customHeight="1" x14ac:dyDescent="0.35">
      <c r="A515" s="134"/>
      <c r="B515" s="134"/>
      <c r="C515" s="134"/>
      <c r="D515" s="134"/>
      <c r="E515" s="135"/>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27" customHeight="1" x14ac:dyDescent="0.35">
      <c r="A516" s="134"/>
      <c r="B516" s="134"/>
      <c r="C516" s="134"/>
      <c r="D516" s="134"/>
      <c r="E516" s="135"/>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27" customHeight="1" x14ac:dyDescent="0.35">
      <c r="A517" s="134"/>
      <c r="B517" s="134"/>
      <c r="C517" s="134"/>
      <c r="D517" s="134"/>
      <c r="E517" s="135"/>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27" customHeight="1" x14ac:dyDescent="0.35">
      <c r="A518" s="134"/>
      <c r="B518" s="134"/>
      <c r="C518" s="134"/>
      <c r="D518" s="134"/>
      <c r="E518" s="135"/>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27" customHeight="1" x14ac:dyDescent="0.35">
      <c r="A519" s="134"/>
      <c r="B519" s="134"/>
      <c r="C519" s="134"/>
      <c r="D519" s="134"/>
      <c r="E519" s="135"/>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27" customHeight="1" x14ac:dyDescent="0.35">
      <c r="A520" s="134"/>
      <c r="B520" s="134"/>
      <c r="C520" s="134"/>
      <c r="D520" s="134"/>
      <c r="E520" s="135"/>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27" customHeight="1" x14ac:dyDescent="0.35">
      <c r="A521" s="134"/>
      <c r="B521" s="134"/>
      <c r="C521" s="134"/>
      <c r="D521" s="134"/>
      <c r="E521" s="135"/>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27" customHeight="1" x14ac:dyDescent="0.35">
      <c r="A522" s="134"/>
      <c r="B522" s="134"/>
      <c r="C522" s="134"/>
      <c r="D522" s="134"/>
      <c r="E522" s="135"/>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27" customHeight="1" x14ac:dyDescent="0.35">
      <c r="A523" s="134"/>
      <c r="B523" s="134"/>
      <c r="C523" s="134"/>
      <c r="D523" s="134"/>
      <c r="E523" s="135"/>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27" customHeight="1" x14ac:dyDescent="0.35">
      <c r="A524" s="134"/>
      <c r="B524" s="134"/>
      <c r="C524" s="134"/>
      <c r="D524" s="134"/>
      <c r="E524" s="135"/>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27" customHeight="1" x14ac:dyDescent="0.35">
      <c r="A525" s="134"/>
      <c r="B525" s="134"/>
      <c r="C525" s="134"/>
      <c r="D525" s="134"/>
      <c r="E525" s="135"/>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27" customHeight="1" x14ac:dyDescent="0.35">
      <c r="A526" s="134"/>
      <c r="B526" s="134"/>
      <c r="C526" s="134"/>
      <c r="D526" s="134"/>
      <c r="E526" s="135"/>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27" customHeight="1" x14ac:dyDescent="0.35">
      <c r="A527" s="134"/>
      <c r="B527" s="134"/>
      <c r="C527" s="134"/>
      <c r="D527" s="134"/>
      <c r="E527" s="135"/>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27" customHeight="1" x14ac:dyDescent="0.35">
      <c r="A528" s="134"/>
      <c r="B528" s="134"/>
      <c r="C528" s="134"/>
      <c r="D528" s="134"/>
      <c r="E528" s="135"/>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27" customHeight="1" x14ac:dyDescent="0.35">
      <c r="A529" s="134"/>
      <c r="B529" s="134"/>
      <c r="C529" s="134"/>
      <c r="D529" s="134"/>
      <c r="E529" s="135"/>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27" customHeight="1" x14ac:dyDescent="0.35">
      <c r="A530" s="134"/>
      <c r="B530" s="134"/>
      <c r="C530" s="134"/>
      <c r="D530" s="134"/>
      <c r="E530" s="135"/>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27" customHeight="1" x14ac:dyDescent="0.35">
      <c r="A531" s="134"/>
      <c r="B531" s="134"/>
      <c r="C531" s="134"/>
      <c r="D531" s="134"/>
      <c r="E531" s="135"/>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27" customHeight="1" x14ac:dyDescent="0.35">
      <c r="A532" s="134"/>
      <c r="B532" s="134"/>
      <c r="C532" s="134"/>
      <c r="D532" s="134"/>
      <c r="E532" s="135"/>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27" customHeight="1" x14ac:dyDescent="0.35">
      <c r="A533" s="134"/>
      <c r="B533" s="134"/>
      <c r="C533" s="134"/>
      <c r="D533" s="134"/>
      <c r="E533" s="135"/>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27" customHeight="1" x14ac:dyDescent="0.35">
      <c r="A534" s="134"/>
      <c r="B534" s="134"/>
      <c r="C534" s="134"/>
      <c r="D534" s="134"/>
      <c r="E534" s="135"/>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27" customHeight="1" x14ac:dyDescent="0.35">
      <c r="A535" s="134"/>
      <c r="B535" s="134"/>
      <c r="C535" s="134"/>
      <c r="D535" s="134"/>
      <c r="E535" s="135"/>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27" customHeight="1" x14ac:dyDescent="0.35">
      <c r="A536" s="134"/>
      <c r="B536" s="134"/>
      <c r="C536" s="134"/>
      <c r="D536" s="134"/>
      <c r="E536" s="135"/>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27" customHeight="1" x14ac:dyDescent="0.35">
      <c r="A537" s="134"/>
      <c r="B537" s="134"/>
      <c r="C537" s="134"/>
      <c r="D537" s="134"/>
      <c r="E537" s="135"/>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27" customHeight="1" x14ac:dyDescent="0.35">
      <c r="A538" s="134"/>
      <c r="B538" s="134"/>
      <c r="C538" s="134"/>
      <c r="D538" s="134"/>
      <c r="E538" s="135"/>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27" customHeight="1" x14ac:dyDescent="0.35">
      <c r="A539" s="134"/>
      <c r="B539" s="134"/>
      <c r="C539" s="134"/>
      <c r="D539" s="134"/>
      <c r="E539" s="135"/>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27" customHeight="1" x14ac:dyDescent="0.35">
      <c r="A540" s="134"/>
      <c r="B540" s="134"/>
      <c r="C540" s="134"/>
      <c r="D540" s="134"/>
      <c r="E540" s="135"/>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27" customHeight="1" x14ac:dyDescent="0.35">
      <c r="A541" s="134"/>
      <c r="B541" s="134"/>
      <c r="C541" s="134"/>
      <c r="D541" s="134"/>
      <c r="E541" s="135"/>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27" customHeight="1" x14ac:dyDescent="0.35">
      <c r="A542" s="134"/>
      <c r="B542" s="134"/>
      <c r="C542" s="134"/>
      <c r="D542" s="134"/>
      <c r="E542" s="135"/>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27" customHeight="1" x14ac:dyDescent="0.35">
      <c r="A543" s="134"/>
      <c r="B543" s="134"/>
      <c r="C543" s="134"/>
      <c r="D543" s="134"/>
      <c r="E543" s="135"/>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27" customHeight="1" x14ac:dyDescent="0.35">
      <c r="A544" s="134"/>
      <c r="B544" s="134"/>
      <c r="C544" s="134"/>
      <c r="D544" s="134"/>
      <c r="E544" s="135"/>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27" customHeight="1" x14ac:dyDescent="0.35">
      <c r="A545" s="134"/>
      <c r="B545" s="134"/>
      <c r="C545" s="134"/>
      <c r="D545" s="134"/>
      <c r="E545" s="135"/>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27" customHeight="1" x14ac:dyDescent="0.35">
      <c r="A546" s="134"/>
      <c r="B546" s="134"/>
      <c r="C546" s="134"/>
      <c r="D546" s="134"/>
      <c r="E546" s="135"/>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27" customHeight="1" x14ac:dyDescent="0.35">
      <c r="A547" s="134"/>
      <c r="B547" s="134"/>
      <c r="C547" s="134"/>
      <c r="D547" s="134"/>
      <c r="E547" s="135"/>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27" customHeight="1" x14ac:dyDescent="0.35">
      <c r="A548" s="134"/>
      <c r="B548" s="134"/>
      <c r="C548" s="134"/>
      <c r="D548" s="134"/>
      <c r="E548" s="135"/>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27" customHeight="1" x14ac:dyDescent="0.35">
      <c r="A549" s="134"/>
      <c r="B549" s="134"/>
      <c r="C549" s="134"/>
      <c r="D549" s="134"/>
      <c r="E549" s="135"/>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27" customHeight="1" x14ac:dyDescent="0.35">
      <c r="A550" s="134"/>
      <c r="B550" s="134"/>
      <c r="C550" s="134"/>
      <c r="D550" s="134"/>
      <c r="E550" s="135"/>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27" customHeight="1" x14ac:dyDescent="0.35">
      <c r="A551" s="134"/>
      <c r="B551" s="134"/>
      <c r="C551" s="134"/>
      <c r="D551" s="134"/>
      <c r="E551" s="135"/>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27" customHeight="1" x14ac:dyDescent="0.35">
      <c r="A552" s="134"/>
      <c r="B552" s="134"/>
      <c r="C552" s="134"/>
      <c r="D552" s="134"/>
      <c r="E552" s="135"/>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27" customHeight="1" x14ac:dyDescent="0.35">
      <c r="A553" s="134"/>
      <c r="B553" s="134"/>
      <c r="C553" s="134"/>
      <c r="D553" s="134"/>
      <c r="E553" s="135"/>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27" customHeight="1" x14ac:dyDescent="0.35">
      <c r="A554" s="134"/>
      <c r="B554" s="134"/>
      <c r="C554" s="134"/>
      <c r="D554" s="134"/>
      <c r="E554" s="135"/>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27" customHeight="1" x14ac:dyDescent="0.35">
      <c r="A555" s="134"/>
      <c r="B555" s="134"/>
      <c r="C555" s="134"/>
      <c r="D555" s="134"/>
      <c r="E555" s="135"/>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27" customHeight="1" x14ac:dyDescent="0.35">
      <c r="A556" s="134"/>
      <c r="B556" s="134"/>
      <c r="C556" s="134"/>
      <c r="D556" s="134"/>
      <c r="E556" s="135"/>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27" customHeight="1" x14ac:dyDescent="0.35">
      <c r="A557" s="134"/>
      <c r="B557" s="134"/>
      <c r="C557" s="134"/>
      <c r="D557" s="134"/>
      <c r="E557" s="135"/>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27" customHeight="1" x14ac:dyDescent="0.35">
      <c r="A558" s="134"/>
      <c r="B558" s="134"/>
      <c r="C558" s="134"/>
      <c r="D558" s="134"/>
      <c r="E558" s="135"/>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27" customHeight="1" x14ac:dyDescent="0.35">
      <c r="A559" s="134"/>
      <c r="B559" s="134"/>
      <c r="C559" s="134"/>
      <c r="D559" s="134"/>
      <c r="E559" s="135"/>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27" customHeight="1" x14ac:dyDescent="0.35">
      <c r="A560" s="134"/>
      <c r="B560" s="134"/>
      <c r="C560" s="134"/>
      <c r="D560" s="134"/>
      <c r="E560" s="135"/>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27" customHeight="1" x14ac:dyDescent="0.35">
      <c r="A561" s="134"/>
      <c r="B561" s="134"/>
      <c r="C561" s="134"/>
      <c r="D561" s="134"/>
      <c r="E561" s="135"/>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27" customHeight="1" x14ac:dyDescent="0.35">
      <c r="A562" s="134"/>
      <c r="B562" s="134"/>
      <c r="C562" s="134"/>
      <c r="D562" s="134"/>
      <c r="E562" s="135"/>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27" customHeight="1" x14ac:dyDescent="0.35">
      <c r="A563" s="134"/>
      <c r="B563" s="134"/>
      <c r="C563" s="134"/>
      <c r="D563" s="134"/>
      <c r="E563" s="135"/>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27" customHeight="1" x14ac:dyDescent="0.35">
      <c r="A564" s="134"/>
      <c r="B564" s="134"/>
      <c r="C564" s="134"/>
      <c r="D564" s="134"/>
      <c r="E564" s="135"/>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27" customHeight="1" x14ac:dyDescent="0.35">
      <c r="A565" s="134"/>
      <c r="B565" s="134"/>
      <c r="C565" s="134"/>
      <c r="D565" s="134"/>
      <c r="E565" s="135"/>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27" customHeight="1" x14ac:dyDescent="0.35">
      <c r="A566" s="134"/>
      <c r="B566" s="134"/>
      <c r="C566" s="134"/>
      <c r="D566" s="134"/>
      <c r="E566" s="135"/>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27" customHeight="1" x14ac:dyDescent="0.35">
      <c r="A567" s="134"/>
      <c r="B567" s="134"/>
      <c r="C567" s="134"/>
      <c r="D567" s="134"/>
      <c r="E567" s="135"/>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27" customHeight="1" x14ac:dyDescent="0.35">
      <c r="A568" s="134"/>
      <c r="B568" s="134"/>
      <c r="C568" s="134"/>
      <c r="D568" s="134"/>
      <c r="E568" s="135"/>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27" customHeight="1" x14ac:dyDescent="0.35">
      <c r="A569" s="134"/>
      <c r="B569" s="134"/>
      <c r="C569" s="134"/>
      <c r="D569" s="134"/>
      <c r="E569" s="135"/>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27" customHeight="1" x14ac:dyDescent="0.35">
      <c r="A570" s="134"/>
      <c r="B570" s="134"/>
      <c r="C570" s="134"/>
      <c r="D570" s="134"/>
      <c r="E570" s="135"/>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27" customHeight="1" x14ac:dyDescent="0.35">
      <c r="A571" s="134"/>
      <c r="B571" s="134"/>
      <c r="C571" s="134"/>
      <c r="D571" s="134"/>
      <c r="E571" s="135"/>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27" customHeight="1" x14ac:dyDescent="0.35">
      <c r="A572" s="134"/>
      <c r="B572" s="134"/>
      <c r="C572" s="134"/>
      <c r="D572" s="134"/>
      <c r="E572" s="135"/>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27" customHeight="1" x14ac:dyDescent="0.35">
      <c r="A573" s="134"/>
      <c r="B573" s="134"/>
      <c r="C573" s="134"/>
      <c r="D573" s="134"/>
      <c r="E573" s="135"/>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27" customHeight="1" x14ac:dyDescent="0.35">
      <c r="A574" s="134"/>
      <c r="B574" s="134"/>
      <c r="C574" s="134"/>
      <c r="D574" s="134"/>
      <c r="E574" s="135"/>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27" customHeight="1" x14ac:dyDescent="0.35">
      <c r="A575" s="134"/>
      <c r="B575" s="134"/>
      <c r="C575" s="134"/>
      <c r="D575" s="134"/>
      <c r="E575" s="135"/>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27" customHeight="1" x14ac:dyDescent="0.35">
      <c r="A576" s="134"/>
      <c r="B576" s="134"/>
      <c r="C576" s="134"/>
      <c r="D576" s="134"/>
      <c r="E576" s="135"/>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27" customHeight="1" x14ac:dyDescent="0.35">
      <c r="A577" s="134"/>
      <c r="B577" s="134"/>
      <c r="C577" s="134"/>
      <c r="D577" s="134"/>
      <c r="E577" s="135"/>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27" customHeight="1" x14ac:dyDescent="0.35">
      <c r="A578" s="134"/>
      <c r="B578" s="134"/>
      <c r="C578" s="134"/>
      <c r="D578" s="134"/>
      <c r="E578" s="135"/>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27" customHeight="1" x14ac:dyDescent="0.35">
      <c r="A579" s="134"/>
      <c r="B579" s="134"/>
      <c r="C579" s="134"/>
      <c r="D579" s="134"/>
      <c r="E579" s="135"/>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27" customHeight="1" x14ac:dyDescent="0.35">
      <c r="A580" s="134"/>
      <c r="B580" s="134"/>
      <c r="C580" s="134"/>
      <c r="D580" s="134"/>
      <c r="E580" s="135"/>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27" customHeight="1" x14ac:dyDescent="0.35">
      <c r="A581" s="134"/>
      <c r="B581" s="134"/>
      <c r="C581" s="134"/>
      <c r="D581" s="134"/>
      <c r="E581" s="135"/>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27" customHeight="1" x14ac:dyDescent="0.35">
      <c r="A582" s="134"/>
      <c r="B582" s="134"/>
      <c r="C582" s="134"/>
      <c r="D582" s="134"/>
      <c r="E582" s="135"/>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27" customHeight="1" x14ac:dyDescent="0.35">
      <c r="A583" s="134"/>
      <c r="B583" s="134"/>
      <c r="C583" s="134"/>
      <c r="D583" s="134"/>
      <c r="E583" s="135"/>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27" customHeight="1" x14ac:dyDescent="0.35">
      <c r="A584" s="134"/>
      <c r="B584" s="134"/>
      <c r="C584" s="134"/>
      <c r="D584" s="134"/>
      <c r="E584" s="135"/>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27" customHeight="1" x14ac:dyDescent="0.35">
      <c r="A585" s="134"/>
      <c r="B585" s="134"/>
      <c r="C585" s="134"/>
      <c r="D585" s="134"/>
      <c r="E585" s="135"/>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27" customHeight="1" x14ac:dyDescent="0.35">
      <c r="A586" s="134"/>
      <c r="B586" s="134"/>
      <c r="C586" s="134"/>
      <c r="D586" s="134"/>
      <c r="E586" s="135"/>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27" customHeight="1" x14ac:dyDescent="0.35">
      <c r="A587" s="134"/>
      <c r="B587" s="134"/>
      <c r="C587" s="134"/>
      <c r="D587" s="134"/>
      <c r="E587" s="135"/>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27" customHeight="1" x14ac:dyDescent="0.35">
      <c r="A588" s="134"/>
      <c r="B588" s="134"/>
      <c r="C588" s="134"/>
      <c r="D588" s="134"/>
      <c r="E588" s="135"/>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27" customHeight="1" x14ac:dyDescent="0.35">
      <c r="A589" s="134"/>
      <c r="B589" s="134"/>
      <c r="C589" s="134"/>
      <c r="D589" s="134"/>
      <c r="E589" s="135"/>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27" customHeight="1" x14ac:dyDescent="0.35">
      <c r="A590" s="134"/>
      <c r="B590" s="134"/>
      <c r="C590" s="134"/>
      <c r="D590" s="134"/>
      <c r="E590" s="135"/>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27" customHeight="1" x14ac:dyDescent="0.35">
      <c r="A591" s="134"/>
      <c r="B591" s="134"/>
      <c r="C591" s="134"/>
      <c r="D591" s="134"/>
      <c r="E591" s="135"/>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27" customHeight="1" x14ac:dyDescent="0.35">
      <c r="A592" s="134"/>
      <c r="B592" s="134"/>
      <c r="C592" s="134"/>
      <c r="D592" s="134"/>
      <c r="E592" s="135"/>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27" customHeight="1" x14ac:dyDescent="0.35">
      <c r="A593" s="134"/>
      <c r="B593" s="134"/>
      <c r="C593" s="134"/>
      <c r="D593" s="134"/>
      <c r="E593" s="135"/>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27" customHeight="1" x14ac:dyDescent="0.35">
      <c r="A594" s="134"/>
      <c r="B594" s="134"/>
      <c r="C594" s="134"/>
      <c r="D594" s="134"/>
      <c r="E594" s="135"/>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27" customHeight="1" x14ac:dyDescent="0.35">
      <c r="A595" s="134"/>
      <c r="B595" s="134"/>
      <c r="C595" s="134"/>
      <c r="D595" s="134"/>
      <c r="E595" s="135"/>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27" customHeight="1" x14ac:dyDescent="0.35">
      <c r="A596" s="134"/>
      <c r="B596" s="134"/>
      <c r="C596" s="134"/>
      <c r="D596" s="134"/>
      <c r="E596" s="135"/>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27" customHeight="1" x14ac:dyDescent="0.35">
      <c r="A597" s="134"/>
      <c r="B597" s="134"/>
      <c r="C597" s="134"/>
      <c r="D597" s="134"/>
      <c r="E597" s="135"/>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27" customHeight="1" x14ac:dyDescent="0.35">
      <c r="A598" s="134"/>
      <c r="B598" s="134"/>
      <c r="C598" s="134"/>
      <c r="D598" s="134"/>
      <c r="E598" s="135"/>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27" customHeight="1" x14ac:dyDescent="0.35">
      <c r="A599" s="134"/>
      <c r="B599" s="134"/>
      <c r="C599" s="134"/>
      <c r="D599" s="134"/>
      <c r="E599" s="135"/>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27" customHeight="1" x14ac:dyDescent="0.35">
      <c r="A600" s="134"/>
      <c r="B600" s="134"/>
      <c r="C600" s="134"/>
      <c r="D600" s="134"/>
      <c r="E600" s="135"/>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27" customHeight="1" x14ac:dyDescent="0.35">
      <c r="A601" s="134"/>
      <c r="B601" s="134"/>
      <c r="C601" s="134"/>
      <c r="D601" s="134"/>
      <c r="E601" s="135"/>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27" customHeight="1" x14ac:dyDescent="0.35">
      <c r="A602" s="134"/>
      <c r="B602" s="134"/>
      <c r="C602" s="134"/>
      <c r="D602" s="134"/>
      <c r="E602" s="135"/>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27" customHeight="1" x14ac:dyDescent="0.35">
      <c r="A603" s="134"/>
      <c r="B603" s="134"/>
      <c r="C603" s="134"/>
      <c r="D603" s="134"/>
      <c r="E603" s="135"/>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27" customHeight="1" x14ac:dyDescent="0.35">
      <c r="A604" s="134"/>
      <c r="B604" s="134"/>
      <c r="C604" s="134"/>
      <c r="D604" s="134"/>
      <c r="E604" s="135"/>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27" customHeight="1" x14ac:dyDescent="0.35">
      <c r="A605" s="134"/>
      <c r="B605" s="134"/>
      <c r="C605" s="134"/>
      <c r="D605" s="134"/>
      <c r="E605" s="135"/>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27" customHeight="1" x14ac:dyDescent="0.35">
      <c r="A606" s="134"/>
      <c r="B606" s="134"/>
      <c r="C606" s="134"/>
      <c r="D606" s="134"/>
      <c r="E606" s="135"/>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27" customHeight="1" x14ac:dyDescent="0.35">
      <c r="A607" s="134"/>
      <c r="B607" s="134"/>
      <c r="C607" s="134"/>
      <c r="D607" s="134"/>
      <c r="E607" s="135"/>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27" customHeight="1" x14ac:dyDescent="0.35">
      <c r="A608" s="134"/>
      <c r="B608" s="134"/>
      <c r="C608" s="134"/>
      <c r="D608" s="134"/>
      <c r="E608" s="135"/>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27" customHeight="1" x14ac:dyDescent="0.35">
      <c r="A609" s="134"/>
      <c r="B609" s="134"/>
      <c r="C609" s="134"/>
      <c r="D609" s="134"/>
      <c r="E609" s="135"/>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27" customHeight="1" x14ac:dyDescent="0.35">
      <c r="A610" s="134"/>
      <c r="B610" s="134"/>
      <c r="C610" s="134"/>
      <c r="D610" s="134"/>
      <c r="E610" s="135"/>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27" customHeight="1" x14ac:dyDescent="0.35">
      <c r="A611" s="134"/>
      <c r="B611" s="134"/>
      <c r="C611" s="134"/>
      <c r="D611" s="134"/>
      <c r="E611" s="135"/>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27" customHeight="1" x14ac:dyDescent="0.35">
      <c r="A612" s="134"/>
      <c r="B612" s="134"/>
      <c r="C612" s="134"/>
      <c r="D612" s="134"/>
      <c r="E612" s="135"/>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27" customHeight="1" x14ac:dyDescent="0.35">
      <c r="A613" s="134"/>
      <c r="B613" s="134"/>
      <c r="C613" s="134"/>
      <c r="D613" s="134"/>
      <c r="E613" s="135"/>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27" customHeight="1" x14ac:dyDescent="0.35">
      <c r="A614" s="134"/>
      <c r="B614" s="134"/>
      <c r="C614" s="134"/>
      <c r="D614" s="134"/>
      <c r="E614" s="135"/>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27" customHeight="1" x14ac:dyDescent="0.35">
      <c r="A615" s="134"/>
      <c r="B615" s="134"/>
      <c r="C615" s="134"/>
      <c r="D615" s="134"/>
      <c r="E615" s="135"/>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27" customHeight="1" x14ac:dyDescent="0.35">
      <c r="A616" s="134"/>
      <c r="B616" s="134"/>
      <c r="C616" s="134"/>
      <c r="D616" s="134"/>
      <c r="E616" s="135"/>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27" customHeight="1" x14ac:dyDescent="0.35">
      <c r="A617" s="134"/>
      <c r="B617" s="134"/>
      <c r="C617" s="134"/>
      <c r="D617" s="134"/>
      <c r="E617" s="135"/>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27" customHeight="1" x14ac:dyDescent="0.35">
      <c r="A618" s="134"/>
      <c r="B618" s="134"/>
      <c r="C618" s="134"/>
      <c r="D618" s="134"/>
      <c r="E618" s="135"/>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27" customHeight="1" x14ac:dyDescent="0.35">
      <c r="A619" s="134"/>
      <c r="B619" s="134"/>
      <c r="C619" s="134"/>
      <c r="D619" s="134"/>
      <c r="E619" s="135"/>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27" customHeight="1" x14ac:dyDescent="0.35">
      <c r="A620" s="134"/>
      <c r="B620" s="134"/>
      <c r="C620" s="134"/>
      <c r="D620" s="134"/>
      <c r="E620" s="135"/>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27" customHeight="1" x14ac:dyDescent="0.35">
      <c r="A621" s="134"/>
      <c r="B621" s="134"/>
      <c r="C621" s="134"/>
      <c r="D621" s="134"/>
      <c r="E621" s="135"/>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27" customHeight="1" x14ac:dyDescent="0.35">
      <c r="A622" s="134"/>
      <c r="B622" s="134"/>
      <c r="C622" s="134"/>
      <c r="D622" s="134"/>
      <c r="E622" s="135"/>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27" customHeight="1" x14ac:dyDescent="0.35">
      <c r="A623" s="134"/>
      <c r="B623" s="134"/>
      <c r="C623" s="134"/>
      <c r="D623" s="134"/>
      <c r="E623" s="135"/>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27" customHeight="1" x14ac:dyDescent="0.35">
      <c r="A624" s="134"/>
      <c r="B624" s="134"/>
      <c r="C624" s="134"/>
      <c r="D624" s="134"/>
      <c r="E624" s="135"/>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27" customHeight="1" x14ac:dyDescent="0.35">
      <c r="A625" s="134"/>
      <c r="B625" s="134"/>
      <c r="C625" s="134"/>
      <c r="D625" s="134"/>
      <c r="E625" s="135"/>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27" customHeight="1" x14ac:dyDescent="0.35">
      <c r="A626" s="134"/>
      <c r="B626" s="134"/>
      <c r="C626" s="134"/>
      <c r="D626" s="134"/>
      <c r="E626" s="135"/>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27" customHeight="1" x14ac:dyDescent="0.35">
      <c r="A627" s="134"/>
      <c r="B627" s="134"/>
      <c r="C627" s="134"/>
      <c r="D627" s="134"/>
      <c r="E627" s="135"/>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27" customHeight="1" x14ac:dyDescent="0.35">
      <c r="A628" s="134"/>
      <c r="B628" s="134"/>
      <c r="C628" s="134"/>
      <c r="D628" s="134"/>
      <c r="E628" s="135"/>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27" customHeight="1" x14ac:dyDescent="0.35">
      <c r="A629" s="134"/>
      <c r="B629" s="134"/>
      <c r="C629" s="134"/>
      <c r="D629" s="134"/>
      <c r="E629" s="135"/>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27" customHeight="1" x14ac:dyDescent="0.35">
      <c r="A630" s="134"/>
      <c r="B630" s="134"/>
      <c r="C630" s="134"/>
      <c r="D630" s="134"/>
      <c r="E630" s="135"/>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27" customHeight="1" x14ac:dyDescent="0.35">
      <c r="A631" s="134"/>
      <c r="B631" s="134"/>
      <c r="C631" s="134"/>
      <c r="D631" s="134"/>
      <c r="E631" s="135"/>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27" customHeight="1" x14ac:dyDescent="0.35">
      <c r="A632" s="134"/>
      <c r="B632" s="134"/>
      <c r="C632" s="134"/>
      <c r="D632" s="134"/>
      <c r="E632" s="135"/>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27" customHeight="1" x14ac:dyDescent="0.35">
      <c r="A633" s="134"/>
      <c r="B633" s="134"/>
      <c r="C633" s="134"/>
      <c r="D633" s="134"/>
      <c r="E633" s="135"/>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27" customHeight="1" x14ac:dyDescent="0.35">
      <c r="A634" s="134"/>
      <c r="B634" s="134"/>
      <c r="C634" s="134"/>
      <c r="D634" s="134"/>
      <c r="E634" s="135"/>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27" customHeight="1" x14ac:dyDescent="0.35">
      <c r="A635" s="134"/>
      <c r="B635" s="134"/>
      <c r="C635" s="134"/>
      <c r="D635" s="134"/>
      <c r="E635" s="135"/>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27" customHeight="1" x14ac:dyDescent="0.35">
      <c r="A636" s="134"/>
      <c r="B636" s="134"/>
      <c r="C636" s="134"/>
      <c r="D636" s="134"/>
      <c r="E636" s="135"/>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27" customHeight="1" x14ac:dyDescent="0.35">
      <c r="A637" s="134"/>
      <c r="B637" s="134"/>
      <c r="C637" s="134"/>
      <c r="D637" s="134"/>
      <c r="E637" s="135"/>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27" customHeight="1" x14ac:dyDescent="0.35">
      <c r="A638" s="134"/>
      <c r="B638" s="134"/>
      <c r="C638" s="134"/>
      <c r="D638" s="134"/>
      <c r="E638" s="135"/>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27" customHeight="1" x14ac:dyDescent="0.35">
      <c r="A639" s="134"/>
      <c r="B639" s="134"/>
      <c r="C639" s="134"/>
      <c r="D639" s="134"/>
      <c r="E639" s="135"/>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27" customHeight="1" x14ac:dyDescent="0.35">
      <c r="A640" s="134"/>
      <c r="B640" s="134"/>
      <c r="C640" s="134"/>
      <c r="D640" s="134"/>
      <c r="E640" s="135"/>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27" customHeight="1" x14ac:dyDescent="0.35">
      <c r="A641" s="134"/>
      <c r="B641" s="134"/>
      <c r="C641" s="134"/>
      <c r="D641" s="134"/>
      <c r="E641" s="135"/>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27" customHeight="1" x14ac:dyDescent="0.35">
      <c r="A642" s="134"/>
      <c r="B642" s="134"/>
      <c r="C642" s="134"/>
      <c r="D642" s="134"/>
      <c r="E642" s="135"/>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27" customHeight="1" x14ac:dyDescent="0.35">
      <c r="A643" s="134"/>
      <c r="B643" s="134"/>
      <c r="C643" s="134"/>
      <c r="D643" s="134"/>
      <c r="E643" s="135"/>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27" customHeight="1" x14ac:dyDescent="0.35">
      <c r="A644" s="134"/>
      <c r="B644" s="134"/>
      <c r="C644" s="134"/>
      <c r="D644" s="134"/>
      <c r="E644" s="135"/>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27" customHeight="1" x14ac:dyDescent="0.35">
      <c r="A645" s="134"/>
      <c r="B645" s="134"/>
      <c r="C645" s="134"/>
      <c r="D645" s="134"/>
      <c r="E645" s="135"/>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27" customHeight="1" x14ac:dyDescent="0.35">
      <c r="A646" s="134"/>
      <c r="B646" s="134"/>
      <c r="C646" s="134"/>
      <c r="D646" s="134"/>
      <c r="E646" s="135"/>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27" customHeight="1" x14ac:dyDescent="0.35">
      <c r="A647" s="134"/>
      <c r="B647" s="134"/>
      <c r="C647" s="134"/>
      <c r="D647" s="134"/>
      <c r="E647" s="135"/>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27" customHeight="1" x14ac:dyDescent="0.35">
      <c r="A648" s="134"/>
      <c r="B648" s="134"/>
      <c r="C648" s="134"/>
      <c r="D648" s="134"/>
      <c r="E648" s="135"/>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27" customHeight="1" x14ac:dyDescent="0.35">
      <c r="A649" s="134"/>
      <c r="B649" s="134"/>
      <c r="C649" s="134"/>
      <c r="D649" s="134"/>
      <c r="E649" s="135"/>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27" customHeight="1" x14ac:dyDescent="0.35">
      <c r="A650" s="134"/>
      <c r="B650" s="134"/>
      <c r="C650" s="134"/>
      <c r="D650" s="134"/>
      <c r="E650" s="135"/>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27" customHeight="1" x14ac:dyDescent="0.35">
      <c r="A651" s="134"/>
      <c r="B651" s="134"/>
      <c r="C651" s="134"/>
      <c r="D651" s="134"/>
      <c r="E651" s="135"/>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27" customHeight="1" x14ac:dyDescent="0.35">
      <c r="A652" s="134"/>
      <c r="B652" s="134"/>
      <c r="C652" s="134"/>
      <c r="D652" s="134"/>
      <c r="E652" s="135"/>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27" customHeight="1" x14ac:dyDescent="0.35">
      <c r="A653" s="134"/>
      <c r="B653" s="134"/>
      <c r="C653" s="134"/>
      <c r="D653" s="134"/>
      <c r="E653" s="135"/>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27" customHeight="1" x14ac:dyDescent="0.35">
      <c r="A654" s="134"/>
      <c r="B654" s="134"/>
      <c r="C654" s="134"/>
      <c r="D654" s="134"/>
      <c r="E654" s="135"/>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27" customHeight="1" x14ac:dyDescent="0.35">
      <c r="A655" s="134"/>
      <c r="B655" s="134"/>
      <c r="C655" s="134"/>
      <c r="D655" s="134"/>
      <c r="E655" s="135"/>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27" customHeight="1" x14ac:dyDescent="0.35">
      <c r="A656" s="134"/>
      <c r="B656" s="134"/>
      <c r="C656" s="134"/>
      <c r="D656" s="134"/>
      <c r="E656" s="135"/>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27" customHeight="1" x14ac:dyDescent="0.35">
      <c r="A657" s="134"/>
      <c r="B657" s="134"/>
      <c r="C657" s="134"/>
      <c r="D657" s="134"/>
      <c r="E657" s="135"/>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27" customHeight="1" x14ac:dyDescent="0.35">
      <c r="A658" s="134"/>
      <c r="B658" s="134"/>
      <c r="C658" s="134"/>
      <c r="D658" s="134"/>
      <c r="E658" s="135"/>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27" customHeight="1" x14ac:dyDescent="0.35">
      <c r="A659" s="134"/>
      <c r="B659" s="134"/>
      <c r="C659" s="134"/>
      <c r="D659" s="134"/>
      <c r="E659" s="135"/>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27" customHeight="1" x14ac:dyDescent="0.35">
      <c r="A660" s="134"/>
      <c r="B660" s="134"/>
      <c r="C660" s="134"/>
      <c r="D660" s="134"/>
      <c r="E660" s="135"/>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27" customHeight="1" x14ac:dyDescent="0.35">
      <c r="A661" s="134"/>
      <c r="B661" s="134"/>
      <c r="C661" s="134"/>
      <c r="D661" s="134"/>
      <c r="E661" s="135"/>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27" customHeight="1" x14ac:dyDescent="0.35">
      <c r="A662" s="134"/>
      <c r="B662" s="134"/>
      <c r="C662" s="134"/>
      <c r="D662" s="134"/>
      <c r="E662" s="135"/>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27" customHeight="1" x14ac:dyDescent="0.35">
      <c r="A663" s="134"/>
      <c r="B663" s="134"/>
      <c r="C663" s="134"/>
      <c r="D663" s="134"/>
      <c r="E663" s="135"/>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27" customHeight="1" x14ac:dyDescent="0.35">
      <c r="A664" s="134"/>
      <c r="B664" s="134"/>
      <c r="C664" s="134"/>
      <c r="D664" s="134"/>
      <c r="E664" s="135"/>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27" customHeight="1" x14ac:dyDescent="0.35">
      <c r="A665" s="134"/>
      <c r="B665" s="134"/>
      <c r="C665" s="134"/>
      <c r="D665" s="134"/>
      <c r="E665" s="135"/>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27" customHeight="1" x14ac:dyDescent="0.35">
      <c r="A666" s="134"/>
      <c r="B666" s="134"/>
      <c r="C666" s="134"/>
      <c r="D666" s="134"/>
      <c r="E666" s="135"/>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27" customHeight="1" x14ac:dyDescent="0.35">
      <c r="A667" s="134"/>
      <c r="B667" s="134"/>
      <c r="C667" s="134"/>
      <c r="D667" s="134"/>
      <c r="E667" s="135"/>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27" customHeight="1" x14ac:dyDescent="0.35">
      <c r="A668" s="134"/>
      <c r="B668" s="134"/>
      <c r="C668" s="134"/>
      <c r="D668" s="134"/>
      <c r="E668" s="135"/>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27" customHeight="1" x14ac:dyDescent="0.35">
      <c r="A669" s="134"/>
      <c r="B669" s="134"/>
      <c r="C669" s="134"/>
      <c r="D669" s="134"/>
      <c r="E669" s="135"/>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27" customHeight="1" x14ac:dyDescent="0.35">
      <c r="A670" s="134"/>
      <c r="B670" s="134"/>
      <c r="C670" s="134"/>
      <c r="D670" s="134"/>
      <c r="E670" s="135"/>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27" customHeight="1" x14ac:dyDescent="0.35">
      <c r="A671" s="134"/>
      <c r="B671" s="134"/>
      <c r="C671" s="134"/>
      <c r="D671" s="134"/>
      <c r="E671" s="135"/>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27" customHeight="1" x14ac:dyDescent="0.35">
      <c r="A672" s="134"/>
      <c r="B672" s="134"/>
      <c r="C672" s="134"/>
      <c r="D672" s="134"/>
      <c r="E672" s="135"/>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27" customHeight="1" x14ac:dyDescent="0.35">
      <c r="A673" s="134"/>
      <c r="B673" s="134"/>
      <c r="C673" s="134"/>
      <c r="D673" s="134"/>
      <c r="E673" s="135"/>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27" customHeight="1" x14ac:dyDescent="0.35">
      <c r="A674" s="134"/>
      <c r="B674" s="134"/>
      <c r="C674" s="134"/>
      <c r="D674" s="134"/>
      <c r="E674" s="135"/>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27" customHeight="1" x14ac:dyDescent="0.35">
      <c r="A675" s="134"/>
      <c r="B675" s="134"/>
      <c r="C675" s="134"/>
      <c r="D675" s="134"/>
      <c r="E675" s="135"/>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27" customHeight="1" x14ac:dyDescent="0.35">
      <c r="A676" s="134"/>
      <c r="B676" s="134"/>
      <c r="C676" s="134"/>
      <c r="D676" s="134"/>
      <c r="E676" s="135"/>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27" customHeight="1" x14ac:dyDescent="0.35">
      <c r="A677" s="134"/>
      <c r="B677" s="134"/>
      <c r="C677" s="134"/>
      <c r="D677" s="134"/>
      <c r="E677" s="135"/>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27" customHeight="1" x14ac:dyDescent="0.35">
      <c r="A678" s="134"/>
      <c r="B678" s="134"/>
      <c r="C678" s="134"/>
      <c r="D678" s="134"/>
      <c r="E678" s="135"/>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27" customHeight="1" x14ac:dyDescent="0.35">
      <c r="A679" s="134"/>
      <c r="B679" s="134"/>
      <c r="C679" s="134"/>
      <c r="D679" s="134"/>
      <c r="E679" s="135"/>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27" customHeight="1" x14ac:dyDescent="0.35">
      <c r="A680" s="134"/>
      <c r="B680" s="134"/>
      <c r="C680" s="134"/>
      <c r="D680" s="134"/>
      <c r="E680" s="135"/>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27" customHeight="1" x14ac:dyDescent="0.35">
      <c r="A681" s="134"/>
      <c r="B681" s="134"/>
      <c r="C681" s="134"/>
      <c r="D681" s="134"/>
      <c r="E681" s="135"/>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27" customHeight="1" x14ac:dyDescent="0.35">
      <c r="A682" s="134"/>
      <c r="B682" s="134"/>
      <c r="C682" s="134"/>
      <c r="D682" s="134"/>
      <c r="E682" s="135"/>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27" customHeight="1" x14ac:dyDescent="0.35">
      <c r="A683" s="134"/>
      <c r="B683" s="134"/>
      <c r="C683" s="134"/>
      <c r="D683" s="134"/>
      <c r="E683" s="135"/>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27" customHeight="1" x14ac:dyDescent="0.35">
      <c r="A684" s="134"/>
      <c r="B684" s="134"/>
      <c r="C684" s="134"/>
      <c r="D684" s="134"/>
      <c r="E684" s="135"/>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27" customHeight="1" x14ac:dyDescent="0.35">
      <c r="A685" s="134"/>
      <c r="B685" s="134"/>
      <c r="C685" s="134"/>
      <c r="D685" s="134"/>
      <c r="E685" s="135"/>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27" customHeight="1" x14ac:dyDescent="0.35">
      <c r="A686" s="134"/>
      <c r="B686" s="134"/>
      <c r="C686" s="134"/>
      <c r="D686" s="134"/>
      <c r="E686" s="135"/>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27" customHeight="1" x14ac:dyDescent="0.35">
      <c r="A687" s="134"/>
      <c r="B687" s="134"/>
      <c r="C687" s="134"/>
      <c r="D687" s="134"/>
      <c r="E687" s="135"/>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27" customHeight="1" x14ac:dyDescent="0.35">
      <c r="A688" s="134"/>
      <c r="B688" s="134"/>
      <c r="C688" s="134"/>
      <c r="D688" s="134"/>
      <c r="E688" s="135"/>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27" customHeight="1" x14ac:dyDescent="0.35">
      <c r="A689" s="134"/>
      <c r="B689" s="134"/>
      <c r="C689" s="134"/>
      <c r="D689" s="134"/>
      <c r="E689" s="135"/>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27" customHeight="1" x14ac:dyDescent="0.35">
      <c r="A690" s="134"/>
      <c r="B690" s="134"/>
      <c r="C690" s="134"/>
      <c r="D690" s="134"/>
      <c r="E690" s="135"/>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27" customHeight="1" x14ac:dyDescent="0.35">
      <c r="A691" s="134"/>
      <c r="B691" s="134"/>
      <c r="C691" s="134"/>
      <c r="D691" s="134"/>
      <c r="E691" s="135"/>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27" customHeight="1" x14ac:dyDescent="0.35">
      <c r="A692" s="134"/>
      <c r="B692" s="134"/>
      <c r="C692" s="134"/>
      <c r="D692" s="134"/>
      <c r="E692" s="135"/>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27" customHeight="1" x14ac:dyDescent="0.35">
      <c r="A693" s="134"/>
      <c r="B693" s="134"/>
      <c r="C693" s="134"/>
      <c r="D693" s="134"/>
      <c r="E693" s="135"/>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27" customHeight="1" x14ac:dyDescent="0.35">
      <c r="A694" s="134"/>
      <c r="B694" s="134"/>
      <c r="C694" s="134"/>
      <c r="D694" s="134"/>
      <c r="E694" s="135"/>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27" customHeight="1" x14ac:dyDescent="0.35">
      <c r="A695" s="134"/>
      <c r="B695" s="134"/>
      <c r="C695" s="134"/>
      <c r="D695" s="134"/>
      <c r="E695" s="135"/>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27" customHeight="1" x14ac:dyDescent="0.35">
      <c r="A696" s="134"/>
      <c r="B696" s="134"/>
      <c r="C696" s="134"/>
      <c r="D696" s="134"/>
      <c r="E696" s="135"/>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27" customHeight="1" x14ac:dyDescent="0.35">
      <c r="A697" s="134"/>
      <c r="B697" s="134"/>
      <c r="C697" s="134"/>
      <c r="D697" s="134"/>
      <c r="E697" s="135"/>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27" customHeight="1" x14ac:dyDescent="0.35">
      <c r="A698" s="134"/>
      <c r="B698" s="134"/>
      <c r="C698" s="134"/>
      <c r="D698" s="134"/>
      <c r="E698" s="135"/>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27" customHeight="1" x14ac:dyDescent="0.35">
      <c r="A699" s="134"/>
      <c r="B699" s="134"/>
      <c r="C699" s="134"/>
      <c r="D699" s="134"/>
      <c r="E699" s="135"/>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27" customHeight="1" x14ac:dyDescent="0.35">
      <c r="A700" s="134"/>
      <c r="B700" s="134"/>
      <c r="C700" s="134"/>
      <c r="D700" s="134"/>
      <c r="E700" s="135"/>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27" customHeight="1" x14ac:dyDescent="0.35">
      <c r="A701" s="134"/>
      <c r="B701" s="134"/>
      <c r="C701" s="134"/>
      <c r="D701" s="134"/>
      <c r="E701" s="135"/>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27" customHeight="1" x14ac:dyDescent="0.35">
      <c r="A702" s="134"/>
      <c r="B702" s="134"/>
      <c r="C702" s="134"/>
      <c r="D702" s="134"/>
      <c r="E702" s="135"/>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27" customHeight="1" x14ac:dyDescent="0.35">
      <c r="A703" s="134"/>
      <c r="B703" s="134"/>
      <c r="C703" s="134"/>
      <c r="D703" s="134"/>
      <c r="E703" s="135"/>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27" customHeight="1" x14ac:dyDescent="0.35">
      <c r="A704" s="134"/>
      <c r="B704" s="134"/>
      <c r="C704" s="134"/>
      <c r="D704" s="134"/>
      <c r="E704" s="135"/>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27" customHeight="1" x14ac:dyDescent="0.35">
      <c r="A705" s="134"/>
      <c r="B705" s="134"/>
      <c r="C705" s="134"/>
      <c r="D705" s="134"/>
      <c r="E705" s="135"/>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27" customHeight="1" x14ac:dyDescent="0.35">
      <c r="A706" s="134"/>
      <c r="B706" s="134"/>
      <c r="C706" s="134"/>
      <c r="D706" s="134"/>
      <c r="E706" s="135"/>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27" customHeight="1" x14ac:dyDescent="0.35">
      <c r="A707" s="134"/>
      <c r="B707" s="134"/>
      <c r="C707" s="134"/>
      <c r="D707" s="134"/>
      <c r="E707" s="135"/>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27" customHeight="1" x14ac:dyDescent="0.35">
      <c r="A708" s="134"/>
      <c r="B708" s="134"/>
      <c r="C708" s="134"/>
      <c r="D708" s="134"/>
      <c r="E708" s="135"/>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27" customHeight="1" x14ac:dyDescent="0.35">
      <c r="A709" s="134"/>
      <c r="B709" s="134"/>
      <c r="C709" s="134"/>
      <c r="D709" s="134"/>
      <c r="E709" s="135"/>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27" customHeight="1" x14ac:dyDescent="0.35">
      <c r="A710" s="134"/>
      <c r="B710" s="134"/>
      <c r="C710" s="134"/>
      <c r="D710" s="134"/>
      <c r="E710" s="135"/>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27" customHeight="1" x14ac:dyDescent="0.35">
      <c r="A711" s="134"/>
      <c r="B711" s="134"/>
      <c r="C711" s="134"/>
      <c r="D711" s="134"/>
      <c r="E711" s="135"/>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27" customHeight="1" x14ac:dyDescent="0.35">
      <c r="A712" s="134"/>
      <c r="B712" s="134"/>
      <c r="C712" s="134"/>
      <c r="D712" s="134"/>
      <c r="E712" s="135"/>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27" customHeight="1" x14ac:dyDescent="0.35">
      <c r="A713" s="134"/>
      <c r="B713" s="134"/>
      <c r="C713" s="134"/>
      <c r="D713" s="134"/>
      <c r="E713" s="135"/>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27" customHeight="1" x14ac:dyDescent="0.35">
      <c r="A714" s="134"/>
      <c r="B714" s="134"/>
      <c r="C714" s="134"/>
      <c r="D714" s="134"/>
      <c r="E714" s="135"/>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27" customHeight="1" x14ac:dyDescent="0.35">
      <c r="A715" s="134"/>
      <c r="B715" s="134"/>
      <c r="C715" s="134"/>
      <c r="D715" s="134"/>
      <c r="E715" s="135"/>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27" customHeight="1" x14ac:dyDescent="0.35">
      <c r="A716" s="134"/>
      <c r="B716" s="134"/>
      <c r="C716" s="134"/>
      <c r="D716" s="134"/>
      <c r="E716" s="135"/>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27" customHeight="1" x14ac:dyDescent="0.35">
      <c r="A717" s="134"/>
      <c r="B717" s="134"/>
      <c r="C717" s="134"/>
      <c r="D717" s="134"/>
      <c r="E717" s="135"/>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27" customHeight="1" x14ac:dyDescent="0.35">
      <c r="A718" s="134"/>
      <c r="B718" s="134"/>
      <c r="C718" s="134"/>
      <c r="D718" s="134"/>
      <c r="E718" s="135"/>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27" customHeight="1" x14ac:dyDescent="0.35">
      <c r="A719" s="134"/>
      <c r="B719" s="134"/>
      <c r="C719" s="134"/>
      <c r="D719" s="134"/>
      <c r="E719" s="135"/>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27" customHeight="1" x14ac:dyDescent="0.35">
      <c r="A720" s="134"/>
      <c r="B720" s="134"/>
      <c r="C720" s="134"/>
      <c r="D720" s="134"/>
      <c r="E720" s="135"/>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27" customHeight="1" x14ac:dyDescent="0.35">
      <c r="A721" s="134"/>
      <c r="B721" s="134"/>
      <c r="C721" s="134"/>
      <c r="D721" s="134"/>
      <c r="E721" s="135"/>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27" customHeight="1" x14ac:dyDescent="0.35">
      <c r="A722" s="134"/>
      <c r="B722" s="134"/>
      <c r="C722" s="134"/>
      <c r="D722" s="134"/>
      <c r="E722" s="135"/>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27" customHeight="1" x14ac:dyDescent="0.35">
      <c r="A723" s="134"/>
      <c r="B723" s="134"/>
      <c r="C723" s="134"/>
      <c r="D723" s="134"/>
      <c r="E723" s="135"/>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27" customHeight="1" x14ac:dyDescent="0.35">
      <c r="A724" s="134"/>
      <c r="B724" s="134"/>
      <c r="C724" s="134"/>
      <c r="D724" s="134"/>
      <c r="E724" s="135"/>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27" customHeight="1" x14ac:dyDescent="0.35">
      <c r="A725" s="134"/>
      <c r="B725" s="134"/>
      <c r="C725" s="134"/>
      <c r="D725" s="134"/>
      <c r="E725" s="135"/>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27" customHeight="1" x14ac:dyDescent="0.35">
      <c r="A726" s="134"/>
      <c r="B726" s="134"/>
      <c r="C726" s="134"/>
      <c r="D726" s="134"/>
      <c r="E726" s="135"/>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27" customHeight="1" x14ac:dyDescent="0.35">
      <c r="A727" s="134"/>
      <c r="B727" s="134"/>
      <c r="C727" s="134"/>
      <c r="D727" s="134"/>
      <c r="E727" s="135"/>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27" customHeight="1" x14ac:dyDescent="0.35">
      <c r="A728" s="134"/>
      <c r="B728" s="134"/>
      <c r="C728" s="134"/>
      <c r="D728" s="134"/>
      <c r="E728" s="135"/>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27" customHeight="1" x14ac:dyDescent="0.35">
      <c r="A729" s="134"/>
      <c r="B729" s="134"/>
      <c r="C729" s="134"/>
      <c r="D729" s="134"/>
      <c r="E729" s="135"/>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27" customHeight="1" x14ac:dyDescent="0.35">
      <c r="A730" s="134"/>
      <c r="B730" s="134"/>
      <c r="C730" s="134"/>
      <c r="D730" s="134"/>
      <c r="E730" s="135"/>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27" customHeight="1" x14ac:dyDescent="0.35">
      <c r="A731" s="134"/>
      <c r="B731" s="134"/>
      <c r="C731" s="134"/>
      <c r="D731" s="134"/>
      <c r="E731" s="135"/>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27" customHeight="1" x14ac:dyDescent="0.35">
      <c r="A732" s="134"/>
      <c r="B732" s="134"/>
      <c r="C732" s="134"/>
      <c r="D732" s="134"/>
      <c r="E732" s="135"/>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27" customHeight="1" x14ac:dyDescent="0.35">
      <c r="A733" s="134"/>
      <c r="B733" s="134"/>
      <c r="C733" s="134"/>
      <c r="D733" s="134"/>
      <c r="E733" s="135"/>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27" customHeight="1" x14ac:dyDescent="0.35">
      <c r="A734" s="134"/>
      <c r="B734" s="134"/>
      <c r="C734" s="134"/>
      <c r="D734" s="134"/>
      <c r="E734" s="135"/>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27" customHeight="1" x14ac:dyDescent="0.35">
      <c r="A735" s="134"/>
      <c r="B735" s="134"/>
      <c r="C735" s="134"/>
      <c r="D735" s="134"/>
      <c r="E735" s="135"/>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27" customHeight="1" x14ac:dyDescent="0.35">
      <c r="A736" s="134"/>
      <c r="B736" s="134"/>
      <c r="C736" s="134"/>
      <c r="D736" s="134"/>
      <c r="E736" s="135"/>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27" customHeight="1" x14ac:dyDescent="0.35">
      <c r="A737" s="134"/>
      <c r="B737" s="134"/>
      <c r="C737" s="134"/>
      <c r="D737" s="134"/>
      <c r="E737" s="135"/>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27" customHeight="1" x14ac:dyDescent="0.35">
      <c r="A738" s="134"/>
      <c r="B738" s="134"/>
      <c r="C738" s="134"/>
      <c r="D738" s="134"/>
      <c r="E738" s="135"/>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27" customHeight="1" x14ac:dyDescent="0.35">
      <c r="A739" s="134"/>
      <c r="B739" s="134"/>
      <c r="C739" s="134"/>
      <c r="D739" s="134"/>
      <c r="E739" s="135"/>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27" customHeight="1" x14ac:dyDescent="0.35">
      <c r="A740" s="134"/>
      <c r="B740" s="134"/>
      <c r="C740" s="134"/>
      <c r="D740" s="134"/>
      <c r="E740" s="135"/>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27" customHeight="1" x14ac:dyDescent="0.35">
      <c r="A741" s="134"/>
      <c r="B741" s="134"/>
      <c r="C741" s="134"/>
      <c r="D741" s="134"/>
      <c r="E741" s="135"/>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27" customHeight="1" x14ac:dyDescent="0.35">
      <c r="A742" s="134"/>
      <c r="B742" s="134"/>
      <c r="C742" s="134"/>
      <c r="D742" s="134"/>
      <c r="E742" s="135"/>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27" customHeight="1" x14ac:dyDescent="0.35">
      <c r="A743" s="134"/>
      <c r="B743" s="134"/>
      <c r="C743" s="134"/>
      <c r="D743" s="134"/>
      <c r="E743" s="135"/>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27" customHeight="1" x14ac:dyDescent="0.35">
      <c r="A744" s="134"/>
      <c r="B744" s="134"/>
      <c r="C744" s="134"/>
      <c r="D744" s="134"/>
      <c r="E744" s="135"/>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27" customHeight="1" x14ac:dyDescent="0.35">
      <c r="A745" s="134"/>
      <c r="B745" s="134"/>
      <c r="C745" s="134"/>
      <c r="D745" s="134"/>
      <c r="E745" s="135"/>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27" customHeight="1" x14ac:dyDescent="0.35">
      <c r="A746" s="134"/>
      <c r="B746" s="134"/>
      <c r="C746" s="134"/>
      <c r="D746" s="134"/>
      <c r="E746" s="135"/>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27" customHeight="1" x14ac:dyDescent="0.35">
      <c r="A747" s="134"/>
      <c r="B747" s="134"/>
      <c r="C747" s="134"/>
      <c r="D747" s="134"/>
      <c r="E747" s="135"/>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27" customHeight="1" x14ac:dyDescent="0.35">
      <c r="A748" s="134"/>
      <c r="B748" s="134"/>
      <c r="C748" s="134"/>
      <c r="D748" s="134"/>
      <c r="E748" s="135"/>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27" customHeight="1" x14ac:dyDescent="0.35">
      <c r="A749" s="134"/>
      <c r="B749" s="134"/>
      <c r="C749" s="134"/>
      <c r="D749" s="134"/>
      <c r="E749" s="135"/>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27" customHeight="1" x14ac:dyDescent="0.35">
      <c r="A750" s="134"/>
      <c r="B750" s="134"/>
      <c r="C750" s="134"/>
      <c r="D750" s="134"/>
      <c r="E750" s="135"/>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27" customHeight="1" x14ac:dyDescent="0.35">
      <c r="A751" s="134"/>
      <c r="B751" s="134"/>
      <c r="C751" s="134"/>
      <c r="D751" s="134"/>
      <c r="E751" s="135"/>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27" customHeight="1" x14ac:dyDescent="0.35">
      <c r="A752" s="134"/>
      <c r="B752" s="134"/>
      <c r="C752" s="134"/>
      <c r="D752" s="134"/>
      <c r="E752" s="135"/>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27" customHeight="1" x14ac:dyDescent="0.35">
      <c r="A753" s="134"/>
      <c r="B753" s="134"/>
      <c r="C753" s="134"/>
      <c r="D753" s="134"/>
      <c r="E753" s="135"/>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27" customHeight="1" x14ac:dyDescent="0.35">
      <c r="A754" s="134"/>
      <c r="B754" s="134"/>
      <c r="C754" s="134"/>
      <c r="D754" s="134"/>
      <c r="E754" s="135"/>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27" customHeight="1" x14ac:dyDescent="0.35">
      <c r="A755" s="134"/>
      <c r="B755" s="134"/>
      <c r="C755" s="134"/>
      <c r="D755" s="134"/>
      <c r="E755" s="135"/>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27" customHeight="1" x14ac:dyDescent="0.35">
      <c r="A756" s="134"/>
      <c r="B756" s="134"/>
      <c r="C756" s="134"/>
      <c r="D756" s="134"/>
      <c r="E756" s="135"/>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27" customHeight="1" x14ac:dyDescent="0.35">
      <c r="A757" s="134"/>
      <c r="B757" s="134"/>
      <c r="C757" s="134"/>
      <c r="D757" s="134"/>
      <c r="E757" s="135"/>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27" customHeight="1" x14ac:dyDescent="0.35">
      <c r="A758" s="134"/>
      <c r="B758" s="134"/>
      <c r="C758" s="134"/>
      <c r="D758" s="134"/>
      <c r="E758" s="135"/>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27" customHeight="1" x14ac:dyDescent="0.35">
      <c r="A759" s="134"/>
      <c r="B759" s="134"/>
      <c r="C759" s="134"/>
      <c r="D759" s="134"/>
      <c r="E759" s="135"/>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27" customHeight="1" x14ac:dyDescent="0.35">
      <c r="A760" s="134"/>
      <c r="B760" s="134"/>
      <c r="C760" s="134"/>
      <c r="D760" s="134"/>
      <c r="E760" s="135"/>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27" customHeight="1" x14ac:dyDescent="0.35">
      <c r="A761" s="134"/>
      <c r="B761" s="134"/>
      <c r="C761" s="134"/>
      <c r="D761" s="134"/>
      <c r="E761" s="135"/>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27" customHeight="1" x14ac:dyDescent="0.35">
      <c r="A762" s="134"/>
      <c r="B762" s="134"/>
      <c r="C762" s="134"/>
      <c r="D762" s="134"/>
      <c r="E762" s="135"/>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27" customHeight="1" x14ac:dyDescent="0.35">
      <c r="A763" s="134"/>
      <c r="B763" s="134"/>
      <c r="C763" s="134"/>
      <c r="D763" s="134"/>
      <c r="E763" s="135"/>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27" customHeight="1" x14ac:dyDescent="0.35">
      <c r="A764" s="134"/>
      <c r="B764" s="134"/>
      <c r="C764" s="134"/>
      <c r="D764" s="134"/>
      <c r="E764" s="135"/>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27" customHeight="1" x14ac:dyDescent="0.35">
      <c r="A765" s="134"/>
      <c r="B765" s="134"/>
      <c r="C765" s="134"/>
      <c r="D765" s="134"/>
      <c r="E765" s="135"/>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27" customHeight="1" x14ac:dyDescent="0.35">
      <c r="A766" s="134"/>
      <c r="B766" s="134"/>
      <c r="C766" s="134"/>
      <c r="D766" s="134"/>
      <c r="E766" s="135"/>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27" customHeight="1" x14ac:dyDescent="0.35">
      <c r="A767" s="134"/>
      <c r="B767" s="134"/>
      <c r="C767" s="134"/>
      <c r="D767" s="134"/>
      <c r="E767" s="135"/>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27" customHeight="1" x14ac:dyDescent="0.35">
      <c r="A768" s="134"/>
      <c r="B768" s="134"/>
      <c r="C768" s="134"/>
      <c r="D768" s="134"/>
      <c r="E768" s="135"/>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27" customHeight="1" x14ac:dyDescent="0.35">
      <c r="A769" s="134"/>
      <c r="B769" s="134"/>
      <c r="C769" s="134"/>
      <c r="D769" s="134"/>
      <c r="E769" s="135"/>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27" customHeight="1" x14ac:dyDescent="0.35">
      <c r="A770" s="134"/>
      <c r="B770" s="134"/>
      <c r="C770" s="134"/>
      <c r="D770" s="134"/>
      <c r="E770" s="135"/>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27" customHeight="1" x14ac:dyDescent="0.35">
      <c r="A771" s="134"/>
      <c r="B771" s="134"/>
      <c r="C771" s="134"/>
      <c r="D771" s="134"/>
      <c r="E771" s="135"/>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27" customHeight="1" x14ac:dyDescent="0.35">
      <c r="A772" s="134"/>
      <c r="B772" s="134"/>
      <c r="C772" s="134"/>
      <c r="D772" s="134"/>
      <c r="E772" s="135"/>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27" customHeight="1" x14ac:dyDescent="0.35">
      <c r="A773" s="134"/>
      <c r="B773" s="134"/>
      <c r="C773" s="134"/>
      <c r="D773" s="134"/>
      <c r="E773" s="135"/>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27" customHeight="1" x14ac:dyDescent="0.35">
      <c r="A774" s="134"/>
      <c r="B774" s="134"/>
      <c r="C774" s="134"/>
      <c r="D774" s="134"/>
      <c r="E774" s="135"/>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27" customHeight="1" x14ac:dyDescent="0.35">
      <c r="A775" s="134"/>
      <c r="B775" s="134"/>
      <c r="C775" s="134"/>
      <c r="D775" s="134"/>
      <c r="E775" s="135"/>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27" customHeight="1" x14ac:dyDescent="0.35">
      <c r="A776" s="134"/>
      <c r="B776" s="134"/>
      <c r="C776" s="134"/>
      <c r="D776" s="134"/>
      <c r="E776" s="135"/>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27" customHeight="1" x14ac:dyDescent="0.35">
      <c r="A777" s="134"/>
      <c r="B777" s="134"/>
      <c r="C777" s="134"/>
      <c r="D777" s="134"/>
      <c r="E777" s="135"/>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27" customHeight="1" x14ac:dyDescent="0.35">
      <c r="A778" s="134"/>
      <c r="B778" s="134"/>
      <c r="C778" s="134"/>
      <c r="D778" s="134"/>
      <c r="E778" s="135"/>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27" customHeight="1" x14ac:dyDescent="0.35">
      <c r="A779" s="134"/>
      <c r="B779" s="134"/>
      <c r="C779" s="134"/>
      <c r="D779" s="134"/>
      <c r="E779" s="135"/>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27" customHeight="1" x14ac:dyDescent="0.35">
      <c r="A780" s="134"/>
      <c r="B780" s="134"/>
      <c r="C780" s="134"/>
      <c r="D780" s="134"/>
      <c r="E780" s="135"/>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27" customHeight="1" x14ac:dyDescent="0.35">
      <c r="A781" s="134"/>
      <c r="B781" s="134"/>
      <c r="C781" s="134"/>
      <c r="D781" s="134"/>
      <c r="E781" s="135"/>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27" customHeight="1" x14ac:dyDescent="0.35">
      <c r="A782" s="134"/>
      <c r="B782" s="134"/>
      <c r="C782" s="134"/>
      <c r="D782" s="134"/>
      <c r="E782" s="135"/>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27" customHeight="1" x14ac:dyDescent="0.35">
      <c r="A783" s="134"/>
      <c r="B783" s="134"/>
      <c r="C783" s="134"/>
      <c r="D783" s="134"/>
      <c r="E783" s="135"/>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27" customHeight="1" x14ac:dyDescent="0.35">
      <c r="A784" s="134"/>
      <c r="B784" s="134"/>
      <c r="C784" s="134"/>
      <c r="D784" s="134"/>
      <c r="E784" s="135"/>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27" customHeight="1" x14ac:dyDescent="0.35">
      <c r="A785" s="134"/>
      <c r="B785" s="134"/>
      <c r="C785" s="134"/>
      <c r="D785" s="134"/>
      <c r="E785" s="135"/>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27" customHeight="1" x14ac:dyDescent="0.35">
      <c r="A786" s="134"/>
      <c r="B786" s="134"/>
      <c r="C786" s="134"/>
      <c r="D786" s="134"/>
      <c r="E786" s="135"/>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27" customHeight="1" x14ac:dyDescent="0.35">
      <c r="A787" s="134"/>
      <c r="B787" s="134"/>
      <c r="C787" s="134"/>
      <c r="D787" s="134"/>
      <c r="E787" s="135"/>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27" customHeight="1" x14ac:dyDescent="0.35">
      <c r="A788" s="134"/>
      <c r="B788" s="134"/>
      <c r="C788" s="134"/>
      <c r="D788" s="134"/>
      <c r="E788" s="135"/>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27" customHeight="1" x14ac:dyDescent="0.35">
      <c r="A789" s="134"/>
      <c r="B789" s="134"/>
      <c r="C789" s="134"/>
      <c r="D789" s="134"/>
      <c r="E789" s="135"/>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27" customHeight="1" x14ac:dyDescent="0.35">
      <c r="A790" s="134"/>
      <c r="B790" s="134"/>
      <c r="C790" s="134"/>
      <c r="D790" s="134"/>
      <c r="E790" s="135"/>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27" customHeight="1" x14ac:dyDescent="0.35">
      <c r="A791" s="134"/>
      <c r="B791" s="134"/>
      <c r="C791" s="134"/>
      <c r="D791" s="134"/>
      <c r="E791" s="135"/>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27" customHeight="1" x14ac:dyDescent="0.35">
      <c r="A792" s="134"/>
      <c r="B792" s="134"/>
      <c r="C792" s="134"/>
      <c r="D792" s="134"/>
      <c r="E792" s="135"/>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27" customHeight="1" x14ac:dyDescent="0.35">
      <c r="A793" s="134"/>
      <c r="B793" s="134"/>
      <c r="C793" s="134"/>
      <c r="D793" s="134"/>
      <c r="E793" s="135"/>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27" customHeight="1" x14ac:dyDescent="0.35">
      <c r="A794" s="134"/>
      <c r="B794" s="134"/>
      <c r="C794" s="134"/>
      <c r="D794" s="134"/>
      <c r="E794" s="135"/>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27" customHeight="1" x14ac:dyDescent="0.35">
      <c r="A795" s="134"/>
      <c r="B795" s="134"/>
      <c r="C795" s="134"/>
      <c r="D795" s="134"/>
      <c r="E795" s="135"/>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27" customHeight="1" x14ac:dyDescent="0.35">
      <c r="A796" s="134"/>
      <c r="B796" s="134"/>
      <c r="C796" s="134"/>
      <c r="D796" s="134"/>
      <c r="E796" s="135"/>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27" customHeight="1" x14ac:dyDescent="0.35">
      <c r="A797" s="134"/>
      <c r="B797" s="134"/>
      <c r="C797" s="134"/>
      <c r="D797" s="134"/>
      <c r="E797" s="135"/>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27" customHeight="1" x14ac:dyDescent="0.35">
      <c r="A798" s="134"/>
      <c r="B798" s="134"/>
      <c r="C798" s="134"/>
      <c r="D798" s="134"/>
      <c r="E798" s="135"/>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27" customHeight="1" x14ac:dyDescent="0.35">
      <c r="A799" s="134"/>
      <c r="B799" s="134"/>
      <c r="C799" s="134"/>
      <c r="D799" s="134"/>
      <c r="E799" s="135"/>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27" customHeight="1" x14ac:dyDescent="0.35">
      <c r="A800" s="134"/>
      <c r="B800" s="134"/>
      <c r="C800" s="134"/>
      <c r="D800" s="134"/>
      <c r="E800" s="135"/>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27" customHeight="1" x14ac:dyDescent="0.35">
      <c r="A801" s="134"/>
      <c r="B801" s="134"/>
      <c r="C801" s="134"/>
      <c r="D801" s="134"/>
      <c r="E801" s="135"/>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27" customHeight="1" x14ac:dyDescent="0.35">
      <c r="A802" s="134"/>
      <c r="B802" s="134"/>
      <c r="C802" s="134"/>
      <c r="D802" s="134"/>
      <c r="E802" s="135"/>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27" customHeight="1" x14ac:dyDescent="0.35">
      <c r="A803" s="134"/>
      <c r="B803" s="134"/>
      <c r="C803" s="134"/>
      <c r="D803" s="134"/>
      <c r="E803" s="135"/>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27" customHeight="1" x14ac:dyDescent="0.35">
      <c r="A804" s="134"/>
      <c r="B804" s="134"/>
      <c r="C804" s="134"/>
      <c r="D804" s="134"/>
      <c r="E804" s="135"/>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27" customHeight="1" x14ac:dyDescent="0.35">
      <c r="A805" s="134"/>
      <c r="B805" s="134"/>
      <c r="C805" s="134"/>
      <c r="D805" s="134"/>
      <c r="E805" s="135"/>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27" customHeight="1" x14ac:dyDescent="0.35">
      <c r="A806" s="134"/>
      <c r="B806" s="134"/>
      <c r="C806" s="134"/>
      <c r="D806" s="134"/>
      <c r="E806" s="135"/>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27" customHeight="1" x14ac:dyDescent="0.35">
      <c r="A807" s="134"/>
      <c r="B807" s="134"/>
      <c r="C807" s="134"/>
      <c r="D807" s="134"/>
      <c r="E807" s="135"/>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27" customHeight="1" x14ac:dyDescent="0.35">
      <c r="A808" s="134"/>
      <c r="B808" s="134"/>
      <c r="C808" s="134"/>
      <c r="D808" s="134"/>
      <c r="E808" s="135"/>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27" customHeight="1" x14ac:dyDescent="0.35">
      <c r="A809" s="134"/>
      <c r="B809" s="134"/>
      <c r="C809" s="134"/>
      <c r="D809" s="134"/>
      <c r="E809" s="135"/>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27" customHeight="1" x14ac:dyDescent="0.35">
      <c r="A810" s="134"/>
      <c r="B810" s="134"/>
      <c r="C810" s="134"/>
      <c r="D810" s="134"/>
      <c r="E810" s="135"/>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27" customHeight="1" x14ac:dyDescent="0.35">
      <c r="A811" s="134"/>
      <c r="B811" s="134"/>
      <c r="C811" s="134"/>
      <c r="D811" s="134"/>
      <c r="E811" s="135"/>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27" customHeight="1" x14ac:dyDescent="0.35">
      <c r="A812" s="134"/>
      <c r="B812" s="134"/>
      <c r="C812" s="134"/>
      <c r="D812" s="134"/>
      <c r="E812" s="135"/>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27" customHeight="1" x14ac:dyDescent="0.35">
      <c r="A813" s="134"/>
      <c r="B813" s="134"/>
      <c r="C813" s="134"/>
      <c r="D813" s="134"/>
      <c r="E813" s="135"/>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27" customHeight="1" x14ac:dyDescent="0.35">
      <c r="A814" s="134"/>
      <c r="B814" s="134"/>
      <c r="C814" s="134"/>
      <c r="D814" s="134"/>
      <c r="E814" s="135"/>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27" customHeight="1" x14ac:dyDescent="0.35">
      <c r="A815" s="134"/>
      <c r="B815" s="134"/>
      <c r="C815" s="134"/>
      <c r="D815" s="134"/>
      <c r="E815" s="135"/>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27" customHeight="1" x14ac:dyDescent="0.35">
      <c r="A816" s="134"/>
      <c r="B816" s="134"/>
      <c r="C816" s="134"/>
      <c r="D816" s="134"/>
      <c r="E816" s="135"/>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27" customHeight="1" x14ac:dyDescent="0.35">
      <c r="A817" s="134"/>
      <c r="B817" s="134"/>
      <c r="C817" s="134"/>
      <c r="D817" s="134"/>
      <c r="E817" s="135"/>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27" customHeight="1" x14ac:dyDescent="0.35">
      <c r="A818" s="134"/>
      <c r="B818" s="134"/>
      <c r="C818" s="134"/>
      <c r="D818" s="134"/>
      <c r="E818" s="135"/>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27" customHeight="1" x14ac:dyDescent="0.35">
      <c r="A819" s="134"/>
      <c r="B819" s="134"/>
      <c r="C819" s="134"/>
      <c r="D819" s="134"/>
      <c r="E819" s="135"/>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27" customHeight="1" x14ac:dyDescent="0.35">
      <c r="A820" s="134"/>
      <c r="B820" s="134"/>
      <c r="C820" s="134"/>
      <c r="D820" s="134"/>
      <c r="E820" s="135"/>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27" customHeight="1" x14ac:dyDescent="0.35">
      <c r="A821" s="134"/>
      <c r="B821" s="134"/>
      <c r="C821" s="134"/>
      <c r="D821" s="134"/>
      <c r="E821" s="135"/>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27" customHeight="1" x14ac:dyDescent="0.35">
      <c r="A822" s="134"/>
      <c r="B822" s="134"/>
      <c r="C822" s="134"/>
      <c r="D822" s="134"/>
      <c r="E822" s="135"/>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27" customHeight="1" x14ac:dyDescent="0.35">
      <c r="A823" s="134"/>
      <c r="B823" s="134"/>
      <c r="C823" s="134"/>
      <c r="D823" s="134"/>
      <c r="E823" s="135"/>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27" customHeight="1" x14ac:dyDescent="0.35">
      <c r="A824" s="134"/>
      <c r="B824" s="134"/>
      <c r="C824" s="134"/>
      <c r="D824" s="134"/>
      <c r="E824" s="135"/>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27" customHeight="1" x14ac:dyDescent="0.35">
      <c r="A825" s="134"/>
      <c r="B825" s="134"/>
      <c r="C825" s="134"/>
      <c r="D825" s="134"/>
      <c r="E825" s="135"/>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27" customHeight="1" x14ac:dyDescent="0.35">
      <c r="A826" s="134"/>
      <c r="B826" s="134"/>
      <c r="C826" s="134"/>
      <c r="D826" s="134"/>
      <c r="E826" s="135"/>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27" customHeight="1" x14ac:dyDescent="0.35">
      <c r="A827" s="134"/>
      <c r="B827" s="134"/>
      <c r="C827" s="134"/>
      <c r="D827" s="134"/>
      <c r="E827" s="135"/>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27" customHeight="1" x14ac:dyDescent="0.35">
      <c r="A828" s="134"/>
      <c r="B828" s="134"/>
      <c r="C828" s="134"/>
      <c r="D828" s="134"/>
      <c r="E828" s="135"/>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27" customHeight="1" x14ac:dyDescent="0.35">
      <c r="A829" s="134"/>
      <c r="B829" s="134"/>
      <c r="C829" s="134"/>
      <c r="D829" s="134"/>
      <c r="E829" s="135"/>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27" customHeight="1" x14ac:dyDescent="0.35">
      <c r="A830" s="134"/>
      <c r="B830" s="134"/>
      <c r="C830" s="134"/>
      <c r="D830" s="134"/>
      <c r="E830" s="135"/>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27" customHeight="1" x14ac:dyDescent="0.35">
      <c r="A831" s="134"/>
      <c r="B831" s="134"/>
      <c r="C831" s="134"/>
      <c r="D831" s="134"/>
      <c r="E831" s="135"/>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27" customHeight="1" x14ac:dyDescent="0.35">
      <c r="A832" s="134"/>
      <c r="B832" s="134"/>
      <c r="C832" s="134"/>
      <c r="D832" s="134"/>
      <c r="E832" s="135"/>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27" customHeight="1" x14ac:dyDescent="0.35">
      <c r="A833" s="134"/>
      <c r="B833" s="134"/>
      <c r="C833" s="134"/>
      <c r="D833" s="134"/>
      <c r="E833" s="135"/>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27" customHeight="1" x14ac:dyDescent="0.35">
      <c r="A834" s="134"/>
      <c r="B834" s="134"/>
      <c r="C834" s="134"/>
      <c r="D834" s="134"/>
      <c r="E834" s="135"/>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27" customHeight="1" x14ac:dyDescent="0.35">
      <c r="A835" s="134"/>
      <c r="B835" s="134"/>
      <c r="C835" s="134"/>
      <c r="D835" s="134"/>
      <c r="E835" s="135"/>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27" customHeight="1" x14ac:dyDescent="0.35">
      <c r="A836" s="134"/>
      <c r="B836" s="134"/>
      <c r="C836" s="134"/>
      <c r="D836" s="134"/>
      <c r="E836" s="135"/>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27" customHeight="1" x14ac:dyDescent="0.35">
      <c r="A837" s="134"/>
      <c r="B837" s="134"/>
      <c r="C837" s="134"/>
      <c r="D837" s="134"/>
      <c r="E837" s="135"/>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27" customHeight="1" x14ac:dyDescent="0.35">
      <c r="A838" s="134"/>
      <c r="B838" s="134"/>
      <c r="C838" s="134"/>
      <c r="D838" s="134"/>
      <c r="E838" s="135"/>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27" customHeight="1" x14ac:dyDescent="0.35">
      <c r="A839" s="134"/>
      <c r="B839" s="134"/>
      <c r="C839" s="134"/>
      <c r="D839" s="134"/>
      <c r="E839" s="135"/>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27" customHeight="1" x14ac:dyDescent="0.35">
      <c r="A840" s="134"/>
      <c r="B840" s="134"/>
      <c r="C840" s="134"/>
      <c r="D840" s="134"/>
      <c r="E840" s="135"/>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27" customHeight="1" x14ac:dyDescent="0.35">
      <c r="A841" s="134"/>
      <c r="B841" s="134"/>
      <c r="C841" s="134"/>
      <c r="D841" s="134"/>
      <c r="E841" s="135"/>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27" customHeight="1" x14ac:dyDescent="0.35">
      <c r="A842" s="134"/>
      <c r="B842" s="134"/>
      <c r="C842" s="134"/>
      <c r="D842" s="134"/>
      <c r="E842" s="135"/>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27" customHeight="1" x14ac:dyDescent="0.35">
      <c r="A843" s="134"/>
      <c r="B843" s="134"/>
      <c r="C843" s="134"/>
      <c r="D843" s="134"/>
      <c r="E843" s="135"/>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27" customHeight="1" x14ac:dyDescent="0.35">
      <c r="A844" s="134"/>
      <c r="B844" s="134"/>
      <c r="C844" s="134"/>
      <c r="D844" s="134"/>
      <c r="E844" s="135"/>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27" customHeight="1" x14ac:dyDescent="0.35">
      <c r="A845" s="134"/>
      <c r="B845" s="134"/>
      <c r="C845" s="134"/>
      <c r="D845" s="134"/>
      <c r="E845" s="135"/>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27" customHeight="1" x14ac:dyDescent="0.35">
      <c r="A846" s="134"/>
      <c r="B846" s="134"/>
      <c r="C846" s="134"/>
      <c r="D846" s="134"/>
      <c r="E846" s="135"/>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27" customHeight="1" x14ac:dyDescent="0.35">
      <c r="A847" s="134"/>
      <c r="B847" s="134"/>
      <c r="C847" s="134"/>
      <c r="D847" s="134"/>
      <c r="E847" s="135"/>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27" customHeight="1" x14ac:dyDescent="0.35">
      <c r="A848" s="134"/>
      <c r="B848" s="134"/>
      <c r="C848" s="134"/>
      <c r="D848" s="134"/>
      <c r="E848" s="135"/>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27" customHeight="1" x14ac:dyDescent="0.35">
      <c r="A849" s="134"/>
      <c r="B849" s="134"/>
      <c r="C849" s="134"/>
      <c r="D849" s="134"/>
      <c r="E849" s="135"/>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27" customHeight="1" x14ac:dyDescent="0.35">
      <c r="A850" s="134"/>
      <c r="B850" s="134"/>
      <c r="C850" s="134"/>
      <c r="D850" s="134"/>
      <c r="E850" s="135"/>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27" customHeight="1" x14ac:dyDescent="0.35">
      <c r="A851" s="134"/>
      <c r="B851" s="134"/>
      <c r="C851" s="134"/>
      <c r="D851" s="134"/>
      <c r="E851" s="135"/>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27" customHeight="1" x14ac:dyDescent="0.35">
      <c r="A852" s="134"/>
      <c r="B852" s="134"/>
      <c r="C852" s="134"/>
      <c r="D852" s="134"/>
      <c r="E852" s="135"/>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27" customHeight="1" x14ac:dyDescent="0.35">
      <c r="A853" s="134"/>
      <c r="B853" s="134"/>
      <c r="C853" s="134"/>
      <c r="D853" s="134"/>
      <c r="E853" s="135"/>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27" customHeight="1" x14ac:dyDescent="0.35">
      <c r="A854" s="134"/>
      <c r="B854" s="134"/>
      <c r="C854" s="134"/>
      <c r="D854" s="134"/>
      <c r="E854" s="135"/>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27" customHeight="1" x14ac:dyDescent="0.35">
      <c r="A855" s="134"/>
      <c r="B855" s="134"/>
      <c r="C855" s="134"/>
      <c r="D855" s="134"/>
      <c r="E855" s="135"/>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27" customHeight="1" x14ac:dyDescent="0.35">
      <c r="A856" s="134"/>
      <c r="B856" s="134"/>
      <c r="C856" s="134"/>
      <c r="D856" s="134"/>
      <c r="E856" s="135"/>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27" customHeight="1" x14ac:dyDescent="0.35">
      <c r="A857" s="134"/>
      <c r="B857" s="134"/>
      <c r="C857" s="134"/>
      <c r="D857" s="134"/>
      <c r="E857" s="135"/>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27" customHeight="1" x14ac:dyDescent="0.35">
      <c r="A858" s="134"/>
      <c r="B858" s="134"/>
      <c r="C858" s="134"/>
      <c r="D858" s="134"/>
      <c r="E858" s="135"/>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27" customHeight="1" x14ac:dyDescent="0.35">
      <c r="A859" s="134"/>
      <c r="B859" s="134"/>
      <c r="C859" s="134"/>
      <c r="D859" s="134"/>
      <c r="E859" s="135"/>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27" customHeight="1" x14ac:dyDescent="0.35">
      <c r="A860" s="134"/>
      <c r="B860" s="134"/>
      <c r="C860" s="134"/>
      <c r="D860" s="134"/>
      <c r="E860" s="135"/>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27" customHeight="1" x14ac:dyDescent="0.35">
      <c r="A861" s="134"/>
      <c r="B861" s="134"/>
      <c r="C861" s="134"/>
      <c r="D861" s="134"/>
      <c r="E861" s="135"/>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27" customHeight="1" x14ac:dyDescent="0.35">
      <c r="A862" s="134"/>
      <c r="B862" s="134"/>
      <c r="C862" s="134"/>
      <c r="D862" s="134"/>
      <c r="E862" s="135"/>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27" customHeight="1" x14ac:dyDescent="0.35">
      <c r="A863" s="134"/>
      <c r="B863" s="134"/>
      <c r="C863" s="134"/>
      <c r="D863" s="134"/>
      <c r="E863" s="135"/>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27" customHeight="1" x14ac:dyDescent="0.35">
      <c r="A864" s="134"/>
      <c r="B864" s="134"/>
      <c r="C864" s="134"/>
      <c r="D864" s="134"/>
      <c r="E864" s="135"/>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27" customHeight="1" x14ac:dyDescent="0.35">
      <c r="A865" s="134"/>
      <c r="B865" s="134"/>
      <c r="C865" s="134"/>
      <c r="D865" s="134"/>
      <c r="E865" s="135"/>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27" customHeight="1" x14ac:dyDescent="0.35">
      <c r="A866" s="134"/>
      <c r="B866" s="134"/>
      <c r="C866" s="134"/>
      <c r="D866" s="134"/>
      <c r="E866" s="135"/>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27" customHeight="1" x14ac:dyDescent="0.35">
      <c r="A867" s="134"/>
      <c r="B867" s="134"/>
      <c r="C867" s="134"/>
      <c r="D867" s="134"/>
      <c r="E867" s="135"/>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27" customHeight="1" x14ac:dyDescent="0.35">
      <c r="A868" s="134"/>
      <c r="B868" s="134"/>
      <c r="C868" s="134"/>
      <c r="D868" s="134"/>
      <c r="E868" s="135"/>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27" customHeight="1" x14ac:dyDescent="0.35">
      <c r="A869" s="134"/>
      <c r="B869" s="134"/>
      <c r="C869" s="134"/>
      <c r="D869" s="134"/>
      <c r="E869" s="135"/>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27" customHeight="1" x14ac:dyDescent="0.35">
      <c r="A870" s="134"/>
      <c r="B870" s="134"/>
      <c r="C870" s="134"/>
      <c r="D870" s="134"/>
      <c r="E870" s="135"/>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27" customHeight="1" x14ac:dyDescent="0.35">
      <c r="A871" s="134"/>
      <c r="B871" s="134"/>
      <c r="C871" s="134"/>
      <c r="D871" s="134"/>
      <c r="E871" s="135"/>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27" customHeight="1" x14ac:dyDescent="0.35">
      <c r="A872" s="134"/>
      <c r="B872" s="134"/>
      <c r="C872" s="134"/>
      <c r="D872" s="134"/>
      <c r="E872" s="135"/>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27" customHeight="1" x14ac:dyDescent="0.35">
      <c r="A873" s="134"/>
      <c r="B873" s="134"/>
      <c r="C873" s="134"/>
      <c r="D873" s="134"/>
      <c r="E873" s="135"/>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27" customHeight="1" x14ac:dyDescent="0.35">
      <c r="A874" s="134"/>
      <c r="B874" s="134"/>
      <c r="C874" s="134"/>
      <c r="D874" s="134"/>
      <c r="E874" s="135"/>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27" customHeight="1" x14ac:dyDescent="0.35">
      <c r="A875" s="134"/>
      <c r="B875" s="134"/>
      <c r="C875" s="134"/>
      <c r="D875" s="134"/>
      <c r="E875" s="135"/>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27" customHeight="1" x14ac:dyDescent="0.35">
      <c r="A876" s="134"/>
      <c r="B876" s="134"/>
      <c r="C876" s="134"/>
      <c r="D876" s="134"/>
      <c r="E876" s="135"/>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27" customHeight="1" x14ac:dyDescent="0.35">
      <c r="A877" s="134"/>
      <c r="B877" s="134"/>
      <c r="C877" s="134"/>
      <c r="D877" s="134"/>
      <c r="E877" s="135"/>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27" customHeight="1" x14ac:dyDescent="0.35">
      <c r="A878" s="134"/>
      <c r="B878" s="134"/>
      <c r="C878" s="134"/>
      <c r="D878" s="134"/>
      <c r="E878" s="135"/>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27" customHeight="1" x14ac:dyDescent="0.35">
      <c r="A879" s="134"/>
      <c r="B879" s="134"/>
      <c r="C879" s="134"/>
      <c r="D879" s="134"/>
      <c r="E879" s="135"/>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27" customHeight="1" x14ac:dyDescent="0.35">
      <c r="A880" s="134"/>
      <c r="B880" s="134"/>
      <c r="C880" s="134"/>
      <c r="D880" s="134"/>
      <c r="E880" s="135"/>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27" customHeight="1" x14ac:dyDescent="0.35">
      <c r="A881" s="134"/>
      <c r="B881" s="134"/>
      <c r="C881" s="134"/>
      <c r="D881" s="134"/>
      <c r="E881" s="135"/>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27" customHeight="1" x14ac:dyDescent="0.35">
      <c r="A882" s="134"/>
      <c r="B882" s="134"/>
      <c r="C882" s="134"/>
      <c r="D882" s="134"/>
      <c r="E882" s="135"/>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27" customHeight="1" x14ac:dyDescent="0.35">
      <c r="A883" s="134"/>
      <c r="B883" s="134"/>
      <c r="C883" s="134"/>
      <c r="D883" s="134"/>
      <c r="E883" s="135"/>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27" customHeight="1" x14ac:dyDescent="0.35">
      <c r="A884" s="134"/>
      <c r="B884" s="134"/>
      <c r="C884" s="134"/>
      <c r="D884" s="134"/>
      <c r="E884" s="135"/>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27" customHeight="1" x14ac:dyDescent="0.35">
      <c r="A885" s="134"/>
      <c r="B885" s="134"/>
      <c r="C885" s="134"/>
      <c r="D885" s="134"/>
      <c r="E885" s="135"/>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27" customHeight="1" x14ac:dyDescent="0.35">
      <c r="A886" s="134"/>
      <c r="B886" s="134"/>
      <c r="C886" s="134"/>
      <c r="D886" s="134"/>
      <c r="E886" s="135"/>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27" customHeight="1" x14ac:dyDescent="0.35">
      <c r="A887" s="134"/>
      <c r="B887" s="134"/>
      <c r="C887" s="134"/>
      <c r="D887" s="134"/>
      <c r="E887" s="135"/>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27" customHeight="1" x14ac:dyDescent="0.35">
      <c r="A888" s="134"/>
      <c r="B888" s="134"/>
      <c r="C888" s="134"/>
      <c r="D888" s="134"/>
      <c r="E888" s="135"/>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27" customHeight="1" x14ac:dyDescent="0.35">
      <c r="A889" s="134"/>
      <c r="B889" s="134"/>
      <c r="C889" s="134"/>
      <c r="D889" s="134"/>
      <c r="E889" s="135"/>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27" customHeight="1" x14ac:dyDescent="0.35">
      <c r="A890" s="134"/>
      <c r="B890" s="134"/>
      <c r="C890" s="134"/>
      <c r="D890" s="134"/>
      <c r="E890" s="135"/>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27" customHeight="1" x14ac:dyDescent="0.35">
      <c r="A891" s="134"/>
      <c r="B891" s="134"/>
      <c r="C891" s="134"/>
      <c r="D891" s="134"/>
      <c r="E891" s="135"/>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27" customHeight="1" x14ac:dyDescent="0.35">
      <c r="A892" s="134"/>
      <c r="B892" s="134"/>
      <c r="C892" s="134"/>
      <c r="D892" s="134"/>
      <c r="E892" s="135"/>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27" customHeight="1" x14ac:dyDescent="0.35">
      <c r="A893" s="134"/>
      <c r="B893" s="134"/>
      <c r="C893" s="134"/>
      <c r="D893" s="134"/>
      <c r="E893" s="135"/>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27" customHeight="1" x14ac:dyDescent="0.35">
      <c r="A894" s="134"/>
      <c r="B894" s="134"/>
      <c r="C894" s="134"/>
      <c r="D894" s="134"/>
      <c r="E894" s="135"/>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27" customHeight="1" x14ac:dyDescent="0.35">
      <c r="A895" s="134"/>
      <c r="B895" s="134"/>
      <c r="C895" s="134"/>
      <c r="D895" s="134"/>
      <c r="E895" s="135"/>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27" customHeight="1" x14ac:dyDescent="0.35">
      <c r="A896" s="134"/>
      <c r="B896" s="134"/>
      <c r="C896" s="134"/>
      <c r="D896" s="134"/>
      <c r="E896" s="135"/>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27" customHeight="1" x14ac:dyDescent="0.35">
      <c r="A897" s="134"/>
      <c r="B897" s="134"/>
      <c r="C897" s="134"/>
      <c r="D897" s="134"/>
      <c r="E897" s="135"/>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27" customHeight="1" x14ac:dyDescent="0.35">
      <c r="A898" s="134"/>
      <c r="B898" s="134"/>
      <c r="C898" s="134"/>
      <c r="D898" s="134"/>
      <c r="E898" s="135"/>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27" customHeight="1" x14ac:dyDescent="0.35">
      <c r="A899" s="134"/>
      <c r="B899" s="134"/>
      <c r="C899" s="134"/>
      <c r="D899" s="134"/>
      <c r="E899" s="135"/>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27" customHeight="1" x14ac:dyDescent="0.35">
      <c r="A900" s="134"/>
      <c r="B900" s="134"/>
      <c r="C900" s="134"/>
      <c r="D900" s="134"/>
      <c r="E900" s="135"/>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27" customHeight="1" x14ac:dyDescent="0.35">
      <c r="A901" s="134"/>
      <c r="B901" s="134"/>
      <c r="C901" s="134"/>
      <c r="D901" s="134"/>
      <c r="E901" s="135"/>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27" customHeight="1" x14ac:dyDescent="0.35">
      <c r="A902" s="134"/>
      <c r="B902" s="134"/>
      <c r="C902" s="134"/>
      <c r="D902" s="134"/>
      <c r="E902" s="135"/>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27" customHeight="1" x14ac:dyDescent="0.35">
      <c r="A903" s="134"/>
      <c r="B903" s="134"/>
      <c r="C903" s="134"/>
      <c r="D903" s="134"/>
      <c r="E903" s="135"/>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27" customHeight="1" x14ac:dyDescent="0.35">
      <c r="A904" s="134"/>
      <c r="B904" s="134"/>
      <c r="C904" s="134"/>
      <c r="D904" s="134"/>
      <c r="E904" s="135"/>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27" customHeight="1" x14ac:dyDescent="0.35">
      <c r="A905" s="134"/>
      <c r="B905" s="134"/>
      <c r="C905" s="134"/>
      <c r="D905" s="134"/>
      <c r="E905" s="135"/>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27" customHeight="1" x14ac:dyDescent="0.35">
      <c r="A906" s="134"/>
      <c r="B906" s="134"/>
      <c r="C906" s="134"/>
      <c r="D906" s="134"/>
      <c r="E906" s="135"/>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27" customHeight="1" x14ac:dyDescent="0.35">
      <c r="A907" s="134"/>
      <c r="B907" s="134"/>
      <c r="C907" s="134"/>
      <c r="D907" s="134"/>
      <c r="E907" s="135"/>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27" customHeight="1" x14ac:dyDescent="0.35">
      <c r="A908" s="134"/>
      <c r="B908" s="134"/>
      <c r="C908" s="134"/>
      <c r="D908" s="134"/>
      <c r="E908" s="135"/>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27" customHeight="1" x14ac:dyDescent="0.35">
      <c r="A909" s="134"/>
      <c r="B909" s="134"/>
      <c r="C909" s="134"/>
      <c r="D909" s="134"/>
      <c r="E909" s="135"/>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27" customHeight="1" x14ac:dyDescent="0.35">
      <c r="A910" s="134"/>
      <c r="B910" s="134"/>
      <c r="C910" s="134"/>
      <c r="D910" s="134"/>
      <c r="E910" s="135"/>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27" customHeight="1" x14ac:dyDescent="0.35">
      <c r="A911" s="134"/>
      <c r="B911" s="134"/>
      <c r="C911" s="134"/>
      <c r="D911" s="134"/>
      <c r="E911" s="135"/>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27" customHeight="1" x14ac:dyDescent="0.35">
      <c r="A912" s="134"/>
      <c r="B912" s="134"/>
      <c r="C912" s="134"/>
      <c r="D912" s="134"/>
      <c r="E912" s="135"/>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27" customHeight="1" x14ac:dyDescent="0.35">
      <c r="A913" s="134"/>
      <c r="B913" s="134"/>
      <c r="C913" s="134"/>
      <c r="D913" s="134"/>
      <c r="E913" s="135"/>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27" customHeight="1" x14ac:dyDescent="0.35">
      <c r="A914" s="134"/>
      <c r="B914" s="134"/>
      <c r="C914" s="134"/>
      <c r="D914" s="134"/>
      <c r="E914" s="135"/>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27" customHeight="1" x14ac:dyDescent="0.35">
      <c r="A915" s="134"/>
      <c r="B915" s="134"/>
      <c r="C915" s="134"/>
      <c r="D915" s="134"/>
      <c r="E915" s="135"/>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27" customHeight="1" x14ac:dyDescent="0.35">
      <c r="A916" s="134"/>
      <c r="B916" s="134"/>
      <c r="C916" s="134"/>
      <c r="D916" s="134"/>
      <c r="E916" s="135"/>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27" customHeight="1" x14ac:dyDescent="0.35">
      <c r="A917" s="134"/>
      <c r="B917" s="134"/>
      <c r="C917" s="134"/>
      <c r="D917" s="134"/>
      <c r="E917" s="135"/>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27" customHeight="1" x14ac:dyDescent="0.35">
      <c r="A918" s="134"/>
      <c r="B918" s="134"/>
      <c r="C918" s="134"/>
      <c r="D918" s="134"/>
      <c r="E918" s="135"/>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27" customHeight="1" x14ac:dyDescent="0.35">
      <c r="A919" s="134"/>
      <c r="B919" s="134"/>
      <c r="C919" s="134"/>
      <c r="D919" s="134"/>
      <c r="E919" s="135"/>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27" customHeight="1" x14ac:dyDescent="0.35">
      <c r="A920" s="134"/>
      <c r="B920" s="134"/>
      <c r="C920" s="134"/>
      <c r="D920" s="134"/>
      <c r="E920" s="135"/>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27" customHeight="1" x14ac:dyDescent="0.35">
      <c r="A921" s="134"/>
      <c r="B921" s="134"/>
      <c r="C921" s="134"/>
      <c r="D921" s="134"/>
      <c r="E921" s="135"/>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27" customHeight="1" x14ac:dyDescent="0.35">
      <c r="A922" s="134"/>
      <c r="B922" s="134"/>
      <c r="C922" s="134"/>
      <c r="D922" s="134"/>
      <c r="E922" s="135"/>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27" customHeight="1" x14ac:dyDescent="0.35">
      <c r="A923" s="134"/>
      <c r="B923" s="134"/>
      <c r="C923" s="134"/>
      <c r="D923" s="134"/>
      <c r="E923" s="135"/>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27" customHeight="1" x14ac:dyDescent="0.35">
      <c r="A924" s="134"/>
      <c r="B924" s="134"/>
      <c r="C924" s="134"/>
      <c r="D924" s="134"/>
      <c r="E924" s="135"/>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27" customHeight="1" x14ac:dyDescent="0.35">
      <c r="A925" s="134"/>
      <c r="B925" s="134"/>
      <c r="C925" s="134"/>
      <c r="D925" s="134"/>
      <c r="E925" s="135"/>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27" customHeight="1" x14ac:dyDescent="0.35">
      <c r="A926" s="134"/>
      <c r="B926" s="134"/>
      <c r="C926" s="134"/>
      <c r="D926" s="134"/>
      <c r="E926" s="135"/>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27" customHeight="1" x14ac:dyDescent="0.35">
      <c r="A927" s="134"/>
      <c r="B927" s="134"/>
      <c r="C927" s="134"/>
      <c r="D927" s="134"/>
      <c r="E927" s="135"/>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27" customHeight="1" x14ac:dyDescent="0.35">
      <c r="A928" s="134"/>
      <c r="B928" s="134"/>
      <c r="C928" s="134"/>
      <c r="D928" s="134"/>
      <c r="E928" s="135"/>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27" customHeight="1" x14ac:dyDescent="0.35">
      <c r="A929" s="134"/>
      <c r="B929" s="134"/>
      <c r="C929" s="134"/>
      <c r="D929" s="134"/>
      <c r="E929" s="135"/>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27" customHeight="1" x14ac:dyDescent="0.35">
      <c r="A930" s="134"/>
      <c r="B930" s="134"/>
      <c r="C930" s="134"/>
      <c r="D930" s="134"/>
      <c r="E930" s="135"/>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27" customHeight="1" x14ac:dyDescent="0.35">
      <c r="A931" s="134"/>
      <c r="B931" s="134"/>
      <c r="C931" s="134"/>
      <c r="D931" s="134"/>
      <c r="E931" s="135"/>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27" customHeight="1" x14ac:dyDescent="0.35">
      <c r="A932" s="134"/>
      <c r="B932" s="134"/>
      <c r="C932" s="134"/>
      <c r="D932" s="134"/>
      <c r="E932" s="135"/>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27" customHeight="1" x14ac:dyDescent="0.35">
      <c r="A933" s="134"/>
      <c r="B933" s="134"/>
      <c r="C933" s="134"/>
      <c r="D933" s="134"/>
      <c r="E933" s="135"/>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27" customHeight="1" x14ac:dyDescent="0.35">
      <c r="A934" s="134"/>
      <c r="B934" s="134"/>
      <c r="C934" s="134"/>
      <c r="D934" s="134"/>
      <c r="E934" s="135"/>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27" customHeight="1" x14ac:dyDescent="0.35">
      <c r="A935" s="134"/>
      <c r="B935" s="134"/>
      <c r="C935" s="134"/>
      <c r="D935" s="134"/>
      <c r="E935" s="135"/>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27" customHeight="1" x14ac:dyDescent="0.35">
      <c r="A936" s="134"/>
      <c r="B936" s="134"/>
      <c r="C936" s="134"/>
      <c r="D936" s="134"/>
      <c r="E936" s="135"/>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27" customHeight="1" x14ac:dyDescent="0.35">
      <c r="A937" s="134"/>
      <c r="B937" s="134"/>
      <c r="C937" s="134"/>
      <c r="D937" s="134"/>
      <c r="E937" s="135"/>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27" customHeight="1" x14ac:dyDescent="0.35">
      <c r="A938" s="134"/>
      <c r="B938" s="134"/>
      <c r="C938" s="134"/>
      <c r="D938" s="134"/>
      <c r="E938" s="135"/>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27" customHeight="1" x14ac:dyDescent="0.35">
      <c r="A939" s="134"/>
      <c r="B939" s="134"/>
      <c r="C939" s="134"/>
      <c r="D939" s="134"/>
      <c r="E939" s="135"/>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27" customHeight="1" x14ac:dyDescent="0.35">
      <c r="A940" s="134"/>
      <c r="B940" s="134"/>
      <c r="C940" s="134"/>
      <c r="D940" s="134"/>
      <c r="E940" s="135"/>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27" customHeight="1" x14ac:dyDescent="0.35">
      <c r="A941" s="134"/>
      <c r="B941" s="134"/>
      <c r="C941" s="134"/>
      <c r="D941" s="134"/>
      <c r="E941" s="135"/>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27" customHeight="1" x14ac:dyDescent="0.35">
      <c r="A942" s="134"/>
      <c r="B942" s="134"/>
      <c r="C942" s="134"/>
      <c r="D942" s="134"/>
      <c r="E942" s="135"/>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27" customHeight="1" x14ac:dyDescent="0.35">
      <c r="A943" s="134"/>
      <c r="B943" s="134"/>
      <c r="C943" s="134"/>
      <c r="D943" s="134"/>
      <c r="E943" s="135"/>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27" customHeight="1" x14ac:dyDescent="0.35">
      <c r="A944" s="134"/>
      <c r="B944" s="134"/>
      <c r="C944" s="134"/>
      <c r="D944" s="134"/>
      <c r="E944" s="135"/>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27" customHeight="1" x14ac:dyDescent="0.35">
      <c r="A945" s="134"/>
      <c r="B945" s="134"/>
      <c r="C945" s="134"/>
      <c r="D945" s="134"/>
      <c r="E945" s="135"/>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27" customHeight="1" x14ac:dyDescent="0.35">
      <c r="A946" s="134"/>
      <c r="B946" s="134"/>
      <c r="C946" s="134"/>
      <c r="D946" s="134"/>
      <c r="E946" s="135"/>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27" customHeight="1" x14ac:dyDescent="0.35">
      <c r="A947" s="134"/>
      <c r="B947" s="134"/>
      <c r="C947" s="134"/>
      <c r="D947" s="134"/>
      <c r="E947" s="135"/>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27" customHeight="1" x14ac:dyDescent="0.35">
      <c r="A948" s="134"/>
      <c r="B948" s="134"/>
      <c r="C948" s="134"/>
      <c r="D948" s="134"/>
      <c r="E948" s="135"/>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27" customHeight="1" x14ac:dyDescent="0.35">
      <c r="A949" s="134"/>
      <c r="B949" s="134"/>
      <c r="C949" s="134"/>
      <c r="D949" s="134"/>
      <c r="E949" s="135"/>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27" customHeight="1" x14ac:dyDescent="0.35">
      <c r="A950" s="134"/>
      <c r="B950" s="134"/>
      <c r="C950" s="134"/>
      <c r="D950" s="134"/>
      <c r="E950" s="135"/>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27" customHeight="1" x14ac:dyDescent="0.35">
      <c r="A951" s="134"/>
      <c r="B951" s="134"/>
      <c r="C951" s="134"/>
      <c r="D951" s="134"/>
      <c r="E951" s="135"/>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27" customHeight="1" x14ac:dyDescent="0.35">
      <c r="A952" s="134"/>
      <c r="B952" s="134"/>
      <c r="C952" s="134"/>
      <c r="D952" s="134"/>
      <c r="E952" s="135"/>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27" customHeight="1" x14ac:dyDescent="0.35">
      <c r="A953" s="134"/>
      <c r="B953" s="134"/>
      <c r="C953" s="134"/>
      <c r="D953" s="134"/>
      <c r="E953" s="135"/>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27" customHeight="1" x14ac:dyDescent="0.35">
      <c r="A954" s="134"/>
      <c r="B954" s="134"/>
      <c r="C954" s="134"/>
      <c r="D954" s="134"/>
      <c r="E954" s="135"/>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27" customHeight="1" x14ac:dyDescent="0.35">
      <c r="A955" s="134"/>
      <c r="B955" s="134"/>
      <c r="C955" s="134"/>
      <c r="D955" s="134"/>
      <c r="E955" s="135"/>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27" customHeight="1" x14ac:dyDescent="0.35">
      <c r="A956" s="134"/>
      <c r="B956" s="134"/>
      <c r="C956" s="134"/>
      <c r="D956" s="134"/>
      <c r="E956" s="135"/>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27" customHeight="1" x14ac:dyDescent="0.35">
      <c r="A957" s="134"/>
      <c r="B957" s="134"/>
      <c r="C957" s="134"/>
      <c r="D957" s="134"/>
      <c r="E957" s="135"/>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27" customHeight="1" x14ac:dyDescent="0.35">
      <c r="A958" s="134"/>
      <c r="B958" s="134"/>
      <c r="C958" s="134"/>
      <c r="D958" s="134"/>
      <c r="E958" s="135"/>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27" customHeight="1" x14ac:dyDescent="0.35">
      <c r="A959" s="134"/>
      <c r="B959" s="134"/>
      <c r="C959" s="134"/>
      <c r="D959" s="134"/>
      <c r="E959" s="135"/>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27" customHeight="1" x14ac:dyDescent="0.35">
      <c r="A960" s="134"/>
      <c r="B960" s="134"/>
      <c r="C960" s="134"/>
      <c r="D960" s="134"/>
      <c r="E960" s="135"/>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27" customHeight="1" x14ac:dyDescent="0.35">
      <c r="A961" s="134"/>
      <c r="B961" s="134"/>
      <c r="C961" s="134"/>
      <c r="D961" s="134"/>
      <c r="E961" s="135"/>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27" customHeight="1" x14ac:dyDescent="0.35">
      <c r="A962" s="134"/>
      <c r="B962" s="134"/>
      <c r="C962" s="134"/>
      <c r="D962" s="134"/>
      <c r="E962" s="135"/>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27" customHeight="1" x14ac:dyDescent="0.35">
      <c r="A963" s="134"/>
      <c r="B963" s="134"/>
      <c r="C963" s="134"/>
      <c r="D963" s="134"/>
      <c r="E963" s="135"/>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27" customHeight="1" x14ac:dyDescent="0.35">
      <c r="A964" s="134"/>
      <c r="B964" s="134"/>
      <c r="C964" s="134"/>
      <c r="D964" s="134"/>
      <c r="E964" s="135"/>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27" customHeight="1" x14ac:dyDescent="0.35">
      <c r="A965" s="134"/>
      <c r="B965" s="134"/>
      <c r="C965" s="134"/>
      <c r="D965" s="134"/>
      <c r="E965" s="135"/>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27" customHeight="1" x14ac:dyDescent="0.35">
      <c r="A966" s="134"/>
      <c r="B966" s="134"/>
      <c r="C966" s="134"/>
      <c r="D966" s="134"/>
      <c r="E966" s="135"/>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27" customHeight="1" x14ac:dyDescent="0.35">
      <c r="A967" s="134"/>
      <c r="B967" s="134"/>
      <c r="C967" s="134"/>
      <c r="D967" s="134"/>
      <c r="E967" s="135"/>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27" customHeight="1" x14ac:dyDescent="0.35">
      <c r="A968" s="134"/>
      <c r="B968" s="134"/>
      <c r="C968" s="134"/>
      <c r="D968" s="134"/>
      <c r="E968" s="135"/>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27" customHeight="1" x14ac:dyDescent="0.35">
      <c r="A969" s="134"/>
      <c r="B969" s="134"/>
      <c r="C969" s="134"/>
      <c r="D969" s="134"/>
      <c r="E969" s="135"/>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27" customHeight="1" x14ac:dyDescent="0.35">
      <c r="A970" s="134"/>
      <c r="B970" s="134"/>
      <c r="C970" s="134"/>
      <c r="D970" s="134"/>
      <c r="E970" s="135"/>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27" customHeight="1" x14ac:dyDescent="0.35">
      <c r="A971" s="134"/>
      <c r="B971" s="134"/>
      <c r="C971" s="134"/>
      <c r="D971" s="134"/>
      <c r="E971" s="135"/>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27" customHeight="1" x14ac:dyDescent="0.35">
      <c r="A972" s="134"/>
      <c r="B972" s="134"/>
      <c r="C972" s="134"/>
      <c r="D972" s="134"/>
      <c r="E972" s="135"/>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27" customHeight="1" x14ac:dyDescent="0.35">
      <c r="A973" s="134"/>
      <c r="B973" s="134"/>
      <c r="C973" s="134"/>
      <c r="D973" s="134"/>
      <c r="E973" s="135"/>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27" customHeight="1" x14ac:dyDescent="0.35">
      <c r="A974" s="134"/>
      <c r="B974" s="134"/>
      <c r="C974" s="134"/>
      <c r="D974" s="134"/>
      <c r="E974" s="135"/>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27" customHeight="1" x14ac:dyDescent="0.35">
      <c r="A975" s="134"/>
      <c r="B975" s="134"/>
      <c r="C975" s="134"/>
      <c r="D975" s="134"/>
      <c r="E975" s="135"/>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27" customHeight="1" x14ac:dyDescent="0.35">
      <c r="A976" s="134"/>
      <c r="B976" s="134"/>
      <c r="C976" s="134"/>
      <c r="D976" s="134"/>
      <c r="E976" s="135"/>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27" customHeight="1" x14ac:dyDescent="0.35">
      <c r="A977" s="134"/>
      <c r="B977" s="134"/>
      <c r="C977" s="134"/>
      <c r="D977" s="134"/>
      <c r="E977" s="135"/>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27" customHeight="1" x14ac:dyDescent="0.35">
      <c r="A978" s="134"/>
      <c r="B978" s="134"/>
      <c r="C978" s="134"/>
      <c r="D978" s="134"/>
      <c r="E978" s="135"/>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27" customHeight="1" x14ac:dyDescent="0.35">
      <c r="A979" s="134"/>
      <c r="B979" s="134"/>
      <c r="C979" s="134"/>
      <c r="D979" s="134"/>
      <c r="E979" s="135"/>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27" customHeight="1" x14ac:dyDescent="0.35">
      <c r="A980" s="134"/>
      <c r="B980" s="134"/>
      <c r="C980" s="134"/>
      <c r="D980" s="134"/>
      <c r="E980" s="135"/>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27" customHeight="1" x14ac:dyDescent="0.35">
      <c r="A981" s="134"/>
      <c r="B981" s="134"/>
      <c r="C981" s="134"/>
      <c r="D981" s="134"/>
      <c r="E981" s="135"/>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27" customHeight="1" x14ac:dyDescent="0.35">
      <c r="A982" s="134"/>
      <c r="B982" s="134"/>
      <c r="C982" s="134"/>
      <c r="D982" s="134"/>
      <c r="E982" s="135"/>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27" customHeight="1" x14ac:dyDescent="0.35">
      <c r="A983" s="134"/>
      <c r="B983" s="134"/>
      <c r="C983" s="134"/>
      <c r="D983" s="134"/>
      <c r="E983" s="135"/>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27" customHeight="1" x14ac:dyDescent="0.35">
      <c r="A984" s="134"/>
      <c r="B984" s="134"/>
      <c r="C984" s="134"/>
      <c r="D984" s="134"/>
      <c r="E984" s="135"/>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27" customHeight="1" x14ac:dyDescent="0.35">
      <c r="A985" s="134"/>
      <c r="B985" s="134"/>
      <c r="C985" s="134"/>
      <c r="D985" s="134"/>
      <c r="E985" s="135"/>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27" customHeight="1" x14ac:dyDescent="0.35">
      <c r="A986" s="134"/>
      <c r="B986" s="134"/>
      <c r="C986" s="134"/>
      <c r="D986" s="134"/>
      <c r="E986" s="135"/>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27" customHeight="1" x14ac:dyDescent="0.35">
      <c r="A987" s="134"/>
      <c r="B987" s="134"/>
      <c r="C987" s="134"/>
      <c r="D987" s="134"/>
      <c r="E987" s="135"/>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27" customHeight="1" x14ac:dyDescent="0.35">
      <c r="A988" s="134"/>
      <c r="B988" s="134"/>
      <c r="C988" s="134"/>
      <c r="D988" s="134"/>
      <c r="E988" s="135"/>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27" customHeight="1" x14ac:dyDescent="0.35">
      <c r="A989" s="134"/>
      <c r="B989" s="134"/>
      <c r="C989" s="134"/>
      <c r="D989" s="134"/>
      <c r="E989" s="135"/>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27" customHeight="1" x14ac:dyDescent="0.35">
      <c r="A990" s="134"/>
      <c r="B990" s="134"/>
      <c r="C990" s="134"/>
      <c r="D990" s="134"/>
      <c r="E990" s="135"/>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27" customHeight="1" x14ac:dyDescent="0.35">
      <c r="A991" s="134"/>
      <c r="B991" s="134"/>
      <c r="C991" s="134"/>
      <c r="D991" s="134"/>
      <c r="E991" s="135"/>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row r="992" spans="1:28" ht="27" customHeight="1" x14ac:dyDescent="0.35">
      <c r="A992" s="134"/>
      <c r="B992" s="134"/>
      <c r="C992" s="134"/>
      <c r="D992" s="134"/>
      <c r="E992" s="135"/>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row>
    <row r="993" spans="1:28" ht="27" customHeight="1" x14ac:dyDescent="0.35">
      <c r="A993" s="134"/>
      <c r="B993" s="134"/>
      <c r="C993" s="134"/>
      <c r="D993" s="134"/>
      <c r="E993" s="135"/>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row>
    <row r="994" spans="1:28" ht="27" customHeight="1" x14ac:dyDescent="0.35">
      <c r="A994" s="134"/>
      <c r="B994" s="134"/>
      <c r="C994" s="134"/>
      <c r="D994" s="134"/>
      <c r="E994" s="135"/>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row>
    <row r="995" spans="1:28" ht="27" customHeight="1" x14ac:dyDescent="0.35">
      <c r="A995" s="134"/>
      <c r="B995" s="134"/>
      <c r="C995" s="134"/>
      <c r="D995" s="134"/>
      <c r="E995" s="135"/>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row>
    <row r="996" spans="1:28" ht="27" customHeight="1" x14ac:dyDescent="0.35">
      <c r="A996" s="134"/>
      <c r="B996" s="134"/>
      <c r="C996" s="134"/>
      <c r="D996" s="134"/>
      <c r="E996" s="135"/>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row>
    <row r="997" spans="1:28" ht="27" customHeight="1" x14ac:dyDescent="0.35">
      <c r="A997" s="134"/>
      <c r="B997" s="134"/>
      <c r="C997" s="134"/>
      <c r="D997" s="134"/>
      <c r="E997" s="135"/>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row>
  </sheetData>
  <autoFilter ref="E1:E997"/>
  <customSheetViews>
    <customSheetView guid="{99D9A981-E09C-47EB-8D25-87F19A8568E3}" filter="1" showAutoFilter="1">
      <pageMargins left="0.7" right="0.7" top="0.75" bottom="0.75" header="0.3" footer="0.3"/>
      <autoFilter ref="E1:E997"/>
      <extLst>
        <ext uri="GoogleSheetsCustomDataVersion1">
          <go:sheetsCustomData xmlns:go="http://customooxmlschemas.google.com/" filterViewId="1448041650"/>
        </ext>
      </extLst>
    </customSheetView>
    <customSheetView guid="{57873C6E-2095-4724-85CF-E453FE8E9CEF}" filter="1" showAutoFilter="1">
      <pageMargins left="0.7" right="0.7" top="0.75" bottom="0.75" header="0.3" footer="0.3"/>
      <autoFilter ref="E1:E997"/>
      <extLst>
        <ext uri="GoogleSheetsCustomDataVersion1">
          <go:sheetsCustomData xmlns:go="http://customooxmlschemas.google.com/" filterViewId="1482403119"/>
        </ext>
      </extLst>
    </customSheetView>
    <customSheetView guid="{2F81432A-B4BC-411A-96CC-417DDBFEA298}" filter="1" showAutoFilter="1">
      <pageMargins left="0.7" right="0.7" top="0.75" bottom="0.75" header="0.3" footer="0.3"/>
      <autoFilter ref="D1:D997"/>
      <extLst>
        <ext uri="GoogleSheetsCustomDataVersion1">
          <go:sheetsCustomData xmlns:go="http://customooxmlschemas.google.com/" filterViewId="648873086"/>
        </ext>
      </extLst>
    </customSheetView>
    <customSheetView guid="{754C64ED-1039-4492-9521-8E7C2B06E6DE}" filter="1" showAutoFilter="1">
      <pageMargins left="0.7" right="0.7" top="0.75" bottom="0.75" header="0.3" footer="0.3"/>
      <autoFilter ref="D1:D997"/>
      <extLst>
        <ext uri="GoogleSheetsCustomDataVersion1">
          <go:sheetsCustomData xmlns:go="http://customooxmlschemas.google.com/" filterViewId="374718162"/>
        </ext>
      </extLst>
    </customSheetView>
    <customSheetView guid="{0BF45636-3C7D-48B7-B6B9-259769700575}" filter="1" showAutoFilter="1">
      <pageMargins left="0.7" right="0.7" top="0.75" bottom="0.75" header="0.3" footer="0.3"/>
      <autoFilter ref="D1:D997"/>
      <extLst>
        <ext uri="GoogleSheetsCustomDataVersion1">
          <go:sheetsCustomData xmlns:go="http://customooxmlschemas.google.com/" filterViewId="1044789472"/>
        </ext>
      </extLst>
    </customSheetView>
    <customSheetView guid="{E4F664C9-9C19-44C1-B040-C03ECCDFB264}" filter="1" showAutoFilter="1">
      <pageMargins left="0.7" right="0.7" top="0.75" bottom="0.75" header="0.3" footer="0.3"/>
      <autoFilter ref="D1:D997">
        <filterColumn colId="0">
          <filters>
            <filter val="211103"/>
          </filters>
        </filterColumn>
      </autoFilter>
      <extLst>
        <ext uri="GoogleSheetsCustomDataVersion1">
          <go:sheetsCustomData xmlns:go="http://customooxmlschemas.google.com/" filterViewId="694532049"/>
        </ext>
      </extLst>
    </customSheetView>
  </customSheetViews>
  <mergeCells count="10">
    <mergeCell ref="Y171:Y178"/>
    <mergeCell ref="Y179:Y185"/>
    <mergeCell ref="Y186:Y194"/>
    <mergeCell ref="Y2:Y19"/>
    <mergeCell ref="Y45:Y85"/>
    <mergeCell ref="Y86:Y129"/>
    <mergeCell ref="Y133:Y141"/>
    <mergeCell ref="Y142:Y148"/>
    <mergeCell ref="Y156:Y158"/>
    <mergeCell ref="Y160:Y170"/>
  </mergeCells>
  <pageMargins left="0.7" right="0.21" top="0.53" bottom="0.61" header="0" footer="0"/>
  <pageSetup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opLeftCell="J1" workbookViewId="0">
      <pane ySplit="2" topLeftCell="A3" activePane="bottomLeft" state="frozen"/>
      <selection pane="bottomLeft" activeCell="G4" sqref="G4"/>
    </sheetView>
  </sheetViews>
  <sheetFormatPr defaultColWidth="12.625" defaultRowHeight="15" customHeight="1" x14ac:dyDescent="0.2"/>
  <cols>
    <col min="1" max="1" width="54" customWidth="1"/>
    <col min="2" max="2" width="14" customWidth="1"/>
    <col min="3" max="3" width="11.25" customWidth="1"/>
    <col min="4" max="5" width="22.875" customWidth="1"/>
    <col min="6" max="6" width="85.875" bestFit="1" customWidth="1"/>
    <col min="7" max="7" width="14" bestFit="1" customWidth="1"/>
    <col min="8" max="18" width="12.125" bestFit="1" customWidth="1"/>
    <col min="19" max="19" width="34.625" bestFit="1" customWidth="1"/>
    <col min="20" max="27" width="7.625" customWidth="1"/>
  </cols>
  <sheetData>
    <row r="1" spans="1:19" x14ac:dyDescent="0.25">
      <c r="A1" s="136" t="s">
        <v>224</v>
      </c>
      <c r="B1" s="137"/>
      <c r="C1" s="137"/>
      <c r="D1" s="137"/>
      <c r="E1" s="137"/>
      <c r="F1" s="138"/>
      <c r="G1" s="237" t="s">
        <v>225</v>
      </c>
      <c r="H1" s="238"/>
      <c r="I1" s="238"/>
      <c r="J1" s="238"/>
      <c r="K1" s="238"/>
      <c r="L1" s="238"/>
      <c r="M1" s="238"/>
      <c r="N1" s="238"/>
      <c r="O1" s="238"/>
      <c r="P1" s="238"/>
      <c r="Q1" s="238"/>
      <c r="R1" s="238"/>
      <c r="S1" s="239"/>
    </row>
    <row r="2" spans="1:19" x14ac:dyDescent="0.25">
      <c r="A2" s="139" t="s">
        <v>1</v>
      </c>
      <c r="B2" s="140" t="s">
        <v>226</v>
      </c>
      <c r="C2" s="141" t="s">
        <v>227</v>
      </c>
      <c r="D2" s="141" t="s">
        <v>5</v>
      </c>
      <c r="E2" s="142"/>
      <c r="F2" s="142" t="s">
        <v>228</v>
      </c>
      <c r="G2" s="143">
        <v>44032</v>
      </c>
      <c r="H2" s="144">
        <v>44063</v>
      </c>
      <c r="I2" s="145">
        <v>44094</v>
      </c>
      <c r="J2" s="145">
        <v>44124</v>
      </c>
      <c r="K2" s="145">
        <v>44155</v>
      </c>
      <c r="L2" s="145">
        <v>44185</v>
      </c>
      <c r="M2" s="145">
        <v>43851</v>
      </c>
      <c r="N2" s="145">
        <v>43882</v>
      </c>
      <c r="O2" s="145">
        <v>43911</v>
      </c>
      <c r="P2" s="145">
        <v>43942</v>
      </c>
      <c r="Q2" s="145">
        <v>43972</v>
      </c>
      <c r="R2" s="145">
        <v>44003</v>
      </c>
      <c r="S2" s="140" t="s">
        <v>229</v>
      </c>
    </row>
    <row r="3" spans="1:19" x14ac:dyDescent="0.25">
      <c r="A3" s="240" t="s">
        <v>230</v>
      </c>
      <c r="B3" s="241"/>
      <c r="C3" s="241"/>
      <c r="D3" s="241"/>
      <c r="E3" s="241"/>
      <c r="F3" s="242"/>
      <c r="G3" s="146"/>
      <c r="H3" s="146"/>
      <c r="I3" s="146"/>
      <c r="J3" s="147"/>
      <c r="K3" s="147"/>
      <c r="L3" s="147"/>
      <c r="M3" s="147"/>
      <c r="N3" s="147"/>
      <c r="O3" s="147"/>
      <c r="P3" s="147"/>
      <c r="Q3" s="147"/>
      <c r="R3" s="147"/>
      <c r="S3" s="147"/>
    </row>
    <row r="4" spans="1:19" ht="14.25" x14ac:dyDescent="0.2">
      <c r="A4" s="148" t="s">
        <v>231</v>
      </c>
      <c r="B4" s="149">
        <f t="shared" ref="B4:B5" si="0">SUM(G4:R4)</f>
        <v>1553366016</v>
      </c>
      <c r="C4" s="150">
        <v>211102</v>
      </c>
      <c r="D4" s="151" t="s">
        <v>147</v>
      </c>
      <c r="E4" s="152" t="s">
        <v>232</v>
      </c>
      <c r="F4" s="153" t="s">
        <v>233</v>
      </c>
      <c r="G4" s="154">
        <v>129447168</v>
      </c>
      <c r="H4" s="154">
        <v>129447168</v>
      </c>
      <c r="I4" s="154">
        <v>129447168</v>
      </c>
      <c r="J4" s="154">
        <v>129447168</v>
      </c>
      <c r="K4" s="154">
        <v>129447168</v>
      </c>
      <c r="L4" s="154">
        <v>129447168</v>
      </c>
      <c r="M4" s="154">
        <v>129447168</v>
      </c>
      <c r="N4" s="154">
        <v>129447168</v>
      </c>
      <c r="O4" s="154">
        <v>129447168</v>
      </c>
      <c r="P4" s="154">
        <v>129447168</v>
      </c>
      <c r="Q4" s="154">
        <v>129447168</v>
      </c>
      <c r="R4" s="154">
        <v>129447168</v>
      </c>
      <c r="S4" s="147"/>
    </row>
    <row r="5" spans="1:19" x14ac:dyDescent="0.25">
      <c r="A5" s="148" t="s">
        <v>234</v>
      </c>
      <c r="B5" s="149">
        <f t="shared" si="0"/>
        <v>141080601.99999997</v>
      </c>
      <c r="C5" s="155">
        <v>212101</v>
      </c>
      <c r="D5" s="151" t="s">
        <v>147</v>
      </c>
      <c r="E5" s="155" t="s">
        <v>235</v>
      </c>
      <c r="F5" s="153" t="s">
        <v>233</v>
      </c>
      <c r="G5" s="154">
        <v>11756716.833333334</v>
      </c>
      <c r="H5" s="154">
        <v>11756716.833333334</v>
      </c>
      <c r="I5" s="154">
        <v>11756716.833333334</v>
      </c>
      <c r="J5" s="154">
        <v>11756716.833333334</v>
      </c>
      <c r="K5" s="154">
        <v>11756716.833333334</v>
      </c>
      <c r="L5" s="154">
        <v>11756716.833333334</v>
      </c>
      <c r="M5" s="154">
        <v>11756716.833333334</v>
      </c>
      <c r="N5" s="154">
        <v>11756716.833333334</v>
      </c>
      <c r="O5" s="154">
        <v>11756716.833333334</v>
      </c>
      <c r="P5" s="154">
        <v>11756716.833333334</v>
      </c>
      <c r="Q5" s="154">
        <v>11756716.833333334</v>
      </c>
      <c r="R5" s="154">
        <v>11756716.833333334</v>
      </c>
      <c r="S5" s="147"/>
    </row>
    <row r="6" spans="1:19" x14ac:dyDescent="0.25">
      <c r="A6" s="156" t="s">
        <v>236</v>
      </c>
      <c r="B6" s="157">
        <v>22708964</v>
      </c>
      <c r="C6" s="155">
        <v>282104</v>
      </c>
      <c r="D6" s="151" t="s">
        <v>147</v>
      </c>
      <c r="E6" s="158" t="s">
        <v>237</v>
      </c>
      <c r="F6" s="153" t="s">
        <v>238</v>
      </c>
      <c r="G6" s="147" t="s">
        <v>239</v>
      </c>
      <c r="H6" s="147" t="s">
        <v>239</v>
      </c>
      <c r="I6" s="147" t="s">
        <v>240</v>
      </c>
      <c r="J6" s="147" t="s">
        <v>239</v>
      </c>
      <c r="K6" s="147" t="s">
        <v>239</v>
      </c>
      <c r="L6" s="147" t="s">
        <v>239</v>
      </c>
      <c r="M6" s="147" t="s">
        <v>239</v>
      </c>
      <c r="N6" s="147" t="s">
        <v>239</v>
      </c>
      <c r="O6" s="147" t="s">
        <v>239</v>
      </c>
      <c r="P6" s="147" t="s">
        <v>239</v>
      </c>
      <c r="Q6" s="147" t="s">
        <v>239</v>
      </c>
      <c r="R6" s="147"/>
      <c r="S6" s="147"/>
    </row>
    <row r="7" spans="1:19" x14ac:dyDescent="0.25">
      <c r="A7" s="159" t="s">
        <v>241</v>
      </c>
      <c r="B7" s="160">
        <v>107555000</v>
      </c>
      <c r="C7" s="155">
        <v>213001</v>
      </c>
      <c r="D7" s="151" t="s">
        <v>147</v>
      </c>
      <c r="E7" s="158" t="s">
        <v>242</v>
      </c>
      <c r="F7" s="153" t="s">
        <v>238</v>
      </c>
      <c r="G7" s="147" t="s">
        <v>239</v>
      </c>
      <c r="H7" s="147" t="s">
        <v>239</v>
      </c>
      <c r="I7" s="147" t="s">
        <v>240</v>
      </c>
      <c r="J7" s="147" t="s">
        <v>239</v>
      </c>
      <c r="K7" s="147" t="s">
        <v>239</v>
      </c>
      <c r="L7" s="147" t="s">
        <v>239</v>
      </c>
      <c r="M7" s="147" t="s">
        <v>239</v>
      </c>
      <c r="N7" s="147" t="s">
        <v>239</v>
      </c>
      <c r="O7" s="147" t="s">
        <v>239</v>
      </c>
      <c r="P7" s="147" t="s">
        <v>239</v>
      </c>
      <c r="Q7" s="147" t="s">
        <v>239</v>
      </c>
      <c r="R7" s="147" t="s">
        <v>239</v>
      </c>
      <c r="S7" s="147"/>
    </row>
    <row r="8" spans="1:19" ht="14.25" x14ac:dyDescent="0.2">
      <c r="A8" s="159" t="s">
        <v>243</v>
      </c>
      <c r="B8" s="161">
        <v>117520141</v>
      </c>
      <c r="C8" s="152">
        <v>213004</v>
      </c>
      <c r="D8" s="151" t="s">
        <v>147</v>
      </c>
      <c r="E8" s="152" t="s">
        <v>244</v>
      </c>
      <c r="F8" s="162" t="s">
        <v>245</v>
      </c>
      <c r="G8" s="147" t="s">
        <v>246</v>
      </c>
      <c r="H8" s="147" t="s">
        <v>246</v>
      </c>
      <c r="I8" s="147" t="s">
        <v>246</v>
      </c>
      <c r="J8" s="147" t="s">
        <v>246</v>
      </c>
      <c r="K8" s="147" t="s">
        <v>246</v>
      </c>
      <c r="L8" s="147" t="s">
        <v>246</v>
      </c>
      <c r="M8" s="147" t="s">
        <v>246</v>
      </c>
      <c r="N8" s="147" t="s">
        <v>246</v>
      </c>
      <c r="O8" s="147" t="s">
        <v>246</v>
      </c>
      <c r="P8" s="147" t="s">
        <v>246</v>
      </c>
      <c r="Q8" s="147" t="s">
        <v>246</v>
      </c>
      <c r="R8" s="147" t="s">
        <v>247</v>
      </c>
      <c r="S8" s="147"/>
    </row>
    <row r="9" spans="1:19" x14ac:dyDescent="0.25">
      <c r="A9" s="163"/>
      <c r="B9" s="164">
        <f>SUM(B4:B8)</f>
        <v>1942230723</v>
      </c>
      <c r="C9" s="165"/>
      <c r="D9" s="165"/>
      <c r="E9" s="165"/>
      <c r="F9" s="166"/>
      <c r="G9" s="167"/>
      <c r="H9" s="167"/>
      <c r="I9" s="167"/>
      <c r="J9" s="167"/>
      <c r="K9" s="167"/>
      <c r="L9" s="167"/>
      <c r="M9" s="167"/>
      <c r="N9" s="167"/>
      <c r="O9" s="167"/>
      <c r="P9" s="147"/>
      <c r="Q9" s="147"/>
      <c r="R9" s="147"/>
      <c r="S9" s="147"/>
    </row>
    <row r="10" spans="1:19" x14ac:dyDescent="0.25">
      <c r="A10" s="243" t="s">
        <v>248</v>
      </c>
      <c r="B10" s="241"/>
      <c r="C10" s="241"/>
      <c r="D10" s="241"/>
      <c r="E10" s="241"/>
      <c r="F10" s="242"/>
      <c r="G10" s="167"/>
      <c r="H10" s="167"/>
      <c r="I10" s="167"/>
      <c r="J10" s="167"/>
      <c r="K10" s="167"/>
      <c r="L10" s="167"/>
      <c r="M10" s="167"/>
      <c r="N10" s="167"/>
      <c r="O10" s="167"/>
      <c r="P10" s="168"/>
      <c r="Q10" s="147"/>
      <c r="R10" s="147"/>
      <c r="S10" s="147"/>
    </row>
    <row r="11" spans="1:19" ht="14.25" x14ac:dyDescent="0.2">
      <c r="A11" s="169" t="s">
        <v>148</v>
      </c>
      <c r="B11" s="170">
        <v>12600000</v>
      </c>
      <c r="C11" s="171">
        <v>211103</v>
      </c>
      <c r="D11" s="151" t="s">
        <v>147</v>
      </c>
      <c r="E11" s="172" t="s">
        <v>15</v>
      </c>
      <c r="F11" s="173" t="s">
        <v>249</v>
      </c>
      <c r="G11" s="174">
        <f>B11/4</f>
        <v>3150000</v>
      </c>
      <c r="H11" s="175">
        <v>3150000</v>
      </c>
      <c r="I11" s="174"/>
      <c r="J11" s="174"/>
      <c r="K11" s="175">
        <v>3150000</v>
      </c>
      <c r="L11" s="174"/>
      <c r="M11" s="174"/>
      <c r="N11" s="175">
        <v>3150000</v>
      </c>
      <c r="O11" s="174"/>
      <c r="P11" s="147"/>
      <c r="Q11" s="176">
        <v>3150000</v>
      </c>
      <c r="R11" s="147"/>
      <c r="S11" s="147"/>
    </row>
    <row r="12" spans="1:19" ht="14.25" x14ac:dyDescent="0.2">
      <c r="A12" s="169" t="s">
        <v>149</v>
      </c>
      <c r="B12" s="177">
        <v>5400000</v>
      </c>
      <c r="C12" s="178">
        <v>227004</v>
      </c>
      <c r="D12" s="151" t="s">
        <v>147</v>
      </c>
      <c r="E12" s="178" t="s">
        <v>250</v>
      </c>
      <c r="F12" s="179" t="s">
        <v>251</v>
      </c>
      <c r="G12" s="147"/>
      <c r="H12" s="147"/>
      <c r="I12" s="147"/>
      <c r="J12" s="147"/>
      <c r="K12" s="147"/>
      <c r="L12" s="147"/>
      <c r="M12" s="147"/>
      <c r="N12" s="147"/>
      <c r="O12" s="147"/>
      <c r="P12" s="147"/>
      <c r="Q12" s="147"/>
      <c r="R12" s="147"/>
      <c r="S12" s="147"/>
    </row>
    <row r="13" spans="1:19" x14ac:dyDescent="0.25">
      <c r="A13" s="180" t="s">
        <v>252</v>
      </c>
      <c r="B13" s="181">
        <v>18000000</v>
      </c>
      <c r="C13" s="182"/>
      <c r="D13" s="182"/>
      <c r="E13" s="182"/>
      <c r="F13" s="183"/>
      <c r="G13" s="147"/>
      <c r="H13" s="147"/>
      <c r="I13" s="147"/>
      <c r="J13" s="147"/>
      <c r="K13" s="147"/>
      <c r="L13" s="147"/>
      <c r="M13" s="147"/>
      <c r="N13" s="147"/>
      <c r="O13" s="147"/>
      <c r="P13" s="147"/>
      <c r="Q13" s="147"/>
      <c r="R13" s="147"/>
      <c r="S13" s="147"/>
    </row>
    <row r="14" spans="1:19" x14ac:dyDescent="0.25">
      <c r="A14" s="244" t="s">
        <v>253</v>
      </c>
      <c r="B14" s="241"/>
      <c r="C14" s="241"/>
      <c r="D14" s="241"/>
      <c r="E14" s="241"/>
      <c r="F14" s="242"/>
      <c r="G14" s="147"/>
      <c r="H14" s="147"/>
      <c r="I14" s="147"/>
      <c r="J14" s="147"/>
      <c r="K14" s="147"/>
      <c r="L14" s="147"/>
      <c r="M14" s="147"/>
      <c r="N14" s="147"/>
      <c r="O14" s="147"/>
      <c r="P14" s="147"/>
      <c r="Q14" s="147"/>
      <c r="R14" s="147"/>
      <c r="S14" s="147"/>
    </row>
    <row r="15" spans="1:19" ht="14.25" x14ac:dyDescent="0.2">
      <c r="A15" s="169" t="s">
        <v>254</v>
      </c>
      <c r="B15" s="184">
        <v>75000000</v>
      </c>
      <c r="C15" s="178">
        <v>221008</v>
      </c>
      <c r="D15" s="26" t="s">
        <v>26</v>
      </c>
      <c r="E15" s="178" t="s">
        <v>255</v>
      </c>
      <c r="F15" s="179" t="s">
        <v>256</v>
      </c>
      <c r="G15" s="147"/>
      <c r="H15" s="147"/>
      <c r="I15" s="184">
        <v>75000000</v>
      </c>
      <c r="J15" s="147"/>
      <c r="K15" s="147"/>
      <c r="L15" s="147"/>
      <c r="M15" s="147"/>
      <c r="N15" s="147"/>
      <c r="O15" s="147"/>
      <c r="P15" s="147"/>
      <c r="Q15" s="147"/>
      <c r="R15" s="147"/>
      <c r="S15" s="147"/>
    </row>
    <row r="16" spans="1:19" ht="14.25" x14ac:dyDescent="0.2">
      <c r="A16" s="169" t="s">
        <v>257</v>
      </c>
      <c r="B16" s="185">
        <v>20000000</v>
      </c>
      <c r="C16" s="178">
        <v>221008</v>
      </c>
      <c r="D16" s="26" t="s">
        <v>26</v>
      </c>
      <c r="E16" s="178" t="s">
        <v>255</v>
      </c>
      <c r="F16" s="179" t="s">
        <v>258</v>
      </c>
      <c r="G16" s="147"/>
      <c r="H16" s="147"/>
      <c r="I16" s="185">
        <v>20000000</v>
      </c>
      <c r="J16" s="147"/>
      <c r="K16" s="147"/>
      <c r="L16" s="147"/>
      <c r="M16" s="147"/>
      <c r="N16" s="147"/>
      <c r="O16" s="147"/>
      <c r="P16" s="147"/>
      <c r="Q16" s="147"/>
      <c r="R16" s="147"/>
      <c r="S16" s="147"/>
    </row>
    <row r="17" spans="1:19" ht="14.25" x14ac:dyDescent="0.2">
      <c r="A17" s="169" t="s">
        <v>259</v>
      </c>
      <c r="B17" s="185">
        <v>14000000</v>
      </c>
      <c r="C17" s="178">
        <v>221008</v>
      </c>
      <c r="D17" s="26" t="s">
        <v>26</v>
      </c>
      <c r="E17" s="178" t="s">
        <v>255</v>
      </c>
      <c r="F17" s="179" t="s">
        <v>260</v>
      </c>
      <c r="G17" s="147"/>
      <c r="H17" s="147"/>
      <c r="I17" s="185">
        <v>14000000</v>
      </c>
      <c r="J17" s="147"/>
      <c r="K17" s="147"/>
      <c r="L17" s="147"/>
      <c r="M17" s="147"/>
      <c r="N17" s="147"/>
      <c r="O17" s="147"/>
      <c r="P17" s="147"/>
      <c r="Q17" s="147"/>
      <c r="R17" s="147"/>
      <c r="S17" s="147"/>
    </row>
    <row r="18" spans="1:19" ht="14.25" x14ac:dyDescent="0.2">
      <c r="A18" s="169" t="s">
        <v>261</v>
      </c>
      <c r="B18" s="185">
        <v>13000000</v>
      </c>
      <c r="C18" s="178">
        <v>221008</v>
      </c>
      <c r="D18" s="26" t="s">
        <v>26</v>
      </c>
      <c r="E18" s="178" t="s">
        <v>255</v>
      </c>
      <c r="F18" s="179" t="s">
        <v>262</v>
      </c>
      <c r="G18" s="147"/>
      <c r="H18" s="147"/>
      <c r="I18" s="185">
        <v>13000000</v>
      </c>
      <c r="J18" s="147"/>
      <c r="K18" s="147"/>
      <c r="L18" s="147"/>
      <c r="M18" s="147"/>
      <c r="N18" s="147"/>
      <c r="O18" s="147"/>
      <c r="P18" s="147"/>
      <c r="Q18" s="147"/>
      <c r="R18" s="147"/>
      <c r="S18" s="147"/>
    </row>
    <row r="19" spans="1:19" ht="14.25" x14ac:dyDescent="0.2">
      <c r="A19" s="169" t="s">
        <v>263</v>
      </c>
      <c r="B19" s="177">
        <v>700000</v>
      </c>
      <c r="C19" s="178">
        <v>221008</v>
      </c>
      <c r="D19" s="26" t="s">
        <v>26</v>
      </c>
      <c r="E19" s="178" t="s">
        <v>255</v>
      </c>
      <c r="F19" s="179" t="s">
        <v>264</v>
      </c>
      <c r="G19" s="147"/>
      <c r="H19" s="147"/>
      <c r="I19" s="177">
        <v>700000</v>
      </c>
      <c r="J19" s="147"/>
      <c r="K19" s="147"/>
      <c r="L19" s="147"/>
      <c r="M19" s="147"/>
      <c r="N19" s="147"/>
      <c r="O19" s="147"/>
      <c r="P19" s="147"/>
      <c r="Q19" s="147"/>
      <c r="R19" s="147"/>
      <c r="S19" s="147"/>
    </row>
    <row r="20" spans="1:19" x14ac:dyDescent="0.2">
      <c r="A20" s="186" t="s">
        <v>265</v>
      </c>
      <c r="B20" s="187">
        <v>1200000</v>
      </c>
      <c r="C20" s="178">
        <v>221008</v>
      </c>
      <c r="D20" s="26" t="s">
        <v>26</v>
      </c>
      <c r="E20" s="178" t="s">
        <v>255</v>
      </c>
      <c r="F20" s="188" t="s">
        <v>266</v>
      </c>
      <c r="G20" s="189"/>
      <c r="H20" s="189"/>
      <c r="I20" s="187">
        <v>1200000</v>
      </c>
      <c r="J20" s="189"/>
      <c r="K20" s="189"/>
      <c r="L20" s="189"/>
      <c r="M20" s="189"/>
      <c r="N20" s="189"/>
      <c r="O20" s="189"/>
      <c r="P20" s="189"/>
      <c r="Q20" s="189"/>
      <c r="R20" s="189"/>
      <c r="S20" s="189"/>
    </row>
    <row r="21" spans="1:19" ht="15.75" customHeight="1" x14ac:dyDescent="0.2">
      <c r="A21" s="190" t="s">
        <v>267</v>
      </c>
      <c r="B21" s="185">
        <v>15000000</v>
      </c>
      <c r="C21" s="178">
        <v>221008</v>
      </c>
      <c r="D21" s="26" t="s">
        <v>26</v>
      </c>
      <c r="E21" s="178" t="s">
        <v>255</v>
      </c>
      <c r="F21" s="179" t="s">
        <v>268</v>
      </c>
      <c r="G21" s="147"/>
      <c r="H21" s="147"/>
      <c r="I21" s="185">
        <v>15000000</v>
      </c>
      <c r="J21" s="147"/>
      <c r="K21" s="147"/>
      <c r="L21" s="147"/>
      <c r="M21" s="147"/>
      <c r="N21" s="147"/>
      <c r="O21" s="147"/>
      <c r="P21" s="147"/>
      <c r="Q21" s="147"/>
      <c r="R21" s="147"/>
      <c r="S21" s="147"/>
    </row>
    <row r="22" spans="1:19" ht="15.75" customHeight="1" x14ac:dyDescent="0.2">
      <c r="A22" s="169" t="s">
        <v>269</v>
      </c>
      <c r="B22" s="185">
        <v>1000000</v>
      </c>
      <c r="C22" s="178">
        <v>221008</v>
      </c>
      <c r="D22" s="26" t="s">
        <v>26</v>
      </c>
      <c r="E22" s="178" t="s">
        <v>255</v>
      </c>
      <c r="F22" s="179" t="s">
        <v>270</v>
      </c>
      <c r="G22" s="147"/>
      <c r="H22" s="147"/>
      <c r="I22" s="185">
        <v>1000000</v>
      </c>
      <c r="J22" s="147"/>
      <c r="K22" s="147"/>
      <c r="L22" s="147"/>
      <c r="M22" s="147"/>
      <c r="N22" s="147"/>
      <c r="O22" s="147"/>
      <c r="P22" s="147"/>
      <c r="Q22" s="147"/>
      <c r="R22" s="147"/>
      <c r="S22" s="147"/>
    </row>
    <row r="23" spans="1:19" ht="15.75" customHeight="1" x14ac:dyDescent="0.2">
      <c r="A23" s="169" t="s">
        <v>271</v>
      </c>
      <c r="B23" s="184">
        <v>2000000</v>
      </c>
      <c r="C23" s="178">
        <v>221008</v>
      </c>
      <c r="D23" s="26" t="s">
        <v>26</v>
      </c>
      <c r="E23" s="178" t="s">
        <v>255</v>
      </c>
      <c r="F23" s="179"/>
      <c r="G23" s="147"/>
      <c r="H23" s="147"/>
      <c r="I23" s="184">
        <v>2000000</v>
      </c>
      <c r="J23" s="147"/>
      <c r="K23" s="147"/>
      <c r="L23" s="147"/>
      <c r="M23" s="147"/>
      <c r="N23" s="147"/>
      <c r="O23" s="147"/>
      <c r="P23" s="147"/>
      <c r="Q23" s="147"/>
      <c r="R23" s="147"/>
      <c r="S23" s="147"/>
    </row>
    <row r="24" spans="1:19" ht="15.75" customHeight="1" x14ac:dyDescent="0.2">
      <c r="A24" s="169" t="s">
        <v>272</v>
      </c>
      <c r="B24" s="184">
        <v>3500000</v>
      </c>
      <c r="C24" s="178">
        <v>221008</v>
      </c>
      <c r="D24" s="26" t="s">
        <v>26</v>
      </c>
      <c r="E24" s="178" t="s">
        <v>255</v>
      </c>
      <c r="F24" s="179"/>
      <c r="G24" s="147"/>
      <c r="H24" s="147"/>
      <c r="I24" s="184">
        <v>3500000</v>
      </c>
      <c r="J24" s="147"/>
      <c r="K24" s="147"/>
      <c r="L24" s="147"/>
      <c r="M24" s="147"/>
      <c r="N24" s="147"/>
      <c r="O24" s="147"/>
      <c r="P24" s="147"/>
      <c r="Q24" s="147"/>
      <c r="R24" s="147"/>
      <c r="S24" s="147"/>
    </row>
    <row r="25" spans="1:19" ht="15.75" customHeight="1" x14ac:dyDescent="0.2">
      <c r="A25" s="169" t="s">
        <v>273</v>
      </c>
      <c r="B25" s="185">
        <v>25000000</v>
      </c>
      <c r="C25" s="178">
        <v>221008</v>
      </c>
      <c r="D25" s="26" t="s">
        <v>26</v>
      </c>
      <c r="E25" s="178" t="s">
        <v>255</v>
      </c>
      <c r="F25" s="179"/>
      <c r="G25" s="147"/>
      <c r="H25" s="147"/>
      <c r="I25" s="185">
        <v>25000000</v>
      </c>
      <c r="J25" s="147"/>
      <c r="K25" s="147"/>
      <c r="L25" s="147"/>
      <c r="M25" s="147"/>
      <c r="N25" s="147"/>
      <c r="O25" s="147"/>
      <c r="P25" s="147"/>
      <c r="Q25" s="147"/>
      <c r="R25" s="147"/>
      <c r="S25" s="147"/>
    </row>
    <row r="26" spans="1:19" ht="15.75" customHeight="1" x14ac:dyDescent="0.25">
      <c r="A26" s="191" t="s">
        <v>34</v>
      </c>
      <c r="B26" s="192">
        <f>SUM(B15:B25)</f>
        <v>170400000</v>
      </c>
      <c r="C26" s="192"/>
      <c r="D26" s="192"/>
      <c r="E26" s="192"/>
      <c r="F26" s="193"/>
      <c r="G26" s="194"/>
      <c r="H26" s="194"/>
      <c r="I26" s="195">
        <f>SUM(I15:I25)</f>
        <v>170400000</v>
      </c>
      <c r="J26" s="194"/>
      <c r="K26" s="194"/>
      <c r="L26" s="194"/>
      <c r="M26" s="194"/>
      <c r="N26" s="194"/>
      <c r="O26" s="194"/>
      <c r="P26" s="194"/>
      <c r="Q26" s="194"/>
      <c r="R26" s="194"/>
      <c r="S26" s="194"/>
    </row>
    <row r="27" spans="1:19" ht="15.75" customHeight="1" x14ac:dyDescent="0.25">
      <c r="A27" s="196" t="s">
        <v>274</v>
      </c>
      <c r="B27" s="197">
        <f>B26+B13+B9</f>
        <v>2130630723</v>
      </c>
      <c r="C27" s="198"/>
      <c r="D27" s="198"/>
      <c r="E27" s="198"/>
      <c r="F27" s="199">
        <f>B27/3650</f>
        <v>583734.44465753424</v>
      </c>
      <c r="G27" s="200"/>
      <c r="H27" s="200"/>
      <c r="I27" s="200"/>
      <c r="J27" s="200"/>
      <c r="K27" s="200"/>
      <c r="L27" s="200"/>
      <c r="M27" s="200"/>
      <c r="N27" s="200"/>
      <c r="O27" s="200"/>
      <c r="P27" s="200"/>
      <c r="Q27" s="200"/>
      <c r="R27" s="200"/>
      <c r="S27" s="200"/>
    </row>
    <row r="28" spans="1:19" ht="15.75" customHeight="1" x14ac:dyDescent="0.25">
      <c r="D28" s="201"/>
      <c r="E28" s="201" t="s">
        <v>24</v>
      </c>
      <c r="F28" s="202">
        <f>FAR!G207</f>
        <v>5</v>
      </c>
    </row>
    <row r="29" spans="1:19" ht="15.75" customHeight="1" x14ac:dyDescent="0.25">
      <c r="D29" s="201"/>
      <c r="E29" s="201" t="s">
        <v>275</v>
      </c>
      <c r="F29" s="202">
        <f>SUM(F27:F28)</f>
        <v>583739.44465753424</v>
      </c>
    </row>
    <row r="30" spans="1:19" ht="15.75" customHeight="1" x14ac:dyDescent="0.25">
      <c r="B30" s="203">
        <f>FAR!I221</f>
        <v>834455997.28571224</v>
      </c>
      <c r="D30" s="204">
        <f>B30+B27</f>
        <v>2965086720.2857122</v>
      </c>
      <c r="E30" s="201" t="s">
        <v>276</v>
      </c>
      <c r="F30" s="205">
        <v>774625</v>
      </c>
    </row>
    <row r="31" spans="1:19" ht="15.75" customHeight="1" x14ac:dyDescent="0.25">
      <c r="B31" s="206">
        <f>B27/3650</f>
        <v>583734.44465753424</v>
      </c>
      <c r="D31" s="207">
        <f>D30/3650</f>
        <v>812352.52610567457</v>
      </c>
      <c r="E31" s="208" t="s">
        <v>277</v>
      </c>
      <c r="F31" s="202">
        <f>F29-F30</f>
        <v>-190885.55534246576</v>
      </c>
      <c r="G31" s="209">
        <f>F31*3650</f>
        <v>-696732277</v>
      </c>
    </row>
    <row r="32" spans="1:19" ht="15.75" customHeight="1" x14ac:dyDescent="0.25">
      <c r="D32" s="210">
        <f>F30/4</f>
        <v>193656.25</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AA1000"/>
  <mergeCells count="4">
    <mergeCell ref="G1:S1"/>
    <mergeCell ref="A3:F3"/>
    <mergeCell ref="A10:F10"/>
    <mergeCell ref="A14:F1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8"/>
  <sheetViews>
    <sheetView workbookViewId="0">
      <selection activeCell="D66" sqref="D66"/>
    </sheetView>
  </sheetViews>
  <sheetFormatPr defaultColWidth="12.625" defaultRowHeight="15" customHeight="1" x14ac:dyDescent="0.2"/>
  <cols>
    <col min="1" max="2" width="7.625" customWidth="1"/>
    <col min="3" max="3" width="19.75" customWidth="1"/>
    <col min="4" max="4" width="26.375" customWidth="1"/>
    <col min="5" max="5" width="7" customWidth="1"/>
    <col min="6" max="6" width="23.25" customWidth="1"/>
    <col min="7" max="7" width="7.625" customWidth="1"/>
    <col min="8" max="8" width="14.375" customWidth="1"/>
    <col min="9" max="9" width="4" customWidth="1"/>
    <col min="10" max="10" width="14" customWidth="1"/>
    <col min="11" max="11" width="13.75" bestFit="1" customWidth="1"/>
    <col min="12" max="27" width="7.625" customWidth="1"/>
  </cols>
  <sheetData>
    <row r="1" spans="3:11" x14ac:dyDescent="0.25">
      <c r="C1" s="211"/>
      <c r="D1" s="211"/>
      <c r="E1" s="211"/>
      <c r="F1" s="211"/>
      <c r="H1" s="212"/>
      <c r="I1" s="212"/>
      <c r="J1" s="212"/>
    </row>
    <row r="2" spans="3:11" x14ac:dyDescent="0.25">
      <c r="C2" s="211"/>
      <c r="D2" s="211"/>
      <c r="E2" s="211"/>
      <c r="F2" s="211"/>
      <c r="H2" s="212"/>
      <c r="I2" s="212"/>
      <c r="J2" s="212"/>
    </row>
    <row r="3" spans="3:11" x14ac:dyDescent="0.25">
      <c r="C3" s="211"/>
      <c r="D3" s="211"/>
      <c r="E3" s="211"/>
      <c r="F3" s="211"/>
      <c r="H3" s="212"/>
      <c r="I3" s="212"/>
      <c r="J3" s="212"/>
    </row>
    <row r="4" spans="3:11" x14ac:dyDescent="0.25">
      <c r="C4" s="211"/>
      <c r="D4" s="213" t="s">
        <v>36</v>
      </c>
      <c r="E4" s="213"/>
      <c r="F4" s="213"/>
      <c r="H4" s="214" t="s">
        <v>24</v>
      </c>
      <c r="I4" s="214"/>
      <c r="J4" s="214" t="s">
        <v>278</v>
      </c>
    </row>
    <row r="5" spans="3:11" x14ac:dyDescent="0.25">
      <c r="C5" s="215" t="s">
        <v>15</v>
      </c>
      <c r="D5" s="216" t="s">
        <v>36</v>
      </c>
      <c r="E5" s="150">
        <v>211103</v>
      </c>
      <c r="F5" s="215" t="s">
        <v>15</v>
      </c>
      <c r="H5" s="212">
        <f>SUMIFS(FAR!$I:$I,FAR!$E:$E,D5,FAR!$D:$D,E5)</f>
        <v>57175000</v>
      </c>
      <c r="I5" s="212"/>
      <c r="J5" s="212">
        <f>SUMIFS(CR!$B:$B,CR!$D:$D,D5,CR!$C:$C,E5)</f>
        <v>0</v>
      </c>
      <c r="K5" s="222">
        <v>57175000</v>
      </c>
    </row>
    <row r="6" spans="3:11" x14ac:dyDescent="0.25">
      <c r="C6" s="211"/>
      <c r="D6" s="216" t="s">
        <v>36</v>
      </c>
      <c r="E6" s="150">
        <v>221003</v>
      </c>
      <c r="F6" s="217" t="s">
        <v>76</v>
      </c>
      <c r="H6" s="212">
        <f>SUMIFS(FAR!$I:$I,FAR!$E:$E,D6,FAR!$D:$D,E6)</f>
        <v>4500000</v>
      </c>
      <c r="I6" s="212"/>
      <c r="J6" s="212">
        <f>SUMIFS(CR!$B:$B,CR!$D:$D,D6,CR!$C:$C,E6)</f>
        <v>0</v>
      </c>
      <c r="K6" s="222">
        <v>4500000</v>
      </c>
    </row>
    <row r="7" spans="3:11" x14ac:dyDescent="0.25">
      <c r="C7" s="215" t="s">
        <v>279</v>
      </c>
      <c r="D7" s="216" t="s">
        <v>36</v>
      </c>
      <c r="E7" s="150">
        <v>221009</v>
      </c>
      <c r="F7" s="217" t="s">
        <v>28</v>
      </c>
      <c r="H7" s="212">
        <f>SUMIFS(FAR!$I:$I,FAR!$E:$E,D7,FAR!$D:$D,E7)</f>
        <v>107430000</v>
      </c>
      <c r="I7" s="212"/>
      <c r="J7" s="212">
        <f>SUMIFS(CR!$B:$B,CR!$D:$D,D7,CR!$C:$C,E7)</f>
        <v>0</v>
      </c>
      <c r="K7" s="222">
        <v>107430000</v>
      </c>
    </row>
    <row r="8" spans="3:11" x14ac:dyDescent="0.25">
      <c r="C8" s="215" t="s">
        <v>280</v>
      </c>
      <c r="D8" s="216" t="s">
        <v>36</v>
      </c>
      <c r="E8" s="150">
        <v>221011</v>
      </c>
      <c r="F8" s="217" t="s">
        <v>31</v>
      </c>
      <c r="H8" s="212">
        <f>SUMIFS(FAR!$I:$I,FAR!$E:$E,D8,FAR!$D:$D,E8)</f>
        <v>42530000</v>
      </c>
      <c r="I8" s="212"/>
      <c r="J8" s="212">
        <f>SUMIFS(CR!$B:$B,CR!$D:$D,D8,CR!$C:$C,E8)</f>
        <v>0</v>
      </c>
      <c r="K8" s="222">
        <v>42530000</v>
      </c>
    </row>
    <row r="9" spans="3:11" x14ac:dyDescent="0.25">
      <c r="C9" s="215" t="s">
        <v>281</v>
      </c>
      <c r="D9" s="216" t="s">
        <v>36</v>
      </c>
      <c r="E9" s="150">
        <v>222001</v>
      </c>
      <c r="F9" s="217" t="s">
        <v>41</v>
      </c>
      <c r="H9" s="212">
        <f>SUMIFS(FAR!$I:$I,FAR!$E:$E,D9,FAR!$D:$D,E9)</f>
        <v>17365000</v>
      </c>
      <c r="I9" s="212"/>
      <c r="J9" s="212">
        <f>SUMIFS(CR!$B:$B,CR!$D:$D,D9,CR!$C:$C,E9)</f>
        <v>0</v>
      </c>
      <c r="K9" s="222">
        <v>17365000</v>
      </c>
    </row>
    <row r="10" spans="3:11" x14ac:dyDescent="0.25">
      <c r="C10" s="215" t="s">
        <v>282</v>
      </c>
      <c r="D10" s="216" t="s">
        <v>36</v>
      </c>
      <c r="E10" s="150">
        <v>224002</v>
      </c>
      <c r="F10" s="215" t="s">
        <v>283</v>
      </c>
      <c r="H10" s="212">
        <f>SUMIFS(FAR!$I:$I,FAR!$E:$E,D10,FAR!$D:$D,E10)</f>
        <v>76000000</v>
      </c>
      <c r="I10" s="212"/>
      <c r="J10" s="212">
        <f>SUMIFS(CR!$B:$B,CR!$D:$D,D10,CR!$C:$C,E10)</f>
        <v>0</v>
      </c>
      <c r="K10" s="222">
        <v>76000000</v>
      </c>
    </row>
    <row r="11" spans="3:11" x14ac:dyDescent="0.25">
      <c r="C11" s="215" t="s">
        <v>128</v>
      </c>
      <c r="D11" s="216" t="s">
        <v>36</v>
      </c>
      <c r="E11" s="150">
        <v>227001</v>
      </c>
      <c r="F11" s="215" t="s">
        <v>18</v>
      </c>
      <c r="H11" s="212">
        <f>SUMIFS(FAR!$I:$I,FAR!$E:$E,D11,FAR!$D:$D,E11)</f>
        <v>172650000</v>
      </c>
      <c r="I11" s="212"/>
      <c r="J11" s="212">
        <f>SUMIFS(CR!$B:$B,CR!$D:$D,D11,CR!$C:$C,E11)</f>
        <v>0</v>
      </c>
      <c r="K11" s="222">
        <v>172650000</v>
      </c>
    </row>
    <row r="12" spans="3:11" x14ac:dyDescent="0.25">
      <c r="C12" s="215" t="s">
        <v>284</v>
      </c>
      <c r="D12" s="216" t="s">
        <v>36</v>
      </c>
      <c r="E12" s="150">
        <v>227004</v>
      </c>
      <c r="F12" s="215" t="s">
        <v>22</v>
      </c>
      <c r="H12" s="212">
        <f>SUMIFS(FAR!$I:$I,FAR!$E:$E,D12,FAR!$D:$D,E12)</f>
        <v>5785714.2857142854</v>
      </c>
      <c r="I12" s="212"/>
      <c r="J12" s="212">
        <f>SUMIFS(CR!$B:$B,CR!$D:$D,D12,CR!$C:$C,E12)</f>
        <v>0</v>
      </c>
      <c r="K12" s="222">
        <v>5785714.2857142854</v>
      </c>
    </row>
    <row r="13" spans="3:11" ht="15.75" customHeight="1" x14ac:dyDescent="0.25">
      <c r="C13" s="211"/>
      <c r="D13" s="213" t="s">
        <v>16</v>
      </c>
      <c r="E13" s="213"/>
      <c r="F13" s="213"/>
      <c r="H13" s="212">
        <f>SUMIFS(FAR!$I:$I,FAR!$E:$E,D13,FAR!$D:$D,E13)</f>
        <v>0</v>
      </c>
      <c r="I13" s="212"/>
      <c r="J13" s="212">
        <f>SUMIFS(CR!$B:$B,CR!$D:$D,D13,CR!$C:$C,E13)</f>
        <v>0</v>
      </c>
      <c r="K13" s="222">
        <v>0</v>
      </c>
    </row>
    <row r="14" spans="3:11" ht="15.75" customHeight="1" x14ac:dyDescent="0.25">
      <c r="C14" s="215" t="s">
        <v>15</v>
      </c>
      <c r="D14" s="216" t="s">
        <v>16</v>
      </c>
      <c r="E14" s="150">
        <v>211103</v>
      </c>
      <c r="F14" s="215" t="s">
        <v>15</v>
      </c>
      <c r="H14" s="212">
        <f>SUMIFS(FAR!$I:$I,FAR!$E:$E,D14,FAR!$D:$D,E14)</f>
        <v>108575000</v>
      </c>
      <c r="I14" s="212"/>
      <c r="J14" s="212">
        <f>SUMIFS(CR!$B:$B,CR!$D:$D,D14,CR!$C:$C,E14)</f>
        <v>0</v>
      </c>
      <c r="K14" s="222">
        <v>108575000</v>
      </c>
    </row>
    <row r="15" spans="3:11" ht="15.75" customHeight="1" x14ac:dyDescent="0.25">
      <c r="C15" s="211"/>
      <c r="D15" s="216" t="s">
        <v>16</v>
      </c>
      <c r="E15" s="150">
        <v>221003</v>
      </c>
      <c r="F15" s="217" t="s">
        <v>76</v>
      </c>
      <c r="H15" s="212">
        <f>SUMIFS(FAR!$I:$I,FAR!$E:$E,D15,FAR!$D:$D,E15)</f>
        <v>0</v>
      </c>
      <c r="I15" s="212"/>
      <c r="J15" s="212">
        <f>SUMIFS(CR!$B:$B,CR!$D:$D,D15,CR!$C:$C,E15)</f>
        <v>0</v>
      </c>
      <c r="K15" s="222">
        <v>0</v>
      </c>
    </row>
    <row r="16" spans="3:11" ht="15.75" customHeight="1" x14ac:dyDescent="0.25">
      <c r="C16" s="215" t="s">
        <v>279</v>
      </c>
      <c r="D16" s="216" t="s">
        <v>16</v>
      </c>
      <c r="E16" s="150">
        <v>221009</v>
      </c>
      <c r="F16" s="217" t="s">
        <v>28</v>
      </c>
      <c r="H16" s="212">
        <f>SUMIFS(FAR!$I:$I,FAR!$E:$E,D16,FAR!$D:$D,E16)</f>
        <v>46980000</v>
      </c>
      <c r="I16" s="212"/>
      <c r="J16" s="212">
        <f>SUMIFS(CR!$B:$B,CR!$D:$D,D16,CR!$C:$C,E16)</f>
        <v>0</v>
      </c>
      <c r="K16" s="222">
        <v>46980000</v>
      </c>
    </row>
    <row r="17" spans="3:11" ht="15.75" customHeight="1" x14ac:dyDescent="0.25">
      <c r="C17" s="215" t="s">
        <v>280</v>
      </c>
      <c r="D17" s="216" t="s">
        <v>16</v>
      </c>
      <c r="E17" s="150">
        <v>221011</v>
      </c>
      <c r="F17" s="217" t="s">
        <v>31</v>
      </c>
      <c r="H17" s="212">
        <f>SUMIFS(FAR!$I:$I,FAR!$E:$E,D17,FAR!$D:$D,E17)</f>
        <v>12300000</v>
      </c>
      <c r="I17" s="212"/>
      <c r="J17" s="212">
        <f>SUMIFS(CR!$B:$B,CR!$D:$D,D17,CR!$C:$C,E17)</f>
        <v>0</v>
      </c>
      <c r="K17" s="222">
        <v>12300000</v>
      </c>
    </row>
    <row r="18" spans="3:11" ht="15.75" customHeight="1" x14ac:dyDescent="0.25">
      <c r="C18" s="215" t="s">
        <v>281</v>
      </c>
      <c r="D18" s="216" t="s">
        <v>16</v>
      </c>
      <c r="E18" s="150">
        <v>222001</v>
      </c>
      <c r="F18" s="217" t="s">
        <v>41</v>
      </c>
      <c r="H18" s="212">
        <f>SUMIFS(FAR!$I:$I,FAR!$E:$E,D18,FAR!$D:$D,E18)</f>
        <v>1650000</v>
      </c>
      <c r="I18" s="212"/>
      <c r="J18" s="212">
        <f>SUMIFS(CR!$B:$B,CR!$D:$D,D18,CR!$C:$C,E18)</f>
        <v>0</v>
      </c>
      <c r="K18" s="222">
        <v>1650000</v>
      </c>
    </row>
    <row r="19" spans="3:11" ht="15.75" customHeight="1" x14ac:dyDescent="0.25">
      <c r="C19" s="215" t="s">
        <v>282</v>
      </c>
      <c r="D19" s="216" t="s">
        <v>16</v>
      </c>
      <c r="E19" s="150">
        <v>224002</v>
      </c>
      <c r="F19" s="215" t="s">
        <v>283</v>
      </c>
      <c r="H19" s="212">
        <f>SUMIFS(FAR!$I:$I,FAR!$E:$E,D19,FAR!$D:$D,E19)</f>
        <v>0</v>
      </c>
      <c r="I19" s="212"/>
      <c r="J19" s="212">
        <f>SUMIFS(CR!$B:$B,CR!$D:$D,D19,CR!$C:$C,E19)</f>
        <v>0</v>
      </c>
      <c r="K19" s="222">
        <v>0</v>
      </c>
    </row>
    <row r="20" spans="3:11" ht="15.75" customHeight="1" x14ac:dyDescent="0.25">
      <c r="C20" s="215" t="s">
        <v>128</v>
      </c>
      <c r="D20" s="216" t="s">
        <v>16</v>
      </c>
      <c r="E20" s="150">
        <v>227001</v>
      </c>
      <c r="F20" s="215" t="s">
        <v>18</v>
      </c>
      <c r="H20" s="212">
        <f>SUMIFS(FAR!$I:$I,FAR!$E:$E,D20,FAR!$D:$D,E20)</f>
        <v>54900000</v>
      </c>
      <c r="I20" s="212"/>
      <c r="J20" s="212">
        <f>SUMIFS(CR!$B:$B,CR!$D:$D,D20,CR!$C:$C,E20)</f>
        <v>0</v>
      </c>
      <c r="K20" s="222">
        <v>54900000</v>
      </c>
    </row>
    <row r="21" spans="3:11" ht="15.75" customHeight="1" x14ac:dyDescent="0.25">
      <c r="C21" s="215" t="s">
        <v>284</v>
      </c>
      <c r="D21" s="216" t="s">
        <v>16</v>
      </c>
      <c r="E21" s="150">
        <v>227004</v>
      </c>
      <c r="F21" s="215" t="s">
        <v>22</v>
      </c>
      <c r="H21" s="212">
        <f>SUMIFS(FAR!$I:$I,FAR!$E:$E,D21,FAR!$D:$D,E21)</f>
        <v>1928571.4285714284</v>
      </c>
      <c r="I21" s="212"/>
      <c r="J21" s="212">
        <f>SUMIFS(CR!$B:$B,CR!$D:$D,D21,CR!$C:$C,E21)</f>
        <v>0</v>
      </c>
      <c r="K21" s="222">
        <v>1928571.4285714284</v>
      </c>
    </row>
    <row r="22" spans="3:11" x14ac:dyDescent="0.25">
      <c r="C22" s="211"/>
      <c r="D22" s="213" t="s">
        <v>147</v>
      </c>
      <c r="E22" s="213"/>
      <c r="F22" s="213"/>
      <c r="H22" s="212">
        <f>SUMIFS(FAR!$I:$I,FAR!$E:$E,D22,FAR!$D:$D,E22)</f>
        <v>0</v>
      </c>
      <c r="I22" s="212"/>
      <c r="J22" s="212">
        <f>SUMIFS(CR!$B:$B,CR!$D:$D,D22,CR!$C:$C,E22)</f>
        <v>0</v>
      </c>
      <c r="K22" s="222">
        <v>0</v>
      </c>
    </row>
    <row r="23" spans="3:11" x14ac:dyDescent="0.25">
      <c r="C23" s="215" t="s">
        <v>15</v>
      </c>
      <c r="D23" s="216" t="s">
        <v>147</v>
      </c>
      <c r="E23" s="150">
        <v>211103</v>
      </c>
      <c r="F23" s="215" t="s">
        <v>15</v>
      </c>
      <c r="H23" s="212">
        <f>SUMIFS(FAR!$I:$I,FAR!$E:$E,D23,FAR!$D:$D,E23)</f>
        <v>15150000</v>
      </c>
      <c r="I23" s="212"/>
      <c r="J23" s="212">
        <f>SUMIFS(CR!$B:$B,CR!$D:$D,D23,CR!$C:$C,E23)</f>
        <v>12600000</v>
      </c>
      <c r="K23" s="222">
        <v>27750000</v>
      </c>
    </row>
    <row r="24" spans="3:11" x14ac:dyDescent="0.25">
      <c r="C24" s="211"/>
      <c r="D24" s="216" t="s">
        <v>147</v>
      </c>
      <c r="E24" s="150">
        <v>221003</v>
      </c>
      <c r="F24" s="217" t="s">
        <v>76</v>
      </c>
      <c r="H24" s="212">
        <f>SUMIFS(FAR!$I:$I,FAR!$E:$E,D24,FAR!$D:$D,E24)</f>
        <v>11275000</v>
      </c>
      <c r="I24" s="212"/>
      <c r="J24" s="212">
        <f>SUMIFS(CR!$B:$B,CR!$D:$D,D24,CR!$C:$C,E24)</f>
        <v>0</v>
      </c>
      <c r="K24" s="222">
        <v>11275000</v>
      </c>
    </row>
    <row r="25" spans="3:11" x14ac:dyDescent="0.25">
      <c r="C25" s="215" t="s">
        <v>279</v>
      </c>
      <c r="D25" s="216" t="s">
        <v>147</v>
      </c>
      <c r="E25" s="150">
        <v>221009</v>
      </c>
      <c r="F25" s="217" t="s">
        <v>28</v>
      </c>
      <c r="H25" s="212">
        <f>SUMIFS(FAR!$I:$I,FAR!$E:$E,D25,FAR!$D:$D,E25)</f>
        <v>9192857.1428571418</v>
      </c>
      <c r="I25" s="212"/>
      <c r="J25" s="212">
        <f>SUMIFS(CR!$B:$B,CR!$D:$D,D25,CR!$C:$C,E25)</f>
        <v>0</v>
      </c>
      <c r="K25" s="222">
        <v>9192857.1428571418</v>
      </c>
    </row>
    <row r="26" spans="3:11" x14ac:dyDescent="0.25">
      <c r="C26" s="215" t="s">
        <v>280</v>
      </c>
      <c r="D26" s="216" t="s">
        <v>147</v>
      </c>
      <c r="E26" s="150">
        <v>221011</v>
      </c>
      <c r="F26" s="217" t="s">
        <v>31</v>
      </c>
      <c r="H26" s="212">
        <f>SUMIFS(FAR!$I:$I,FAR!$E:$E,D26,FAR!$D:$D,E26)</f>
        <v>4325000</v>
      </c>
      <c r="I26" s="212"/>
      <c r="J26" s="212">
        <f>SUMIFS(CR!$B:$B,CR!$D:$D,D26,CR!$C:$C,E26)</f>
        <v>0</v>
      </c>
      <c r="K26" s="222">
        <v>4325000</v>
      </c>
    </row>
    <row r="27" spans="3:11" x14ac:dyDescent="0.25">
      <c r="C27" s="215" t="s">
        <v>281</v>
      </c>
      <c r="D27" s="216" t="s">
        <v>147</v>
      </c>
      <c r="E27" s="150">
        <v>222001</v>
      </c>
      <c r="F27" s="217" t="s">
        <v>41</v>
      </c>
      <c r="H27" s="212">
        <f>SUMIFS(FAR!$I:$I,FAR!$E:$E,D27,FAR!$D:$D,E27)</f>
        <v>1400000</v>
      </c>
      <c r="I27" s="212"/>
      <c r="J27" s="212">
        <f>SUMIFS(CR!$B:$B,CR!$D:$D,D27,CR!$C:$C,E27)</f>
        <v>0</v>
      </c>
      <c r="K27" s="222">
        <v>1400000</v>
      </c>
    </row>
    <row r="28" spans="3:11" x14ac:dyDescent="0.25">
      <c r="C28" s="215" t="s">
        <v>282</v>
      </c>
      <c r="D28" s="216" t="s">
        <v>147</v>
      </c>
      <c r="E28" s="150">
        <v>224002</v>
      </c>
      <c r="F28" s="215" t="s">
        <v>283</v>
      </c>
      <c r="H28" s="212">
        <f>SUMIFS(FAR!$I:$I,FAR!$E:$E,D28,FAR!$D:$D,E28)</f>
        <v>0</v>
      </c>
      <c r="I28" s="212"/>
      <c r="J28" s="212">
        <f>SUMIFS(CR!$B:$B,CR!$D:$D,D28,CR!$C:$C,E28)</f>
        <v>0</v>
      </c>
      <c r="K28" s="222">
        <v>0</v>
      </c>
    </row>
    <row r="29" spans="3:11" x14ac:dyDescent="0.25">
      <c r="C29" s="215" t="s">
        <v>128</v>
      </c>
      <c r="D29" s="216" t="s">
        <v>147</v>
      </c>
      <c r="E29" s="150">
        <v>227001</v>
      </c>
      <c r="F29" s="215" t="s">
        <v>18</v>
      </c>
      <c r="H29" s="212">
        <f>SUMIFS(FAR!$I:$I,FAR!$E:$E,D29,FAR!$D:$D,E29)</f>
        <v>3200000</v>
      </c>
      <c r="I29" s="212"/>
      <c r="J29" s="212">
        <f>SUMIFS(CR!$B:$B,CR!$D:$D,D29,CR!$C:$C,E29)</f>
        <v>0</v>
      </c>
      <c r="K29" s="222">
        <v>3200000</v>
      </c>
    </row>
    <row r="30" spans="3:11" ht="15.75" customHeight="1" x14ac:dyDescent="0.25">
      <c r="C30" s="215" t="s">
        <v>284</v>
      </c>
      <c r="D30" s="216" t="s">
        <v>147</v>
      </c>
      <c r="E30" s="150">
        <v>227004</v>
      </c>
      <c r="F30" s="215" t="s">
        <v>22</v>
      </c>
      <c r="H30" s="212">
        <f>SUMIFS(FAR!$I:$I,FAR!$E:$E,D30,FAR!$D:$D,E30)</f>
        <v>4785714.2857142845</v>
      </c>
      <c r="I30" s="212"/>
      <c r="J30" s="212">
        <f>SUMIFS(CR!$B:$B,CR!$D:$D,D30,CR!$C:$C,E30)</f>
        <v>5400000</v>
      </c>
      <c r="K30" s="222">
        <v>10185714.285714284</v>
      </c>
    </row>
    <row r="31" spans="3:11" ht="15.75" customHeight="1" x14ac:dyDescent="0.25">
      <c r="C31" s="215"/>
      <c r="D31" s="216" t="s">
        <v>147</v>
      </c>
      <c r="E31" s="150">
        <v>211102</v>
      </c>
      <c r="F31" s="215" t="s">
        <v>232</v>
      </c>
      <c r="H31" s="212"/>
      <c r="I31" s="212"/>
      <c r="J31" s="212">
        <f>SUMIFS(CR!$B:$B,CR!$D:$D,D31,CR!$C:$C,E31)</f>
        <v>1553366016</v>
      </c>
      <c r="K31" s="222">
        <v>1553366016</v>
      </c>
    </row>
    <row r="32" spans="3:11" ht="15.75" customHeight="1" x14ac:dyDescent="0.25">
      <c r="C32" s="215"/>
      <c r="D32" s="216" t="s">
        <v>147</v>
      </c>
      <c r="E32" s="150">
        <v>212101</v>
      </c>
      <c r="F32" s="215" t="s">
        <v>235</v>
      </c>
      <c r="H32" s="212"/>
      <c r="I32" s="212"/>
      <c r="J32" s="212">
        <f>SUMIFS(CR!$B:$B,CR!$D:$D,D32,CR!$C:$C,E32)</f>
        <v>141080601.99999997</v>
      </c>
      <c r="K32" s="222">
        <v>141080601.99999997</v>
      </c>
    </row>
    <row r="33" spans="3:11" ht="15.75" customHeight="1" x14ac:dyDescent="0.25">
      <c r="C33" s="215"/>
      <c r="D33" s="216" t="s">
        <v>147</v>
      </c>
      <c r="E33" s="150">
        <v>282104</v>
      </c>
      <c r="F33" s="215" t="s">
        <v>237</v>
      </c>
      <c r="H33" s="212"/>
      <c r="I33" s="212"/>
      <c r="J33" s="212">
        <f>SUMIFS(CR!$B:$B,CR!$D:$D,D33,CR!$C:$C,E33)</f>
        <v>22708964</v>
      </c>
      <c r="K33" s="222">
        <v>22708964</v>
      </c>
    </row>
    <row r="34" spans="3:11" ht="15.75" customHeight="1" x14ac:dyDescent="0.25">
      <c r="C34" s="215"/>
      <c r="D34" s="216" t="s">
        <v>147</v>
      </c>
      <c r="E34" s="150">
        <v>213001</v>
      </c>
      <c r="F34" s="215" t="s">
        <v>242</v>
      </c>
      <c r="H34" s="212"/>
      <c r="I34" s="212"/>
      <c r="J34" s="212">
        <f>SUMIFS(CR!$B:$B,CR!$D:$D,D34,CR!$C:$C,E34)</f>
        <v>107555000</v>
      </c>
      <c r="K34" s="222">
        <v>107555000</v>
      </c>
    </row>
    <row r="35" spans="3:11" ht="15.75" customHeight="1" x14ac:dyDescent="0.25">
      <c r="C35" s="215"/>
      <c r="D35" s="216" t="s">
        <v>147</v>
      </c>
      <c r="E35" s="150">
        <v>213004</v>
      </c>
      <c r="F35" s="215" t="s">
        <v>244</v>
      </c>
      <c r="H35" s="212"/>
      <c r="I35" s="212"/>
      <c r="J35" s="212">
        <f>SUMIFS(CR!$B:$B,CR!$D:$D,D35,CR!$C:$C,E35)</f>
        <v>117520141</v>
      </c>
      <c r="K35" s="222">
        <v>117520141</v>
      </c>
    </row>
    <row r="36" spans="3:11" ht="15.75" customHeight="1" x14ac:dyDescent="0.25">
      <c r="C36" s="211"/>
      <c r="D36" s="213" t="s">
        <v>65</v>
      </c>
      <c r="E36" s="213"/>
      <c r="F36" s="213"/>
      <c r="H36" s="212">
        <f>SUMIFS(FAR!$I:$I,FAR!$E:$E,D36,FAR!$D:$D,E36)</f>
        <v>0</v>
      </c>
      <c r="I36" s="212"/>
      <c r="J36" s="212">
        <f>SUMIFS(CR!$B:$B,CR!$D:$D,D36,CR!$C:$C,E36)</f>
        <v>0</v>
      </c>
      <c r="K36" s="222">
        <v>0</v>
      </c>
    </row>
    <row r="37" spans="3:11" ht="15.75" customHeight="1" x14ac:dyDescent="0.25">
      <c r="C37" s="215" t="s">
        <v>15</v>
      </c>
      <c r="D37" s="216" t="s">
        <v>65</v>
      </c>
      <c r="E37" s="150">
        <v>211103</v>
      </c>
      <c r="F37" s="215" t="s">
        <v>15</v>
      </c>
      <c r="H37" s="212">
        <f>SUMIFS(FAR!$I:$I,FAR!$E:$E,D37,FAR!$D:$D,E37)</f>
        <v>7200000</v>
      </c>
      <c r="I37" s="212"/>
      <c r="J37" s="212">
        <f>SUMIFS(CR!$B:$B,CR!$D:$D,D37,CR!$C:$C,E37)</f>
        <v>0</v>
      </c>
      <c r="K37" s="222">
        <v>7200000</v>
      </c>
    </row>
    <row r="38" spans="3:11" ht="15.75" customHeight="1" x14ac:dyDescent="0.25">
      <c r="C38" s="211"/>
      <c r="D38" s="216" t="s">
        <v>65</v>
      </c>
      <c r="E38" s="150">
        <v>221003</v>
      </c>
      <c r="F38" s="217" t="s">
        <v>76</v>
      </c>
      <c r="H38" s="212">
        <f>SUMIFS(FAR!$I:$I,FAR!$E:$E,D38,FAR!$D:$D,E38)</f>
        <v>0</v>
      </c>
      <c r="I38" s="212"/>
      <c r="J38" s="212">
        <f>SUMIFS(CR!$B:$B,CR!$D:$D,D38,CR!$C:$C,E38)</f>
        <v>0</v>
      </c>
      <c r="K38" s="222">
        <v>0</v>
      </c>
    </row>
    <row r="39" spans="3:11" ht="15.75" customHeight="1" x14ac:dyDescent="0.25">
      <c r="C39" s="215" t="s">
        <v>279</v>
      </c>
      <c r="D39" s="216" t="s">
        <v>65</v>
      </c>
      <c r="E39" s="150">
        <v>221009</v>
      </c>
      <c r="F39" s="217" t="s">
        <v>28</v>
      </c>
      <c r="H39" s="212">
        <f>SUMIFS(FAR!$I:$I,FAR!$E:$E,D39,FAR!$D:$D,E39)</f>
        <v>1950000</v>
      </c>
      <c r="I39" s="212"/>
      <c r="J39" s="212">
        <f>SUMIFS(CR!$B:$B,CR!$D:$D,D39,CR!$C:$C,E39)</f>
        <v>0</v>
      </c>
      <c r="K39" s="222">
        <v>1950000</v>
      </c>
    </row>
    <row r="40" spans="3:11" ht="15.75" customHeight="1" x14ac:dyDescent="0.25">
      <c r="C40" s="215" t="s">
        <v>280</v>
      </c>
      <c r="D40" s="216" t="s">
        <v>65</v>
      </c>
      <c r="E40" s="150">
        <v>221011</v>
      </c>
      <c r="F40" s="217" t="s">
        <v>31</v>
      </c>
      <c r="H40" s="212">
        <f>SUMIFS(FAR!$I:$I,FAR!$E:$E,D40,FAR!$D:$D,E40)</f>
        <v>1625000</v>
      </c>
      <c r="I40" s="212"/>
      <c r="J40" s="212">
        <f>SUMIFS(CR!$B:$B,CR!$D:$D,D40,CR!$C:$C,E40)</f>
        <v>0</v>
      </c>
      <c r="K40" s="222">
        <v>1625000</v>
      </c>
    </row>
    <row r="41" spans="3:11" ht="15.75" customHeight="1" x14ac:dyDescent="0.25">
      <c r="C41" s="215" t="s">
        <v>281</v>
      </c>
      <c r="D41" s="216" t="s">
        <v>65</v>
      </c>
      <c r="E41" s="150">
        <v>222001</v>
      </c>
      <c r="F41" s="217" t="s">
        <v>41</v>
      </c>
      <c r="H41" s="212">
        <f>SUMIFS(FAR!$I:$I,FAR!$E:$E,D41,FAR!$D:$D,E41)</f>
        <v>0</v>
      </c>
      <c r="I41" s="212"/>
      <c r="J41" s="212">
        <f>SUMIFS(CR!$B:$B,CR!$D:$D,D41,CR!$C:$C,E41)</f>
        <v>0</v>
      </c>
      <c r="K41" s="222">
        <v>0</v>
      </c>
    </row>
    <row r="42" spans="3:11" ht="15.75" customHeight="1" x14ac:dyDescent="0.25">
      <c r="C42" s="215" t="s">
        <v>282</v>
      </c>
      <c r="D42" s="216" t="s">
        <v>65</v>
      </c>
      <c r="E42" s="150">
        <v>224002</v>
      </c>
      <c r="F42" s="215" t="s">
        <v>283</v>
      </c>
      <c r="H42" s="212">
        <f>SUMIFS(FAR!$I:$I,FAR!$E:$E,D42,FAR!$D:$D,E42)</f>
        <v>7200000</v>
      </c>
      <c r="I42" s="212"/>
      <c r="J42" s="212">
        <f>SUMIFS(CR!$B:$B,CR!$D:$D,D42,CR!$C:$C,E42)</f>
        <v>0</v>
      </c>
      <c r="K42" s="222">
        <v>7200000</v>
      </c>
    </row>
    <row r="43" spans="3:11" ht="15.75" customHeight="1" x14ac:dyDescent="0.25">
      <c r="C43" s="215" t="s">
        <v>128</v>
      </c>
      <c r="D43" s="216" t="s">
        <v>65</v>
      </c>
      <c r="E43" s="150">
        <v>227001</v>
      </c>
      <c r="F43" s="215" t="s">
        <v>18</v>
      </c>
      <c r="H43" s="212">
        <f>SUMIFS(FAR!$I:$I,FAR!$E:$E,D43,FAR!$D:$D,E43)</f>
        <v>10275000</v>
      </c>
      <c r="I43" s="212"/>
      <c r="J43" s="212">
        <f>SUMIFS(CR!$B:$B,CR!$D:$D,D43,CR!$C:$C,E43)</f>
        <v>0</v>
      </c>
      <c r="K43" s="222">
        <v>10275000</v>
      </c>
    </row>
    <row r="44" spans="3:11" ht="15.75" customHeight="1" x14ac:dyDescent="0.25">
      <c r="C44" s="215" t="s">
        <v>284</v>
      </c>
      <c r="D44" s="216" t="s">
        <v>65</v>
      </c>
      <c r="E44" s="150">
        <v>227004</v>
      </c>
      <c r="F44" s="215" t="s">
        <v>22</v>
      </c>
      <c r="H44" s="212">
        <f>SUMIFS(FAR!$I:$I,FAR!$E:$E,D44,FAR!$D:$D,E44)</f>
        <v>0</v>
      </c>
      <c r="I44" s="212"/>
      <c r="J44" s="212">
        <f>SUMIFS(CR!$B:$B,CR!$D:$D,D44,CR!$C:$C,E44)</f>
        <v>0</v>
      </c>
      <c r="K44" s="222">
        <v>0</v>
      </c>
    </row>
    <row r="45" spans="3:11" ht="15.75" customHeight="1" x14ac:dyDescent="0.25">
      <c r="C45" s="211"/>
      <c r="D45" s="213" t="s">
        <v>135</v>
      </c>
      <c r="E45" s="213"/>
      <c r="F45" s="213"/>
      <c r="H45" s="212">
        <f>SUMIFS(FAR!$I:$I,FAR!$E:$E,D45,FAR!$D:$D,E45)</f>
        <v>0</v>
      </c>
      <c r="I45" s="212"/>
      <c r="J45" s="212">
        <f>SUMIFS(CR!$B:$B,CR!$D:$D,D45,CR!$C:$C,E45)</f>
        <v>0</v>
      </c>
      <c r="K45" s="222">
        <v>0</v>
      </c>
    </row>
    <row r="46" spans="3:11" ht="15.75" customHeight="1" x14ac:dyDescent="0.25">
      <c r="C46" s="215" t="s">
        <v>15</v>
      </c>
      <c r="D46" s="216" t="s">
        <v>135</v>
      </c>
      <c r="E46" s="150">
        <v>211103</v>
      </c>
      <c r="F46" s="215" t="s">
        <v>15</v>
      </c>
      <c r="H46" s="212">
        <f>SUMIFS(FAR!$I:$I,FAR!$E:$E,D46,FAR!$D:$D,E46)</f>
        <v>2625000</v>
      </c>
      <c r="I46" s="212"/>
      <c r="J46" s="212">
        <f>SUMIFS(CR!$B:$B,CR!$D:$D,D46,CR!$C:$C,E46)</f>
        <v>0</v>
      </c>
      <c r="K46" s="222">
        <v>2625000</v>
      </c>
    </row>
    <row r="47" spans="3:11" ht="15.75" customHeight="1" x14ac:dyDescent="0.25">
      <c r="C47" s="211"/>
      <c r="D47" s="216" t="s">
        <v>135</v>
      </c>
      <c r="E47" s="150">
        <v>221003</v>
      </c>
      <c r="F47" s="217" t="s">
        <v>76</v>
      </c>
      <c r="H47" s="212">
        <f>SUMIFS(FAR!$I:$I,FAR!$E:$E,D47,FAR!$D:$D,E47)</f>
        <v>1750000</v>
      </c>
      <c r="I47" s="212"/>
      <c r="J47" s="212">
        <f>SUMIFS(CR!$B:$B,CR!$D:$D,D47,CR!$C:$C,E47)</f>
        <v>0</v>
      </c>
      <c r="K47" s="222">
        <v>1750000</v>
      </c>
    </row>
    <row r="48" spans="3:11" ht="15.75" customHeight="1" x14ac:dyDescent="0.25">
      <c r="C48" s="215" t="s">
        <v>279</v>
      </c>
      <c r="D48" s="216" t="s">
        <v>135</v>
      </c>
      <c r="E48" s="150">
        <v>221009</v>
      </c>
      <c r="F48" s="217" t="s">
        <v>28</v>
      </c>
      <c r="H48" s="212">
        <f>SUMIFS(FAR!$I:$I,FAR!$E:$E,D48,FAR!$D:$D,E48)</f>
        <v>1200000</v>
      </c>
      <c r="I48" s="212"/>
      <c r="J48" s="212">
        <f>SUMIFS(CR!$B:$B,CR!$D:$D,D48,CR!$C:$C,E48)</f>
        <v>0</v>
      </c>
      <c r="K48" s="222">
        <v>1200000</v>
      </c>
    </row>
    <row r="49" spans="1:27" ht="15.75" customHeight="1" x14ac:dyDescent="0.25">
      <c r="C49" s="215" t="s">
        <v>280</v>
      </c>
      <c r="D49" s="216" t="s">
        <v>135</v>
      </c>
      <c r="E49" s="150">
        <v>221011</v>
      </c>
      <c r="F49" s="217" t="s">
        <v>31</v>
      </c>
      <c r="H49" s="212">
        <f>SUMIFS(FAR!$I:$I,FAR!$E:$E,D49,FAR!$D:$D,E49)</f>
        <v>300000</v>
      </c>
      <c r="I49" s="212"/>
      <c r="J49" s="212">
        <f>SUMIFS(CR!$B:$B,CR!$D:$D,D49,CR!$C:$C,E49)</f>
        <v>0</v>
      </c>
      <c r="K49" s="222">
        <v>300000</v>
      </c>
    </row>
    <row r="50" spans="1:27" ht="15.75" customHeight="1" x14ac:dyDescent="0.25">
      <c r="C50" s="215" t="s">
        <v>281</v>
      </c>
      <c r="D50" s="216" t="s">
        <v>135</v>
      </c>
      <c r="E50" s="150">
        <v>222001</v>
      </c>
      <c r="F50" s="217" t="s">
        <v>41</v>
      </c>
      <c r="H50" s="212">
        <f>SUMIFS(FAR!$I:$I,FAR!$E:$E,D50,FAR!$D:$D,E50)</f>
        <v>0</v>
      </c>
      <c r="I50" s="212"/>
      <c r="J50" s="212">
        <f>SUMIFS(CR!$B:$B,CR!$D:$D,D50,CR!$C:$C,E50)</f>
        <v>0</v>
      </c>
      <c r="K50" s="222">
        <v>0</v>
      </c>
    </row>
    <row r="51" spans="1:27" ht="15.75" customHeight="1" x14ac:dyDescent="0.25">
      <c r="C51" s="215" t="s">
        <v>282</v>
      </c>
      <c r="D51" s="216" t="s">
        <v>135</v>
      </c>
      <c r="E51" s="150">
        <v>224002</v>
      </c>
      <c r="F51" s="215" t="s">
        <v>283</v>
      </c>
      <c r="H51" s="212">
        <f>SUMIFS(FAR!$I:$I,FAR!$E:$E,D51,FAR!$D:$D,E51)</f>
        <v>0</v>
      </c>
      <c r="I51" s="212"/>
      <c r="J51" s="212">
        <f>SUMIFS(CR!$B:$B,CR!$D:$D,D51,CR!$C:$C,E51)</f>
        <v>0</v>
      </c>
      <c r="K51" s="222">
        <v>0</v>
      </c>
    </row>
    <row r="52" spans="1:27" ht="15.75" customHeight="1" x14ac:dyDescent="0.25">
      <c r="C52" s="215" t="s">
        <v>128</v>
      </c>
      <c r="D52" s="216" t="s">
        <v>135</v>
      </c>
      <c r="E52" s="150">
        <v>227001</v>
      </c>
      <c r="F52" s="215" t="s">
        <v>18</v>
      </c>
      <c r="H52" s="212">
        <f>SUMIFS(FAR!$I:$I,FAR!$E:$E,D52,FAR!$D:$D,E52)</f>
        <v>2800000</v>
      </c>
      <c r="I52" s="212"/>
      <c r="J52" s="212">
        <f>SUMIFS(CR!$B:$B,CR!$D:$D,D52,CR!$C:$C,E52)</f>
        <v>0</v>
      </c>
      <c r="K52" s="222">
        <v>2800000</v>
      </c>
    </row>
    <row r="53" spans="1:27" ht="15.75" customHeight="1" x14ac:dyDescent="0.25">
      <c r="C53" s="215" t="s">
        <v>284</v>
      </c>
      <c r="D53" s="216" t="s">
        <v>135</v>
      </c>
      <c r="E53" s="150">
        <v>227004</v>
      </c>
      <c r="F53" s="215" t="s">
        <v>22</v>
      </c>
      <c r="H53" s="212">
        <f>SUMIFS(FAR!$I:$I,FAR!$E:$E,D53,FAR!$D:$D,E53)</f>
        <v>385714.28571428568</v>
      </c>
      <c r="I53" s="212"/>
      <c r="J53" s="212">
        <f>SUMIFS(CR!$B:$B,CR!$D:$D,D53,CR!$C:$C,E53)</f>
        <v>0</v>
      </c>
      <c r="K53" s="222">
        <v>385714.28571428568</v>
      </c>
    </row>
    <row r="54" spans="1:27" ht="15.75" customHeight="1" x14ac:dyDescent="0.25">
      <c r="C54" s="211"/>
      <c r="D54" s="213" t="s">
        <v>26</v>
      </c>
      <c r="E54" s="213"/>
      <c r="F54" s="218"/>
      <c r="H54" s="212">
        <f>SUMIFS(FAR!$I:$I,FAR!$E:$E,D54,FAR!$D:$D,E54)</f>
        <v>0</v>
      </c>
      <c r="I54" s="212"/>
      <c r="J54" s="212">
        <f>SUMIFS(CR!$B:$B,CR!$D:$D,D54,CR!$C:$C,E54)</f>
        <v>0</v>
      </c>
      <c r="K54" s="222">
        <v>0</v>
      </c>
    </row>
    <row r="55" spans="1:27" ht="15.75" customHeight="1" x14ac:dyDescent="0.25">
      <c r="C55" s="215" t="s">
        <v>15</v>
      </c>
      <c r="D55" s="216" t="s">
        <v>26</v>
      </c>
      <c r="E55" s="150">
        <v>211103</v>
      </c>
      <c r="F55" s="215" t="s">
        <v>15</v>
      </c>
      <c r="H55" s="212">
        <f>SUMIFS(FAR!$I:$I,FAR!$E:$E,D55,FAR!$D:$D,E55)</f>
        <v>3000000</v>
      </c>
      <c r="I55" s="212"/>
      <c r="J55" s="212">
        <f>SUMIFS(CR!$B:$B,CR!$D:$D,D55,CR!$C:$C,E55)</f>
        <v>0</v>
      </c>
      <c r="K55" s="222">
        <v>3000000</v>
      </c>
    </row>
    <row r="56" spans="1:27" ht="15.75" customHeight="1" x14ac:dyDescent="0.25">
      <c r="C56" s="211"/>
      <c r="D56" s="216" t="s">
        <v>26</v>
      </c>
      <c r="E56" s="150">
        <v>221003</v>
      </c>
      <c r="F56" s="217" t="s">
        <v>76</v>
      </c>
      <c r="H56" s="212">
        <f>SUMIFS(FAR!$I:$I,FAR!$E:$E,D56,FAR!$D:$D,E56)</f>
        <v>0</v>
      </c>
      <c r="I56" s="212"/>
      <c r="J56" s="212">
        <f>SUMIFS(CR!$B:$B,CR!$D:$D,D56,CR!$C:$C,E56)</f>
        <v>0</v>
      </c>
      <c r="K56" s="222">
        <v>0</v>
      </c>
    </row>
    <row r="57" spans="1:27" ht="15.75" customHeight="1" x14ac:dyDescent="0.25">
      <c r="C57" s="215" t="s">
        <v>279</v>
      </c>
      <c r="D57" s="216" t="s">
        <v>26</v>
      </c>
      <c r="E57" s="150">
        <v>221009</v>
      </c>
      <c r="F57" s="217" t="s">
        <v>28</v>
      </c>
      <c r="H57" s="212">
        <f>SUMIFS(FAR!$I:$I,FAR!$E:$E,D57,FAR!$D:$D,E57)</f>
        <v>5400000</v>
      </c>
      <c r="I57" s="212"/>
      <c r="J57" s="212">
        <f>SUMIFS(CR!$B:$B,CR!$D:$D,D57,CR!$C:$C,E57)</f>
        <v>0</v>
      </c>
      <c r="K57" s="222">
        <v>5400000</v>
      </c>
    </row>
    <row r="58" spans="1:27" ht="15.75" customHeight="1" x14ac:dyDescent="0.25">
      <c r="C58" s="215" t="s">
        <v>280</v>
      </c>
      <c r="D58" s="216" t="s">
        <v>26</v>
      </c>
      <c r="E58" s="150">
        <v>221011</v>
      </c>
      <c r="F58" s="217" t="s">
        <v>31</v>
      </c>
      <c r="H58" s="212">
        <f>SUMIFS(FAR!$I:$I,FAR!$E:$E,D58,FAR!$D:$D,E58)</f>
        <v>25875000</v>
      </c>
      <c r="I58" s="212"/>
      <c r="J58" s="212">
        <f>SUMIFS(CR!$B:$B,CR!$D:$D,D58,CR!$C:$C,E58)</f>
        <v>0</v>
      </c>
      <c r="K58" s="222">
        <v>25875000</v>
      </c>
    </row>
    <row r="59" spans="1:27" ht="15.75" customHeight="1" x14ac:dyDescent="0.25">
      <c r="C59" s="215" t="s">
        <v>281</v>
      </c>
      <c r="D59" s="216" t="s">
        <v>26</v>
      </c>
      <c r="E59" s="150">
        <v>222001</v>
      </c>
      <c r="F59" s="217" t="s">
        <v>41</v>
      </c>
      <c r="H59" s="212">
        <f>SUMIFS(FAR!$I:$I,FAR!$E:$E,D59,FAR!$D:$D,E59)</f>
        <v>3000000</v>
      </c>
      <c r="I59" s="212"/>
      <c r="J59" s="212">
        <f>SUMIFS(CR!$B:$B,CR!$D:$D,D59,CR!$C:$C,E59)</f>
        <v>0</v>
      </c>
      <c r="K59" s="222">
        <v>3000000</v>
      </c>
    </row>
    <row r="60" spans="1:27" ht="15.75" customHeight="1" x14ac:dyDescent="0.25">
      <c r="C60" s="215" t="s">
        <v>282</v>
      </c>
      <c r="D60" s="216" t="s">
        <v>26</v>
      </c>
      <c r="E60" s="150">
        <v>224002</v>
      </c>
      <c r="F60" s="215" t="s">
        <v>283</v>
      </c>
      <c r="H60" s="212">
        <f>SUMIFS(FAR!$I:$I,FAR!$E:$E,D60,FAR!$D:$D,E60)</f>
        <v>0</v>
      </c>
      <c r="I60" s="212"/>
      <c r="J60" s="212">
        <f>SUMIFS(CR!$B:$B,CR!$D:$D,D60,CR!$C:$C,E60)</f>
        <v>0</v>
      </c>
      <c r="K60" s="222">
        <v>0</v>
      </c>
    </row>
    <row r="61" spans="1:27" ht="15.75" customHeight="1" x14ac:dyDescent="0.25">
      <c r="C61" s="215" t="s">
        <v>128</v>
      </c>
      <c r="D61" s="216" t="s">
        <v>26</v>
      </c>
      <c r="E61" s="150">
        <v>227001</v>
      </c>
      <c r="F61" s="215" t="s">
        <v>18</v>
      </c>
      <c r="H61" s="212">
        <f>SUMIFS(FAR!$I:$I,FAR!$E:$E,D61,FAR!$D:$D,E61)</f>
        <v>2250000</v>
      </c>
      <c r="I61" s="212"/>
      <c r="J61" s="212">
        <f>SUMIFS(CR!$B:$B,CR!$D:$D,D61,CR!$C:$C,E61)</f>
        <v>0</v>
      </c>
      <c r="K61" s="222">
        <v>2250000</v>
      </c>
    </row>
    <row r="62" spans="1:27" ht="15.75" customHeight="1" x14ac:dyDescent="0.25">
      <c r="C62" s="215" t="s">
        <v>284</v>
      </c>
      <c r="D62" s="216" t="s">
        <v>26</v>
      </c>
      <c r="E62" s="150">
        <v>227004</v>
      </c>
      <c r="F62" s="215" t="s">
        <v>22</v>
      </c>
      <c r="H62" s="212">
        <f>SUMIFS(FAR!$I:$I,FAR!$E:$E,D62,FAR!$D:$D,E62)</f>
        <v>0</v>
      </c>
      <c r="I62" s="212"/>
      <c r="J62" s="212">
        <f>SUMIFS(CR!$B:$B,CR!$D:$D,D62,CR!$C:$C,E62)</f>
        <v>0</v>
      </c>
      <c r="K62" s="222">
        <v>0</v>
      </c>
    </row>
    <row r="63" spans="1:27" ht="15.75" customHeight="1" x14ac:dyDescent="0.25">
      <c r="C63" s="219" t="s">
        <v>255</v>
      </c>
      <c r="D63" s="216" t="s">
        <v>26</v>
      </c>
      <c r="E63" s="150">
        <v>221008</v>
      </c>
      <c r="F63" s="219" t="s">
        <v>255</v>
      </c>
      <c r="H63" s="212">
        <f>SUMIFS(FAR!$I:$I,FAR!$E:$E,D63,FAR!$D:$D,E63)</f>
        <v>0</v>
      </c>
      <c r="I63" s="212"/>
      <c r="J63" s="212">
        <f>SUMIFS(CR!$B:$B,CR!$D:$D,D63,CR!$C:$C,E63)</f>
        <v>170400000</v>
      </c>
      <c r="K63" s="222">
        <v>170400000</v>
      </c>
    </row>
    <row r="64" spans="1:27" ht="15.75" customHeight="1" x14ac:dyDescent="0.25">
      <c r="A64" s="220"/>
      <c r="B64" s="220"/>
      <c r="C64" s="220"/>
      <c r="D64" s="220"/>
      <c r="E64" s="220"/>
      <c r="F64" s="220"/>
      <c r="G64" s="220"/>
      <c r="H64" s="223">
        <f>SUM(H5:H62)</f>
        <v>835933571.42857146</v>
      </c>
      <c r="I64" s="224"/>
      <c r="J64" s="223">
        <f>SUM(J5:J63)</f>
        <v>2130630723</v>
      </c>
      <c r="K64" s="223">
        <f>SUM(K5:K63)</f>
        <v>2966564294.4285712</v>
      </c>
      <c r="L64" s="220"/>
      <c r="M64" s="220"/>
      <c r="N64" s="220"/>
      <c r="O64" s="220"/>
      <c r="P64" s="220"/>
      <c r="Q64" s="220"/>
      <c r="R64" s="220"/>
      <c r="S64" s="220"/>
      <c r="T64" s="220"/>
      <c r="U64" s="220"/>
      <c r="V64" s="220"/>
      <c r="W64" s="220"/>
      <c r="X64" s="220"/>
      <c r="Y64" s="220"/>
      <c r="Z64" s="220"/>
      <c r="AA64" s="220"/>
    </row>
    <row r="65" spans="7:11" ht="15.75" customHeight="1" x14ac:dyDescent="0.25">
      <c r="H65" s="222"/>
      <c r="I65" s="222"/>
      <c r="J65" s="222"/>
    </row>
    <row r="66" spans="7:11" ht="15.75" customHeight="1" x14ac:dyDescent="0.25">
      <c r="H66" s="225">
        <v>835933571.42857146</v>
      </c>
      <c r="I66" s="222"/>
      <c r="J66" s="222">
        <f>CR!B27</f>
        <v>2130630723</v>
      </c>
      <c r="K66" s="226">
        <f>SUM(H66:J66)</f>
        <v>2966564294.4285717</v>
      </c>
    </row>
    <row r="67" spans="7:11" ht="15.75" customHeight="1" x14ac:dyDescent="0.25">
      <c r="G67" s="221" t="s">
        <v>285</v>
      </c>
      <c r="H67" s="212">
        <f>H64-H66</f>
        <v>0</v>
      </c>
      <c r="J67" s="212">
        <f>J64-J66</f>
        <v>0</v>
      </c>
    </row>
    <row r="68" spans="7:11" ht="15.75" customHeight="1" x14ac:dyDescent="0.25">
      <c r="H68" s="212"/>
      <c r="I68" s="212"/>
      <c r="J68" s="212"/>
    </row>
    <row r="69" spans="7:11" ht="15.75" customHeight="1" x14ac:dyDescent="0.25">
      <c r="H69" s="212"/>
      <c r="I69" s="212"/>
      <c r="J69" s="212"/>
    </row>
    <row r="70" spans="7:11" ht="15.75" customHeight="1" x14ac:dyDescent="0.25">
      <c r="H70" s="212"/>
      <c r="I70" s="212"/>
      <c r="J70" s="212"/>
    </row>
    <row r="71" spans="7:11" ht="15.75" customHeight="1" x14ac:dyDescent="0.25">
      <c r="H71" s="212"/>
      <c r="I71" s="212"/>
      <c r="J71" s="212"/>
    </row>
    <row r="72" spans="7:11" ht="15.75" customHeight="1" x14ac:dyDescent="0.25">
      <c r="H72" s="212"/>
      <c r="I72" s="212"/>
      <c r="J72" s="212"/>
    </row>
    <row r="73" spans="7:11" ht="15.75" customHeight="1" x14ac:dyDescent="0.25">
      <c r="H73" s="212"/>
      <c r="I73" s="212"/>
      <c r="J73" s="212"/>
    </row>
    <row r="74" spans="7:11" ht="15.75" customHeight="1" x14ac:dyDescent="0.25">
      <c r="H74" s="212"/>
      <c r="I74" s="212"/>
      <c r="J74" s="212"/>
    </row>
    <row r="75" spans="7:11" ht="15.75" customHeight="1" x14ac:dyDescent="0.25">
      <c r="H75" s="212"/>
      <c r="I75" s="212"/>
      <c r="J75" s="212"/>
    </row>
    <row r="76" spans="7:11" ht="15.75" customHeight="1" x14ac:dyDescent="0.25">
      <c r="H76" s="212"/>
      <c r="I76" s="212"/>
      <c r="J76" s="212"/>
    </row>
    <row r="77" spans="7:11" ht="15.75" customHeight="1" x14ac:dyDescent="0.25">
      <c r="H77" s="212"/>
      <c r="I77" s="212"/>
      <c r="J77" s="212"/>
    </row>
    <row r="78" spans="7:11" ht="15.75" customHeight="1" x14ac:dyDescent="0.25">
      <c r="H78" s="212"/>
      <c r="I78" s="212"/>
      <c r="J78" s="212"/>
    </row>
    <row r="79" spans="7:11" ht="15.75" customHeight="1" x14ac:dyDescent="0.25">
      <c r="H79" s="212"/>
      <c r="I79" s="212"/>
      <c r="J79" s="212"/>
    </row>
    <row r="80" spans="7:11" ht="15.75" customHeight="1" x14ac:dyDescent="0.25">
      <c r="H80" s="212"/>
      <c r="I80" s="212"/>
      <c r="J80" s="212"/>
    </row>
    <row r="81" spans="8:10" ht="15.75" customHeight="1" x14ac:dyDescent="0.25">
      <c r="H81" s="212"/>
      <c r="I81" s="212"/>
      <c r="J81" s="212"/>
    </row>
    <row r="82" spans="8:10" ht="15.75" customHeight="1" x14ac:dyDescent="0.25">
      <c r="H82" s="212"/>
      <c r="I82" s="212"/>
      <c r="J82" s="212"/>
    </row>
    <row r="83" spans="8:10" ht="15.75" customHeight="1" x14ac:dyDescent="0.25">
      <c r="H83" s="212"/>
      <c r="I83" s="212"/>
      <c r="J83" s="212"/>
    </row>
    <row r="84" spans="8:10" ht="15.75" customHeight="1" x14ac:dyDescent="0.25">
      <c r="H84" s="212"/>
      <c r="I84" s="212"/>
      <c r="J84" s="212"/>
    </row>
    <row r="85" spans="8:10" ht="15.75" customHeight="1" x14ac:dyDescent="0.25">
      <c r="H85" s="212"/>
      <c r="I85" s="212"/>
      <c r="J85" s="212"/>
    </row>
    <row r="86" spans="8:10" ht="15.75" customHeight="1" x14ac:dyDescent="0.25">
      <c r="H86" s="212"/>
      <c r="I86" s="212"/>
      <c r="J86" s="212"/>
    </row>
    <row r="87" spans="8:10" ht="15.75" customHeight="1" x14ac:dyDescent="0.25">
      <c r="H87" s="212"/>
      <c r="I87" s="212"/>
      <c r="J87" s="212"/>
    </row>
    <row r="88" spans="8:10" ht="15.75" customHeight="1" x14ac:dyDescent="0.25">
      <c r="H88" s="212"/>
      <c r="I88" s="212"/>
      <c r="J88" s="212"/>
    </row>
    <row r="89" spans="8:10" ht="15.75" customHeight="1" x14ac:dyDescent="0.25">
      <c r="H89" s="212"/>
      <c r="I89" s="212"/>
      <c r="J89" s="212"/>
    </row>
    <row r="90" spans="8:10" ht="15.75" customHeight="1" x14ac:dyDescent="0.25">
      <c r="H90" s="212"/>
      <c r="I90" s="212"/>
      <c r="J90" s="212"/>
    </row>
    <row r="91" spans="8:10" ht="15.75" customHeight="1" x14ac:dyDescent="0.25">
      <c r="H91" s="212"/>
      <c r="I91" s="212"/>
      <c r="J91" s="212"/>
    </row>
    <row r="92" spans="8:10" ht="15.75" customHeight="1" x14ac:dyDescent="0.25">
      <c r="H92" s="212"/>
      <c r="I92" s="212"/>
      <c r="J92" s="212"/>
    </row>
    <row r="93" spans="8:10" ht="15.75" customHeight="1" x14ac:dyDescent="0.25">
      <c r="H93" s="212"/>
      <c r="I93" s="212"/>
      <c r="J93" s="212"/>
    </row>
    <row r="94" spans="8:10" ht="15.75" customHeight="1" x14ac:dyDescent="0.25">
      <c r="H94" s="212"/>
      <c r="I94" s="212"/>
      <c r="J94" s="212"/>
    </row>
    <row r="95" spans="8:10" ht="15.75" customHeight="1" x14ac:dyDescent="0.25">
      <c r="H95" s="212"/>
      <c r="I95" s="212"/>
      <c r="J95" s="212"/>
    </row>
    <row r="96" spans="8:10" ht="15.75" customHeight="1" x14ac:dyDescent="0.25">
      <c r="H96" s="212"/>
      <c r="I96" s="212"/>
      <c r="J96" s="212"/>
    </row>
    <row r="97" spans="8:10" ht="15.75" customHeight="1" x14ac:dyDescent="0.25">
      <c r="H97" s="212"/>
      <c r="I97" s="212"/>
      <c r="J97" s="212"/>
    </row>
    <row r="98" spans="8:10" ht="15.75" customHeight="1" x14ac:dyDescent="0.25">
      <c r="H98" s="212"/>
      <c r="I98" s="212"/>
      <c r="J98" s="212"/>
    </row>
    <row r="99" spans="8:10" ht="15.75" customHeight="1" x14ac:dyDescent="0.25">
      <c r="H99" s="212"/>
      <c r="I99" s="212"/>
      <c r="J99" s="212"/>
    </row>
    <row r="100" spans="8:10" ht="15.75" customHeight="1" x14ac:dyDescent="0.25">
      <c r="H100" s="212"/>
      <c r="I100" s="212"/>
      <c r="J100" s="212"/>
    </row>
    <row r="101" spans="8:10" ht="15.75" customHeight="1" x14ac:dyDescent="0.25">
      <c r="H101" s="212"/>
      <c r="I101" s="212"/>
      <c r="J101" s="212"/>
    </row>
    <row r="102" spans="8:10" ht="15.75" customHeight="1" x14ac:dyDescent="0.25">
      <c r="H102" s="212"/>
      <c r="I102" s="212"/>
      <c r="J102" s="212"/>
    </row>
    <row r="103" spans="8:10" ht="15.75" customHeight="1" x14ac:dyDescent="0.25">
      <c r="H103" s="212"/>
      <c r="I103" s="212"/>
      <c r="J103" s="212"/>
    </row>
    <row r="104" spans="8:10" ht="15.75" customHeight="1" x14ac:dyDescent="0.25">
      <c r="H104" s="212"/>
      <c r="I104" s="212"/>
      <c r="J104" s="212"/>
    </row>
    <row r="105" spans="8:10" ht="15.75" customHeight="1" x14ac:dyDescent="0.25">
      <c r="H105" s="212"/>
      <c r="I105" s="212"/>
      <c r="J105" s="212"/>
    </row>
    <row r="106" spans="8:10" ht="15.75" customHeight="1" x14ac:dyDescent="0.25">
      <c r="H106" s="212"/>
      <c r="I106" s="212"/>
      <c r="J106" s="212"/>
    </row>
    <row r="107" spans="8:10" ht="15.75" customHeight="1" x14ac:dyDescent="0.25">
      <c r="H107" s="212"/>
      <c r="I107" s="212"/>
      <c r="J107" s="212"/>
    </row>
    <row r="108" spans="8:10" ht="15.75" customHeight="1" x14ac:dyDescent="0.25">
      <c r="H108" s="212"/>
      <c r="I108" s="212"/>
      <c r="J108" s="212"/>
    </row>
    <row r="109" spans="8:10" ht="15.75" customHeight="1" x14ac:dyDescent="0.25">
      <c r="H109" s="212"/>
      <c r="I109" s="212"/>
      <c r="J109" s="212"/>
    </row>
    <row r="110" spans="8:10" ht="15.75" customHeight="1" x14ac:dyDescent="0.25">
      <c r="H110" s="212"/>
      <c r="I110" s="212"/>
      <c r="J110" s="212"/>
    </row>
    <row r="111" spans="8:10" ht="15.75" customHeight="1" x14ac:dyDescent="0.25">
      <c r="H111" s="212"/>
      <c r="I111" s="212"/>
      <c r="J111" s="212"/>
    </row>
    <row r="112" spans="8:10" ht="15.75" customHeight="1" x14ac:dyDescent="0.25">
      <c r="H112" s="212"/>
      <c r="I112" s="212"/>
      <c r="J112" s="212"/>
    </row>
    <row r="113" spans="8:10" ht="15.75" customHeight="1" x14ac:dyDescent="0.25">
      <c r="H113" s="212"/>
      <c r="I113" s="212"/>
      <c r="J113" s="212"/>
    </row>
    <row r="114" spans="8:10" ht="15.75" customHeight="1" x14ac:dyDescent="0.25">
      <c r="H114" s="212"/>
      <c r="I114" s="212"/>
      <c r="J114" s="212"/>
    </row>
    <row r="115" spans="8:10" ht="15.75" customHeight="1" x14ac:dyDescent="0.25">
      <c r="H115" s="212"/>
      <c r="I115" s="212"/>
      <c r="J115" s="212"/>
    </row>
    <row r="116" spans="8:10" ht="15.75" customHeight="1" x14ac:dyDescent="0.25">
      <c r="H116" s="212"/>
      <c r="I116" s="212"/>
      <c r="J116" s="212"/>
    </row>
    <row r="117" spans="8:10" ht="15.75" customHeight="1" x14ac:dyDescent="0.25">
      <c r="H117" s="212"/>
      <c r="I117" s="212"/>
      <c r="J117" s="212"/>
    </row>
    <row r="118" spans="8:10" ht="15.75" customHeight="1" x14ac:dyDescent="0.25">
      <c r="H118" s="212"/>
      <c r="I118" s="212"/>
      <c r="J118" s="212"/>
    </row>
    <row r="119" spans="8:10" ht="15.75" customHeight="1" x14ac:dyDescent="0.25">
      <c r="H119" s="212"/>
      <c r="I119" s="212"/>
      <c r="J119" s="212"/>
    </row>
    <row r="120" spans="8:10" ht="15.75" customHeight="1" x14ac:dyDescent="0.25">
      <c r="H120" s="212"/>
      <c r="I120" s="212"/>
      <c r="J120" s="212"/>
    </row>
    <row r="121" spans="8:10" ht="15.75" customHeight="1" x14ac:dyDescent="0.25">
      <c r="H121" s="212"/>
      <c r="I121" s="212"/>
      <c r="J121" s="212"/>
    </row>
    <row r="122" spans="8:10" ht="15.75" customHeight="1" x14ac:dyDescent="0.25">
      <c r="H122" s="212"/>
      <c r="I122" s="212"/>
      <c r="J122" s="212"/>
    </row>
    <row r="123" spans="8:10" ht="15.75" customHeight="1" x14ac:dyDescent="0.25">
      <c r="H123" s="212"/>
      <c r="I123" s="212"/>
      <c r="J123" s="212"/>
    </row>
    <row r="124" spans="8:10" ht="15.75" customHeight="1" x14ac:dyDescent="0.25">
      <c r="H124" s="212"/>
      <c r="I124" s="212"/>
      <c r="J124" s="212"/>
    </row>
    <row r="125" spans="8:10" ht="15.75" customHeight="1" x14ac:dyDescent="0.25">
      <c r="H125" s="212"/>
      <c r="I125" s="212"/>
      <c r="J125" s="212"/>
    </row>
    <row r="126" spans="8:10" ht="15.75" customHeight="1" x14ac:dyDescent="0.25">
      <c r="H126" s="212"/>
      <c r="I126" s="212"/>
      <c r="J126" s="212"/>
    </row>
    <row r="127" spans="8:10" ht="15.75" customHeight="1" x14ac:dyDescent="0.25">
      <c r="H127" s="212"/>
      <c r="I127" s="212"/>
      <c r="J127" s="212"/>
    </row>
    <row r="128" spans="8:10" ht="15.75" customHeight="1" x14ac:dyDescent="0.25">
      <c r="H128" s="212"/>
      <c r="I128" s="212"/>
      <c r="J128" s="212"/>
    </row>
    <row r="129" spans="8:10" ht="15.75" customHeight="1" x14ac:dyDescent="0.25">
      <c r="H129" s="212"/>
      <c r="I129" s="212"/>
      <c r="J129" s="212"/>
    </row>
    <row r="130" spans="8:10" ht="15.75" customHeight="1" x14ac:dyDescent="0.25">
      <c r="H130" s="212"/>
      <c r="I130" s="212"/>
      <c r="J130" s="212"/>
    </row>
    <row r="131" spans="8:10" ht="15.75" customHeight="1" x14ac:dyDescent="0.25">
      <c r="H131" s="212"/>
      <c r="I131" s="212"/>
      <c r="J131" s="212"/>
    </row>
    <row r="132" spans="8:10" ht="15.75" customHeight="1" x14ac:dyDescent="0.25">
      <c r="H132" s="212"/>
      <c r="I132" s="212"/>
      <c r="J132" s="212"/>
    </row>
    <row r="133" spans="8:10" ht="15.75" customHeight="1" x14ac:dyDescent="0.25">
      <c r="H133" s="212"/>
      <c r="I133" s="212"/>
      <c r="J133" s="212"/>
    </row>
    <row r="134" spans="8:10" ht="15.75" customHeight="1" x14ac:dyDescent="0.25">
      <c r="H134" s="212"/>
      <c r="I134" s="212"/>
      <c r="J134" s="212"/>
    </row>
    <row r="135" spans="8:10" ht="15.75" customHeight="1" x14ac:dyDescent="0.25">
      <c r="H135" s="212"/>
      <c r="I135" s="212"/>
      <c r="J135" s="212"/>
    </row>
    <row r="136" spans="8:10" ht="15.75" customHeight="1" x14ac:dyDescent="0.25">
      <c r="H136" s="212"/>
      <c r="I136" s="212"/>
      <c r="J136" s="212"/>
    </row>
    <row r="137" spans="8:10" ht="15.75" customHeight="1" x14ac:dyDescent="0.25">
      <c r="H137" s="212"/>
      <c r="I137" s="212"/>
      <c r="J137" s="212"/>
    </row>
    <row r="138" spans="8:10" ht="15.75" customHeight="1" x14ac:dyDescent="0.25">
      <c r="H138" s="212"/>
      <c r="I138" s="212"/>
      <c r="J138" s="212"/>
    </row>
    <row r="139" spans="8:10" ht="15.75" customHeight="1" x14ac:dyDescent="0.25">
      <c r="H139" s="212"/>
      <c r="I139" s="212"/>
      <c r="J139" s="212"/>
    </row>
    <row r="140" spans="8:10" ht="15.75" customHeight="1" x14ac:dyDescent="0.25">
      <c r="H140" s="212"/>
      <c r="I140" s="212"/>
      <c r="J140" s="212"/>
    </row>
    <row r="141" spans="8:10" ht="15.75" customHeight="1" x14ac:dyDescent="0.25">
      <c r="H141" s="212"/>
      <c r="I141" s="212"/>
      <c r="J141" s="212"/>
    </row>
    <row r="142" spans="8:10" ht="15.75" customHeight="1" x14ac:dyDescent="0.25">
      <c r="H142" s="212"/>
      <c r="I142" s="212"/>
      <c r="J142" s="212"/>
    </row>
    <row r="143" spans="8:10" ht="15.75" customHeight="1" x14ac:dyDescent="0.25">
      <c r="H143" s="212"/>
      <c r="I143" s="212"/>
      <c r="J143" s="212"/>
    </row>
    <row r="144" spans="8:10" ht="15.75" customHeight="1" x14ac:dyDescent="0.25">
      <c r="H144" s="212"/>
      <c r="I144" s="212"/>
      <c r="J144" s="212"/>
    </row>
    <row r="145" spans="8:10" ht="15.75" customHeight="1" x14ac:dyDescent="0.25">
      <c r="H145" s="212"/>
      <c r="I145" s="212"/>
      <c r="J145" s="212"/>
    </row>
    <row r="146" spans="8:10" ht="15.75" customHeight="1" x14ac:dyDescent="0.25">
      <c r="H146" s="212"/>
      <c r="I146" s="212"/>
      <c r="J146" s="212"/>
    </row>
    <row r="147" spans="8:10" ht="15.75" customHeight="1" x14ac:dyDescent="0.25">
      <c r="H147" s="212"/>
      <c r="I147" s="212"/>
      <c r="J147" s="212"/>
    </row>
    <row r="148" spans="8:10" ht="15.75" customHeight="1" x14ac:dyDescent="0.25">
      <c r="H148" s="212"/>
      <c r="I148" s="212"/>
      <c r="J148" s="212"/>
    </row>
    <row r="149" spans="8:10" ht="15.75" customHeight="1" x14ac:dyDescent="0.25">
      <c r="H149" s="212"/>
      <c r="I149" s="212"/>
      <c r="J149" s="212"/>
    </row>
    <row r="150" spans="8:10" ht="15.75" customHeight="1" x14ac:dyDescent="0.25">
      <c r="H150" s="212"/>
      <c r="I150" s="212"/>
      <c r="J150" s="212"/>
    </row>
    <row r="151" spans="8:10" ht="15.75" customHeight="1" x14ac:dyDescent="0.25">
      <c r="H151" s="212"/>
      <c r="I151" s="212"/>
      <c r="J151" s="212"/>
    </row>
    <row r="152" spans="8:10" ht="15.75" customHeight="1" x14ac:dyDescent="0.25">
      <c r="H152" s="212"/>
      <c r="I152" s="212"/>
      <c r="J152" s="212"/>
    </row>
    <row r="153" spans="8:10" ht="15.75" customHeight="1" x14ac:dyDescent="0.25">
      <c r="H153" s="212"/>
      <c r="I153" s="212"/>
      <c r="J153" s="212"/>
    </row>
    <row r="154" spans="8:10" ht="15.75" customHeight="1" x14ac:dyDescent="0.25">
      <c r="H154" s="212"/>
      <c r="I154" s="212"/>
      <c r="J154" s="212"/>
    </row>
    <row r="155" spans="8:10" ht="15.75" customHeight="1" x14ac:dyDescent="0.25">
      <c r="H155" s="212"/>
      <c r="I155" s="212"/>
      <c r="J155" s="212"/>
    </row>
    <row r="156" spans="8:10" ht="15.75" customHeight="1" x14ac:dyDescent="0.25">
      <c r="H156" s="212"/>
      <c r="I156" s="212"/>
      <c r="J156" s="212"/>
    </row>
    <row r="157" spans="8:10" ht="15.75" customHeight="1" x14ac:dyDescent="0.25">
      <c r="H157" s="212"/>
      <c r="I157" s="212"/>
      <c r="J157" s="212"/>
    </row>
    <row r="158" spans="8:10" ht="15.75" customHeight="1" x14ac:dyDescent="0.25">
      <c r="H158" s="212"/>
      <c r="I158" s="212"/>
      <c r="J158" s="212"/>
    </row>
    <row r="159" spans="8:10" ht="15.75" customHeight="1" x14ac:dyDescent="0.25">
      <c r="H159" s="212"/>
      <c r="I159" s="212"/>
      <c r="J159" s="212"/>
    </row>
    <row r="160" spans="8:10" ht="15.75" customHeight="1" x14ac:dyDescent="0.25">
      <c r="H160" s="212"/>
      <c r="I160" s="212"/>
      <c r="J160" s="212"/>
    </row>
    <row r="161" spans="8:10" ht="15.75" customHeight="1" x14ac:dyDescent="0.25">
      <c r="H161" s="212"/>
      <c r="I161" s="212"/>
      <c r="J161" s="212"/>
    </row>
    <row r="162" spans="8:10" ht="15.75" customHeight="1" x14ac:dyDescent="0.25">
      <c r="H162" s="212"/>
      <c r="I162" s="212"/>
      <c r="J162" s="212"/>
    </row>
    <row r="163" spans="8:10" ht="15.75" customHeight="1" x14ac:dyDescent="0.25">
      <c r="H163" s="212"/>
      <c r="I163" s="212"/>
      <c r="J163" s="212"/>
    </row>
    <row r="164" spans="8:10" ht="15.75" customHeight="1" x14ac:dyDescent="0.25">
      <c r="H164" s="212"/>
      <c r="I164" s="212"/>
      <c r="J164" s="212"/>
    </row>
    <row r="165" spans="8:10" ht="15.75" customHeight="1" x14ac:dyDescent="0.25">
      <c r="H165" s="212"/>
      <c r="I165" s="212"/>
      <c r="J165" s="212"/>
    </row>
    <row r="166" spans="8:10" ht="15.75" customHeight="1" x14ac:dyDescent="0.25">
      <c r="H166" s="212"/>
      <c r="I166" s="212"/>
      <c r="J166" s="212"/>
    </row>
    <row r="167" spans="8:10" ht="15.75" customHeight="1" x14ac:dyDescent="0.25">
      <c r="H167" s="212"/>
      <c r="I167" s="212"/>
      <c r="J167" s="212"/>
    </row>
    <row r="168" spans="8:10" ht="15.75" customHeight="1" x14ac:dyDescent="0.25">
      <c r="H168" s="212"/>
      <c r="I168" s="212"/>
      <c r="J168" s="212"/>
    </row>
    <row r="169" spans="8:10" ht="15.75" customHeight="1" x14ac:dyDescent="0.25">
      <c r="H169" s="212"/>
      <c r="I169" s="212"/>
      <c r="J169" s="212"/>
    </row>
    <row r="170" spans="8:10" ht="15.75" customHeight="1" x14ac:dyDescent="0.25">
      <c r="H170" s="212"/>
      <c r="I170" s="212"/>
      <c r="J170" s="212"/>
    </row>
    <row r="171" spans="8:10" ht="15.75" customHeight="1" x14ac:dyDescent="0.25">
      <c r="H171" s="212"/>
      <c r="I171" s="212"/>
      <c r="J171" s="212"/>
    </row>
    <row r="172" spans="8:10" ht="15.75" customHeight="1" x14ac:dyDescent="0.25">
      <c r="H172" s="212"/>
      <c r="I172" s="212"/>
      <c r="J172" s="212"/>
    </row>
    <row r="173" spans="8:10" ht="15.75" customHeight="1" x14ac:dyDescent="0.25">
      <c r="H173" s="212"/>
      <c r="I173" s="212"/>
      <c r="J173" s="212"/>
    </row>
    <row r="174" spans="8:10" ht="15.75" customHeight="1" x14ac:dyDescent="0.25">
      <c r="H174" s="212"/>
      <c r="I174" s="212"/>
      <c r="J174" s="212"/>
    </row>
    <row r="175" spans="8:10" ht="15.75" customHeight="1" x14ac:dyDescent="0.25">
      <c r="H175" s="212"/>
      <c r="I175" s="212"/>
      <c r="J175" s="212"/>
    </row>
    <row r="176" spans="8:10" ht="15.75" customHeight="1" x14ac:dyDescent="0.25">
      <c r="H176" s="212"/>
      <c r="I176" s="212"/>
      <c r="J176" s="212"/>
    </row>
    <row r="177" spans="8:10" ht="15.75" customHeight="1" x14ac:dyDescent="0.25">
      <c r="H177" s="212"/>
      <c r="I177" s="212"/>
      <c r="J177" s="212"/>
    </row>
    <row r="178" spans="8:10" ht="15.75" customHeight="1" x14ac:dyDescent="0.25">
      <c r="H178" s="212"/>
      <c r="I178" s="212"/>
      <c r="J178" s="212"/>
    </row>
    <row r="179" spans="8:10" ht="15.75" customHeight="1" x14ac:dyDescent="0.25">
      <c r="H179" s="212"/>
      <c r="I179" s="212"/>
      <c r="J179" s="212"/>
    </row>
    <row r="180" spans="8:10" ht="15.75" customHeight="1" x14ac:dyDescent="0.25">
      <c r="H180" s="212"/>
      <c r="I180" s="212"/>
      <c r="J180" s="212"/>
    </row>
    <row r="181" spans="8:10" ht="15.75" customHeight="1" x14ac:dyDescent="0.25">
      <c r="H181" s="212"/>
      <c r="I181" s="212"/>
      <c r="J181" s="212"/>
    </row>
    <row r="182" spans="8:10" ht="15.75" customHeight="1" x14ac:dyDescent="0.25">
      <c r="H182" s="212"/>
      <c r="I182" s="212"/>
      <c r="J182" s="212"/>
    </row>
    <row r="183" spans="8:10" ht="15.75" customHeight="1" x14ac:dyDescent="0.25">
      <c r="H183" s="212"/>
      <c r="I183" s="212"/>
      <c r="J183" s="212"/>
    </row>
    <row r="184" spans="8:10" ht="15.75" customHeight="1" x14ac:dyDescent="0.25">
      <c r="H184" s="212"/>
      <c r="I184" s="212"/>
      <c r="J184" s="212"/>
    </row>
    <row r="185" spans="8:10" ht="15.75" customHeight="1" x14ac:dyDescent="0.25">
      <c r="H185" s="212"/>
      <c r="I185" s="212"/>
      <c r="J185" s="212"/>
    </row>
    <row r="186" spans="8:10" ht="15.75" customHeight="1" x14ac:dyDescent="0.25">
      <c r="H186" s="212"/>
      <c r="I186" s="212"/>
      <c r="J186" s="212"/>
    </row>
    <row r="187" spans="8:10" ht="15.75" customHeight="1" x14ac:dyDescent="0.25">
      <c r="H187" s="212"/>
      <c r="I187" s="212"/>
      <c r="J187" s="212"/>
    </row>
    <row r="188" spans="8:10" ht="15.75" customHeight="1" x14ac:dyDescent="0.25">
      <c r="H188" s="212"/>
      <c r="I188" s="212"/>
      <c r="J188" s="212"/>
    </row>
    <row r="189" spans="8:10" ht="15.75" customHeight="1" x14ac:dyDescent="0.25">
      <c r="H189" s="212"/>
      <c r="I189" s="212"/>
      <c r="J189" s="212"/>
    </row>
    <row r="190" spans="8:10" ht="15.75" customHeight="1" x14ac:dyDescent="0.25">
      <c r="H190" s="212"/>
      <c r="I190" s="212"/>
      <c r="J190" s="212"/>
    </row>
    <row r="191" spans="8:10" ht="15.75" customHeight="1" x14ac:dyDescent="0.25">
      <c r="H191" s="212"/>
      <c r="I191" s="212"/>
      <c r="J191" s="212"/>
    </row>
    <row r="192" spans="8:10" ht="15.75" customHeight="1" x14ac:dyDescent="0.25">
      <c r="H192" s="212"/>
      <c r="I192" s="212"/>
      <c r="J192" s="212"/>
    </row>
    <row r="193" spans="8:10" ht="15.75" customHeight="1" x14ac:dyDescent="0.25">
      <c r="H193" s="212"/>
      <c r="I193" s="212"/>
      <c r="J193" s="212"/>
    </row>
    <row r="194" spans="8:10" ht="15.75" customHeight="1" x14ac:dyDescent="0.25">
      <c r="H194" s="212"/>
      <c r="I194" s="212"/>
      <c r="J194" s="212"/>
    </row>
    <row r="195" spans="8:10" ht="15.75" customHeight="1" x14ac:dyDescent="0.25">
      <c r="H195" s="212"/>
      <c r="I195" s="212"/>
      <c r="J195" s="212"/>
    </row>
    <row r="196" spans="8:10" ht="15.75" customHeight="1" x14ac:dyDescent="0.25">
      <c r="H196" s="212"/>
      <c r="I196" s="212"/>
      <c r="J196" s="212"/>
    </row>
    <row r="197" spans="8:10" ht="15.75" customHeight="1" x14ac:dyDescent="0.25">
      <c r="H197" s="212"/>
      <c r="I197" s="212"/>
      <c r="J197" s="212"/>
    </row>
    <row r="198" spans="8:10" ht="15.75" customHeight="1" x14ac:dyDescent="0.25">
      <c r="H198" s="212"/>
      <c r="I198" s="212"/>
      <c r="J198" s="212"/>
    </row>
    <row r="199" spans="8:10" ht="15.75" customHeight="1" x14ac:dyDescent="0.25">
      <c r="H199" s="212"/>
      <c r="I199" s="212"/>
      <c r="J199" s="212"/>
    </row>
    <row r="200" spans="8:10" ht="15.75" customHeight="1" x14ac:dyDescent="0.25">
      <c r="H200" s="212"/>
      <c r="I200" s="212"/>
      <c r="J200" s="212"/>
    </row>
    <row r="201" spans="8:10" ht="15.75" customHeight="1" x14ac:dyDescent="0.25">
      <c r="H201" s="212"/>
      <c r="I201" s="212"/>
      <c r="J201" s="212"/>
    </row>
    <row r="202" spans="8:10" ht="15.75" customHeight="1" x14ac:dyDescent="0.25">
      <c r="H202" s="212"/>
      <c r="I202" s="212"/>
      <c r="J202" s="212"/>
    </row>
    <row r="203" spans="8:10" ht="15.75" customHeight="1" x14ac:dyDescent="0.25">
      <c r="H203" s="212"/>
      <c r="I203" s="212"/>
      <c r="J203" s="212"/>
    </row>
    <row r="204" spans="8:10" ht="15.75" customHeight="1" x14ac:dyDescent="0.25">
      <c r="H204" s="212"/>
      <c r="I204" s="212"/>
      <c r="J204" s="212"/>
    </row>
    <row r="205" spans="8:10" ht="15.75" customHeight="1" x14ac:dyDescent="0.25">
      <c r="H205" s="212"/>
      <c r="I205" s="212"/>
      <c r="J205" s="212"/>
    </row>
    <row r="206" spans="8:10" ht="15.75" customHeight="1" x14ac:dyDescent="0.25">
      <c r="H206" s="212"/>
      <c r="I206" s="212"/>
      <c r="J206" s="212"/>
    </row>
    <row r="207" spans="8:10" ht="15.75" customHeight="1" x14ac:dyDescent="0.25">
      <c r="H207" s="212"/>
      <c r="I207" s="212"/>
      <c r="J207" s="212"/>
    </row>
    <row r="208" spans="8:10" ht="15.75" customHeight="1" x14ac:dyDescent="0.25">
      <c r="H208" s="212"/>
      <c r="I208" s="212"/>
      <c r="J208" s="212"/>
    </row>
    <row r="209" spans="8:10" ht="15.75" customHeight="1" x14ac:dyDescent="0.25">
      <c r="H209" s="212"/>
      <c r="I209" s="212"/>
      <c r="J209" s="212"/>
    </row>
    <row r="210" spans="8:10" ht="15.75" customHeight="1" x14ac:dyDescent="0.25">
      <c r="H210" s="212"/>
      <c r="I210" s="212"/>
      <c r="J210" s="212"/>
    </row>
    <row r="211" spans="8:10" ht="15.75" customHeight="1" x14ac:dyDescent="0.25">
      <c r="H211" s="212"/>
      <c r="I211" s="212"/>
      <c r="J211" s="212"/>
    </row>
    <row r="212" spans="8:10" ht="15.75" customHeight="1" x14ac:dyDescent="0.25">
      <c r="H212" s="212"/>
      <c r="I212" s="212"/>
      <c r="J212" s="212"/>
    </row>
    <row r="213" spans="8:10" ht="15.75" customHeight="1" x14ac:dyDescent="0.25">
      <c r="H213" s="212"/>
      <c r="I213" s="212"/>
      <c r="J213" s="212"/>
    </row>
    <row r="214" spans="8:10" ht="15.75" customHeight="1" x14ac:dyDescent="0.25">
      <c r="H214" s="212"/>
      <c r="I214" s="212"/>
      <c r="J214" s="212"/>
    </row>
    <row r="215" spans="8:10" ht="15.75" customHeight="1" x14ac:dyDescent="0.25">
      <c r="H215" s="212"/>
      <c r="I215" s="212"/>
      <c r="J215" s="212"/>
    </row>
    <row r="216" spans="8:10" ht="15.75" customHeight="1" x14ac:dyDescent="0.25">
      <c r="H216" s="212"/>
      <c r="I216" s="212"/>
      <c r="J216" s="212"/>
    </row>
    <row r="217" spans="8:10" ht="15.75" customHeight="1" x14ac:dyDescent="0.25">
      <c r="H217" s="212"/>
      <c r="I217" s="212"/>
      <c r="J217" s="212"/>
    </row>
    <row r="218" spans="8:10" ht="15.75" customHeight="1" x14ac:dyDescent="0.25">
      <c r="H218" s="212"/>
      <c r="I218" s="212"/>
      <c r="J218" s="212"/>
    </row>
    <row r="219" spans="8:10" ht="15.75" customHeight="1" x14ac:dyDescent="0.25">
      <c r="H219" s="212"/>
      <c r="I219" s="212"/>
      <c r="J219" s="212"/>
    </row>
    <row r="220" spans="8:10" ht="15.75" customHeight="1" x14ac:dyDescent="0.25">
      <c r="H220" s="212"/>
      <c r="I220" s="212"/>
      <c r="J220" s="212"/>
    </row>
    <row r="221" spans="8:10" ht="15.75" customHeight="1" x14ac:dyDescent="0.25">
      <c r="H221" s="212"/>
      <c r="I221" s="212"/>
      <c r="J221" s="212"/>
    </row>
    <row r="222" spans="8:10" ht="15.75" customHeight="1" x14ac:dyDescent="0.25">
      <c r="H222" s="212"/>
      <c r="I222" s="212"/>
      <c r="J222" s="212"/>
    </row>
    <row r="223" spans="8:10" ht="15.75" customHeight="1" x14ac:dyDescent="0.25">
      <c r="H223" s="212"/>
      <c r="I223" s="212"/>
      <c r="J223" s="212"/>
    </row>
    <row r="224" spans="8:10" ht="15.75" customHeight="1" x14ac:dyDescent="0.25">
      <c r="H224" s="212"/>
      <c r="I224" s="212"/>
      <c r="J224" s="212"/>
    </row>
    <row r="225" spans="8:10" ht="15.75" customHeight="1" x14ac:dyDescent="0.25">
      <c r="H225" s="212"/>
      <c r="I225" s="212"/>
      <c r="J225" s="212"/>
    </row>
    <row r="226" spans="8:10" ht="15.75" customHeight="1" x14ac:dyDescent="0.25">
      <c r="H226" s="212"/>
      <c r="I226" s="212"/>
      <c r="J226" s="212"/>
    </row>
    <row r="227" spans="8:10" ht="15.75" customHeight="1" x14ac:dyDescent="0.25">
      <c r="H227" s="212"/>
      <c r="I227" s="212"/>
      <c r="J227" s="212"/>
    </row>
    <row r="228" spans="8:10" ht="15.75" customHeight="1" x14ac:dyDescent="0.25">
      <c r="H228" s="212"/>
      <c r="I228" s="212"/>
      <c r="J228" s="212"/>
    </row>
    <row r="229" spans="8:10" ht="15.75" customHeight="1" x14ac:dyDescent="0.25">
      <c r="H229" s="212"/>
      <c r="I229" s="212"/>
      <c r="J229" s="212"/>
    </row>
    <row r="230" spans="8:10" ht="15.75" customHeight="1" x14ac:dyDescent="0.25">
      <c r="H230" s="212"/>
      <c r="I230" s="212"/>
      <c r="J230" s="212"/>
    </row>
    <row r="231" spans="8:10" ht="15.75" customHeight="1" x14ac:dyDescent="0.25">
      <c r="H231" s="212"/>
      <c r="I231" s="212"/>
      <c r="J231" s="212"/>
    </row>
    <row r="232" spans="8:10" ht="15.75" customHeight="1" x14ac:dyDescent="0.25">
      <c r="H232" s="212"/>
      <c r="I232" s="212"/>
      <c r="J232" s="212"/>
    </row>
    <row r="233" spans="8:10" ht="15.75" customHeight="1" x14ac:dyDescent="0.25">
      <c r="H233" s="212"/>
      <c r="I233" s="212"/>
      <c r="J233" s="212"/>
    </row>
    <row r="234" spans="8:10" ht="15.75" customHeight="1" x14ac:dyDescent="0.25">
      <c r="H234" s="212"/>
      <c r="I234" s="212"/>
      <c r="J234" s="212"/>
    </row>
    <row r="235" spans="8:10" ht="15.75" customHeight="1" x14ac:dyDescent="0.25">
      <c r="H235" s="212"/>
      <c r="I235" s="212"/>
      <c r="J235" s="212"/>
    </row>
    <row r="236" spans="8:10" ht="15.75" customHeight="1" x14ac:dyDescent="0.25">
      <c r="H236" s="212"/>
      <c r="I236" s="212"/>
      <c r="J236" s="212"/>
    </row>
    <row r="237" spans="8:10" ht="15.75" customHeight="1" x14ac:dyDescent="0.25">
      <c r="H237" s="212"/>
      <c r="I237" s="212"/>
      <c r="J237" s="212"/>
    </row>
    <row r="238" spans="8:10" ht="15.75" customHeight="1" x14ac:dyDescent="0.25">
      <c r="H238" s="212"/>
      <c r="I238" s="212"/>
      <c r="J238" s="212"/>
    </row>
    <row r="239" spans="8:10" ht="15.75" customHeight="1" x14ac:dyDescent="0.25">
      <c r="H239" s="212"/>
      <c r="I239" s="212"/>
      <c r="J239" s="212"/>
    </row>
    <row r="240" spans="8:10" ht="15.75" customHeight="1" x14ac:dyDescent="0.25">
      <c r="H240" s="212"/>
      <c r="I240" s="212"/>
      <c r="J240" s="212"/>
    </row>
    <row r="241" spans="8:10" ht="15.75" customHeight="1" x14ac:dyDescent="0.25">
      <c r="H241" s="212"/>
      <c r="I241" s="212"/>
      <c r="J241" s="212"/>
    </row>
    <row r="242" spans="8:10" ht="15.75" customHeight="1" x14ac:dyDescent="0.25">
      <c r="H242" s="212"/>
      <c r="I242" s="212"/>
      <c r="J242" s="212"/>
    </row>
    <row r="243" spans="8:10" ht="15.75" customHeight="1" x14ac:dyDescent="0.25">
      <c r="H243" s="212"/>
      <c r="I243" s="212"/>
      <c r="J243" s="212"/>
    </row>
    <row r="244" spans="8:10" ht="15.75" customHeight="1" x14ac:dyDescent="0.25">
      <c r="H244" s="212"/>
      <c r="I244" s="212"/>
      <c r="J244" s="212"/>
    </row>
    <row r="245" spans="8:10" ht="15.75" customHeight="1" x14ac:dyDescent="0.25">
      <c r="H245" s="212"/>
      <c r="I245" s="212"/>
      <c r="J245" s="212"/>
    </row>
    <row r="246" spans="8:10" ht="15.75" customHeight="1" x14ac:dyDescent="0.25">
      <c r="H246" s="212"/>
      <c r="I246" s="212"/>
      <c r="J246" s="212"/>
    </row>
    <row r="247" spans="8:10" ht="15.75" customHeight="1" x14ac:dyDescent="0.25">
      <c r="H247" s="212"/>
      <c r="I247" s="212"/>
      <c r="J247" s="212"/>
    </row>
    <row r="248" spans="8:10" ht="15.75" customHeight="1" x14ac:dyDescent="0.25">
      <c r="H248" s="212"/>
      <c r="I248" s="212"/>
      <c r="J248" s="212"/>
    </row>
    <row r="249" spans="8:10" ht="15.75" customHeight="1" x14ac:dyDescent="0.25">
      <c r="H249" s="212"/>
      <c r="I249" s="212"/>
      <c r="J249" s="212"/>
    </row>
    <row r="250" spans="8:10" ht="15.75" customHeight="1" x14ac:dyDescent="0.25">
      <c r="H250" s="212"/>
      <c r="I250" s="212"/>
      <c r="J250" s="212"/>
    </row>
    <row r="251" spans="8:10" ht="15.75" customHeight="1" x14ac:dyDescent="0.25">
      <c r="H251" s="212"/>
      <c r="I251" s="212"/>
      <c r="J251" s="212"/>
    </row>
    <row r="252" spans="8:10" ht="15.75" customHeight="1" x14ac:dyDescent="0.25">
      <c r="H252" s="212"/>
      <c r="I252" s="212"/>
      <c r="J252" s="212"/>
    </row>
    <row r="253" spans="8:10" ht="15.75" customHeight="1" x14ac:dyDescent="0.25">
      <c r="H253" s="212"/>
      <c r="I253" s="212"/>
      <c r="J253" s="212"/>
    </row>
    <row r="254" spans="8:10" ht="15.75" customHeight="1" x14ac:dyDescent="0.25">
      <c r="H254" s="212"/>
      <c r="I254" s="212"/>
      <c r="J254" s="212"/>
    </row>
    <row r="255" spans="8:10" ht="15.75" customHeight="1" x14ac:dyDescent="0.25">
      <c r="H255" s="212"/>
      <c r="I255" s="212"/>
      <c r="J255" s="212"/>
    </row>
    <row r="256" spans="8:10" ht="15.75" customHeight="1" x14ac:dyDescent="0.25">
      <c r="H256" s="212"/>
      <c r="I256" s="212"/>
      <c r="J256" s="212"/>
    </row>
    <row r="257" spans="8:10" ht="15.75" customHeight="1" x14ac:dyDescent="0.25">
      <c r="H257" s="212"/>
      <c r="I257" s="212"/>
      <c r="J257" s="212"/>
    </row>
    <row r="258" spans="8:10" ht="15.75" customHeight="1" x14ac:dyDescent="0.25">
      <c r="H258" s="212"/>
      <c r="I258" s="212"/>
      <c r="J258" s="212"/>
    </row>
    <row r="259" spans="8:10" ht="15.75" customHeight="1" x14ac:dyDescent="0.25">
      <c r="H259" s="212"/>
      <c r="I259" s="212"/>
      <c r="J259" s="212"/>
    </row>
    <row r="260" spans="8:10" ht="15.75" customHeight="1" x14ac:dyDescent="0.25">
      <c r="H260" s="212"/>
      <c r="I260" s="212"/>
      <c r="J260" s="212"/>
    </row>
    <row r="261" spans="8:10" ht="15.75" customHeight="1" x14ac:dyDescent="0.25">
      <c r="H261" s="212"/>
      <c r="I261" s="212"/>
      <c r="J261" s="212"/>
    </row>
    <row r="262" spans="8:10" ht="15.75" customHeight="1" x14ac:dyDescent="0.25">
      <c r="H262" s="212"/>
      <c r="I262" s="212"/>
      <c r="J262" s="212"/>
    </row>
    <row r="263" spans="8:10" ht="15.75" customHeight="1" x14ac:dyDescent="0.25">
      <c r="H263" s="212"/>
      <c r="I263" s="212"/>
      <c r="J263" s="212"/>
    </row>
    <row r="264" spans="8:10" ht="15.75" customHeight="1" x14ac:dyDescent="0.25">
      <c r="H264" s="212"/>
      <c r="I264" s="212"/>
      <c r="J264" s="212"/>
    </row>
    <row r="265" spans="8:10" ht="15.75" customHeight="1" x14ac:dyDescent="0.25">
      <c r="H265" s="212"/>
      <c r="I265" s="212"/>
      <c r="J265" s="212"/>
    </row>
    <row r="266" spans="8:10" ht="15.75" customHeight="1" x14ac:dyDescent="0.25">
      <c r="H266" s="212"/>
      <c r="I266" s="212"/>
      <c r="J266" s="212"/>
    </row>
    <row r="267" spans="8:10" ht="15.75" customHeight="1" x14ac:dyDescent="0.25">
      <c r="H267" s="212"/>
      <c r="I267" s="212"/>
      <c r="J267" s="212"/>
    </row>
    <row r="268" spans="8:10" ht="15.75" customHeight="1" x14ac:dyDescent="0.25">
      <c r="H268" s="212"/>
      <c r="I268" s="212"/>
      <c r="J268" s="212"/>
    </row>
    <row r="269" spans="8:10" ht="15.75" customHeight="1" x14ac:dyDescent="0.25">
      <c r="H269" s="212"/>
      <c r="I269" s="212"/>
      <c r="J269" s="212"/>
    </row>
    <row r="270" spans="8:10" ht="15.75" customHeight="1" x14ac:dyDescent="0.25">
      <c r="H270" s="212"/>
      <c r="I270" s="212"/>
      <c r="J270" s="212"/>
    </row>
    <row r="271" spans="8:10" ht="15.75" customHeight="1" x14ac:dyDescent="0.25">
      <c r="H271" s="212"/>
      <c r="I271" s="212"/>
      <c r="J271" s="212"/>
    </row>
    <row r="272" spans="8:10" ht="15.75" customHeight="1" x14ac:dyDescent="0.25">
      <c r="H272" s="212"/>
      <c r="I272" s="212"/>
      <c r="J272" s="212"/>
    </row>
    <row r="273" spans="8:10" ht="15.75" customHeight="1" x14ac:dyDescent="0.25">
      <c r="H273" s="212"/>
      <c r="I273" s="212"/>
      <c r="J273" s="212"/>
    </row>
    <row r="274" spans="8:10" ht="15.75" customHeight="1" x14ac:dyDescent="0.25">
      <c r="H274" s="212"/>
      <c r="I274" s="212"/>
      <c r="J274" s="212"/>
    </row>
    <row r="275" spans="8:10" ht="15.75" customHeight="1" x14ac:dyDescent="0.25">
      <c r="H275" s="212"/>
      <c r="I275" s="212"/>
      <c r="J275" s="212"/>
    </row>
    <row r="276" spans="8:10" ht="15.75" customHeight="1" x14ac:dyDescent="0.25">
      <c r="H276" s="212"/>
      <c r="I276" s="212"/>
      <c r="J276" s="212"/>
    </row>
    <row r="277" spans="8:10" ht="15.75" customHeight="1" x14ac:dyDescent="0.25">
      <c r="H277" s="212"/>
      <c r="I277" s="212"/>
      <c r="J277" s="212"/>
    </row>
    <row r="278" spans="8:10" ht="15.75" customHeight="1" x14ac:dyDescent="0.25">
      <c r="H278" s="212"/>
      <c r="I278" s="212"/>
      <c r="J278" s="212"/>
    </row>
    <row r="279" spans="8:10" ht="15.75" customHeight="1" x14ac:dyDescent="0.25">
      <c r="H279" s="212"/>
      <c r="I279" s="212"/>
      <c r="J279" s="212"/>
    </row>
    <row r="280" spans="8:10" ht="15.75" customHeight="1" x14ac:dyDescent="0.25">
      <c r="H280" s="212"/>
      <c r="I280" s="212"/>
      <c r="J280" s="212"/>
    </row>
    <row r="281" spans="8:10" ht="15.75" customHeight="1" x14ac:dyDescent="0.25">
      <c r="H281" s="212"/>
      <c r="I281" s="212"/>
      <c r="J281" s="212"/>
    </row>
    <row r="282" spans="8:10" ht="15.75" customHeight="1" x14ac:dyDescent="0.25">
      <c r="H282" s="212"/>
      <c r="I282" s="212"/>
      <c r="J282" s="212"/>
    </row>
    <row r="283" spans="8:10" ht="15.75" customHeight="1" x14ac:dyDescent="0.25">
      <c r="H283" s="212"/>
      <c r="I283" s="212"/>
      <c r="J283" s="212"/>
    </row>
    <row r="284" spans="8:10" ht="15.75" customHeight="1" x14ac:dyDescent="0.25">
      <c r="H284" s="212"/>
      <c r="I284" s="212"/>
      <c r="J284" s="212"/>
    </row>
    <row r="285" spans="8:10" ht="15.75" customHeight="1" x14ac:dyDescent="0.25">
      <c r="H285" s="212"/>
      <c r="I285" s="212"/>
      <c r="J285" s="212"/>
    </row>
    <row r="286" spans="8:10" ht="15.75" customHeight="1" x14ac:dyDescent="0.25">
      <c r="H286" s="212"/>
      <c r="I286" s="212"/>
      <c r="J286" s="212"/>
    </row>
    <row r="287" spans="8:10" ht="15.75" customHeight="1" x14ac:dyDescent="0.25">
      <c r="H287" s="212"/>
      <c r="I287" s="212"/>
      <c r="J287" s="212"/>
    </row>
    <row r="288" spans="8:10" ht="15.75" customHeight="1" x14ac:dyDescent="0.25">
      <c r="H288" s="212"/>
      <c r="I288" s="212"/>
      <c r="J288" s="212"/>
    </row>
    <row r="289" spans="8:10" ht="15.75" customHeight="1" x14ac:dyDescent="0.25">
      <c r="H289" s="212"/>
      <c r="I289" s="212"/>
      <c r="J289" s="212"/>
    </row>
    <row r="290" spans="8:10" ht="15.75" customHeight="1" x14ac:dyDescent="0.25">
      <c r="H290" s="212"/>
      <c r="I290" s="212"/>
      <c r="J290" s="212"/>
    </row>
    <row r="291" spans="8:10" ht="15.75" customHeight="1" x14ac:dyDescent="0.25">
      <c r="H291" s="212"/>
      <c r="I291" s="212"/>
      <c r="J291" s="212"/>
    </row>
    <row r="292" spans="8:10" ht="15.75" customHeight="1" x14ac:dyDescent="0.25">
      <c r="H292" s="212"/>
      <c r="I292" s="212"/>
      <c r="J292" s="212"/>
    </row>
    <row r="293" spans="8:10" ht="15.75" customHeight="1" x14ac:dyDescent="0.25">
      <c r="H293" s="212"/>
      <c r="I293" s="212"/>
      <c r="J293" s="212"/>
    </row>
    <row r="294" spans="8:10" ht="15.75" customHeight="1" x14ac:dyDescent="0.25">
      <c r="H294" s="212"/>
      <c r="I294" s="212"/>
      <c r="J294" s="212"/>
    </row>
    <row r="295" spans="8:10" ht="15.75" customHeight="1" x14ac:dyDescent="0.25">
      <c r="H295" s="212"/>
      <c r="I295" s="212"/>
      <c r="J295" s="212"/>
    </row>
    <row r="296" spans="8:10" ht="15.75" customHeight="1" x14ac:dyDescent="0.25">
      <c r="H296" s="212"/>
      <c r="I296" s="212"/>
      <c r="J296" s="212"/>
    </row>
    <row r="297" spans="8:10" ht="15.75" customHeight="1" x14ac:dyDescent="0.25">
      <c r="H297" s="212"/>
      <c r="I297" s="212"/>
      <c r="J297" s="212"/>
    </row>
    <row r="298" spans="8:10" ht="15.75" customHeight="1" x14ac:dyDescent="0.25">
      <c r="H298" s="212"/>
      <c r="I298" s="212"/>
      <c r="J298" s="212"/>
    </row>
    <row r="299" spans="8:10" ht="15.75" customHeight="1" x14ac:dyDescent="0.25">
      <c r="H299" s="212"/>
      <c r="I299" s="212"/>
      <c r="J299" s="212"/>
    </row>
    <row r="300" spans="8:10" ht="15.75" customHeight="1" x14ac:dyDescent="0.25">
      <c r="H300" s="212"/>
      <c r="I300" s="212"/>
      <c r="J300" s="212"/>
    </row>
    <row r="301" spans="8:10" ht="15.75" customHeight="1" x14ac:dyDescent="0.25">
      <c r="H301" s="212"/>
      <c r="I301" s="212"/>
      <c r="J301" s="212"/>
    </row>
    <row r="302" spans="8:10" ht="15.75" customHeight="1" x14ac:dyDescent="0.25">
      <c r="H302" s="212"/>
      <c r="I302" s="212"/>
      <c r="J302" s="212"/>
    </row>
    <row r="303" spans="8:10" ht="15.75" customHeight="1" x14ac:dyDescent="0.25">
      <c r="H303" s="212"/>
      <c r="I303" s="212"/>
      <c r="J303" s="212"/>
    </row>
    <row r="304" spans="8:10" ht="15.75" customHeight="1" x14ac:dyDescent="0.25">
      <c r="H304" s="212"/>
      <c r="I304" s="212"/>
      <c r="J304" s="212"/>
    </row>
    <row r="305" spans="8:10" ht="15.75" customHeight="1" x14ac:dyDescent="0.25">
      <c r="H305" s="212"/>
      <c r="I305" s="212"/>
      <c r="J305" s="212"/>
    </row>
    <row r="306" spans="8:10" ht="15.75" customHeight="1" x14ac:dyDescent="0.25">
      <c r="H306" s="212"/>
      <c r="I306" s="212"/>
      <c r="J306" s="212"/>
    </row>
    <row r="307" spans="8:10" ht="15.75" customHeight="1" x14ac:dyDescent="0.25">
      <c r="H307" s="212"/>
      <c r="I307" s="212"/>
      <c r="J307" s="212"/>
    </row>
    <row r="308" spans="8:10" ht="15.75" customHeight="1" x14ac:dyDescent="0.25">
      <c r="H308" s="212"/>
      <c r="I308" s="212"/>
      <c r="J308" s="212"/>
    </row>
    <row r="309" spans="8:10" ht="15.75" customHeight="1" x14ac:dyDescent="0.25">
      <c r="H309" s="212"/>
      <c r="I309" s="212"/>
      <c r="J309" s="212"/>
    </row>
    <row r="310" spans="8:10" ht="15.75" customHeight="1" x14ac:dyDescent="0.25">
      <c r="H310" s="212"/>
      <c r="I310" s="212"/>
      <c r="J310" s="212"/>
    </row>
    <row r="311" spans="8:10" ht="15.75" customHeight="1" x14ac:dyDescent="0.25">
      <c r="H311" s="212"/>
      <c r="I311" s="212"/>
      <c r="J311" s="212"/>
    </row>
    <row r="312" spans="8:10" ht="15.75" customHeight="1" x14ac:dyDescent="0.25">
      <c r="H312" s="212"/>
      <c r="I312" s="212"/>
      <c r="J312" s="212"/>
    </row>
    <row r="313" spans="8:10" ht="15.75" customHeight="1" x14ac:dyDescent="0.25">
      <c r="H313" s="212"/>
      <c r="I313" s="212"/>
      <c r="J313" s="212"/>
    </row>
    <row r="314" spans="8:10" ht="15.75" customHeight="1" x14ac:dyDescent="0.25">
      <c r="H314" s="212"/>
      <c r="I314" s="212"/>
      <c r="J314" s="212"/>
    </row>
    <row r="315" spans="8:10" ht="15.75" customHeight="1" x14ac:dyDescent="0.25">
      <c r="H315" s="212"/>
      <c r="I315" s="212"/>
      <c r="J315" s="212"/>
    </row>
    <row r="316" spans="8:10" ht="15.75" customHeight="1" x14ac:dyDescent="0.25">
      <c r="H316" s="212"/>
      <c r="I316" s="212"/>
      <c r="J316" s="212"/>
    </row>
    <row r="317" spans="8:10" ht="15.75" customHeight="1" x14ac:dyDescent="0.25">
      <c r="H317" s="212"/>
      <c r="I317" s="212"/>
      <c r="J317" s="212"/>
    </row>
    <row r="318" spans="8:10" ht="15.75" customHeight="1" x14ac:dyDescent="0.25">
      <c r="H318" s="212"/>
      <c r="I318" s="212"/>
      <c r="J318" s="212"/>
    </row>
    <row r="319" spans="8:10" ht="15.75" customHeight="1" x14ac:dyDescent="0.25">
      <c r="H319" s="212"/>
      <c r="I319" s="212"/>
      <c r="J319" s="212"/>
    </row>
    <row r="320" spans="8:10" ht="15.75" customHeight="1" x14ac:dyDescent="0.25">
      <c r="H320" s="212"/>
      <c r="I320" s="212"/>
      <c r="J320" s="212"/>
    </row>
    <row r="321" spans="8:10" ht="15.75" customHeight="1" x14ac:dyDescent="0.25">
      <c r="H321" s="212"/>
      <c r="I321" s="212"/>
      <c r="J321" s="212"/>
    </row>
    <row r="322" spans="8:10" ht="15.75" customHeight="1" x14ac:dyDescent="0.25">
      <c r="H322" s="212"/>
      <c r="I322" s="212"/>
      <c r="J322" s="212"/>
    </row>
    <row r="323" spans="8:10" ht="15.75" customHeight="1" x14ac:dyDescent="0.25">
      <c r="H323" s="212"/>
      <c r="I323" s="212"/>
      <c r="J323" s="212"/>
    </row>
    <row r="324" spans="8:10" ht="15.75" customHeight="1" x14ac:dyDescent="0.25">
      <c r="H324" s="212"/>
      <c r="I324" s="212"/>
      <c r="J324" s="212"/>
    </row>
    <row r="325" spans="8:10" ht="15.75" customHeight="1" x14ac:dyDescent="0.25">
      <c r="H325" s="212"/>
      <c r="I325" s="212"/>
      <c r="J325" s="212"/>
    </row>
    <row r="326" spans="8:10" ht="15.75" customHeight="1" x14ac:dyDescent="0.25">
      <c r="H326" s="212"/>
      <c r="I326" s="212"/>
      <c r="J326" s="212"/>
    </row>
    <row r="327" spans="8:10" ht="15.75" customHeight="1" x14ac:dyDescent="0.25">
      <c r="H327" s="212"/>
      <c r="I327" s="212"/>
      <c r="J327" s="212"/>
    </row>
    <row r="328" spans="8:10" ht="15.75" customHeight="1" x14ac:dyDescent="0.25">
      <c r="H328" s="212"/>
      <c r="I328" s="212"/>
      <c r="J328" s="212"/>
    </row>
    <row r="329" spans="8:10" ht="15.75" customHeight="1" x14ac:dyDescent="0.25">
      <c r="H329" s="212"/>
      <c r="I329" s="212"/>
      <c r="J329" s="212"/>
    </row>
    <row r="330" spans="8:10" ht="15.75" customHeight="1" x14ac:dyDescent="0.25">
      <c r="H330" s="212"/>
      <c r="I330" s="212"/>
      <c r="J330" s="212"/>
    </row>
    <row r="331" spans="8:10" ht="15.75" customHeight="1" x14ac:dyDescent="0.25">
      <c r="H331" s="212"/>
      <c r="I331" s="212"/>
      <c r="J331" s="212"/>
    </row>
    <row r="332" spans="8:10" ht="15.75" customHeight="1" x14ac:dyDescent="0.25">
      <c r="H332" s="212"/>
      <c r="I332" s="212"/>
      <c r="J332" s="212"/>
    </row>
    <row r="333" spans="8:10" ht="15.75" customHeight="1" x14ac:dyDescent="0.25">
      <c r="H333" s="212"/>
      <c r="I333" s="212"/>
      <c r="J333" s="212"/>
    </row>
    <row r="334" spans="8:10" ht="15.75" customHeight="1" x14ac:dyDescent="0.25">
      <c r="H334" s="212"/>
      <c r="I334" s="212"/>
      <c r="J334" s="212"/>
    </row>
    <row r="335" spans="8:10" ht="15.75" customHeight="1" x14ac:dyDescent="0.25">
      <c r="H335" s="212"/>
      <c r="I335" s="212"/>
      <c r="J335" s="212"/>
    </row>
    <row r="336" spans="8:10" ht="15.75" customHeight="1" x14ac:dyDescent="0.25">
      <c r="H336" s="212"/>
      <c r="I336" s="212"/>
      <c r="J336" s="212"/>
    </row>
    <row r="337" spans="8:10" ht="15.75" customHeight="1" x14ac:dyDescent="0.25">
      <c r="H337" s="212"/>
      <c r="I337" s="212"/>
      <c r="J337" s="212"/>
    </row>
    <row r="338" spans="8:10" ht="15.75" customHeight="1" x14ac:dyDescent="0.25">
      <c r="H338" s="212"/>
      <c r="I338" s="212"/>
      <c r="J338" s="212"/>
    </row>
    <row r="339" spans="8:10" ht="15.75" customHeight="1" x14ac:dyDescent="0.25">
      <c r="H339" s="212"/>
      <c r="I339" s="212"/>
      <c r="J339" s="212"/>
    </row>
    <row r="340" spans="8:10" ht="15.75" customHeight="1" x14ac:dyDescent="0.25">
      <c r="H340" s="212"/>
      <c r="I340" s="212"/>
      <c r="J340" s="212"/>
    </row>
    <row r="341" spans="8:10" ht="15.75" customHeight="1" x14ac:dyDescent="0.25">
      <c r="H341" s="212"/>
      <c r="I341" s="212"/>
      <c r="J341" s="212"/>
    </row>
    <row r="342" spans="8:10" ht="15.75" customHeight="1" x14ac:dyDescent="0.25">
      <c r="H342" s="212"/>
      <c r="I342" s="212"/>
      <c r="J342" s="212"/>
    </row>
    <row r="343" spans="8:10" ht="15.75" customHeight="1" x14ac:dyDescent="0.25">
      <c r="H343" s="212"/>
      <c r="I343" s="212"/>
      <c r="J343" s="212"/>
    </row>
    <row r="344" spans="8:10" ht="15.75" customHeight="1" x14ac:dyDescent="0.25">
      <c r="H344" s="212"/>
      <c r="I344" s="212"/>
      <c r="J344" s="212"/>
    </row>
    <row r="345" spans="8:10" ht="15.75" customHeight="1" x14ac:dyDescent="0.25">
      <c r="H345" s="212"/>
      <c r="I345" s="212"/>
      <c r="J345" s="212"/>
    </row>
    <row r="346" spans="8:10" ht="15.75" customHeight="1" x14ac:dyDescent="0.25">
      <c r="H346" s="212"/>
      <c r="I346" s="212"/>
      <c r="J346" s="212"/>
    </row>
    <row r="347" spans="8:10" ht="15.75" customHeight="1" x14ac:dyDescent="0.25">
      <c r="H347" s="212"/>
      <c r="I347" s="212"/>
      <c r="J347" s="212"/>
    </row>
    <row r="348" spans="8:10" ht="15.75" customHeight="1" x14ac:dyDescent="0.25">
      <c r="H348" s="212"/>
      <c r="I348" s="212"/>
      <c r="J348" s="212"/>
    </row>
    <row r="349" spans="8:10" ht="15.75" customHeight="1" x14ac:dyDescent="0.25">
      <c r="H349" s="212"/>
      <c r="I349" s="212"/>
      <c r="J349" s="212"/>
    </row>
    <row r="350" spans="8:10" ht="15.75" customHeight="1" x14ac:dyDescent="0.25">
      <c r="H350" s="212"/>
      <c r="I350" s="212"/>
      <c r="J350" s="212"/>
    </row>
    <row r="351" spans="8:10" ht="15.75" customHeight="1" x14ac:dyDescent="0.25">
      <c r="H351" s="212"/>
      <c r="I351" s="212"/>
      <c r="J351" s="212"/>
    </row>
    <row r="352" spans="8:10" ht="15.75" customHeight="1" x14ac:dyDescent="0.25">
      <c r="H352" s="212"/>
      <c r="I352" s="212"/>
      <c r="J352" s="212"/>
    </row>
    <row r="353" spans="8:10" ht="15.75" customHeight="1" x14ac:dyDescent="0.25">
      <c r="H353" s="212"/>
      <c r="I353" s="212"/>
      <c r="J353" s="212"/>
    </row>
    <row r="354" spans="8:10" ht="15.75" customHeight="1" x14ac:dyDescent="0.25">
      <c r="H354" s="212"/>
      <c r="I354" s="212"/>
      <c r="J354" s="212"/>
    </row>
    <row r="355" spans="8:10" ht="15.75" customHeight="1" x14ac:dyDescent="0.25">
      <c r="H355" s="212"/>
      <c r="I355" s="212"/>
      <c r="J355" s="212"/>
    </row>
    <row r="356" spans="8:10" ht="15.75" customHeight="1" x14ac:dyDescent="0.25">
      <c r="H356" s="212"/>
      <c r="I356" s="212"/>
      <c r="J356" s="212"/>
    </row>
    <row r="357" spans="8:10" ht="15.75" customHeight="1" x14ac:dyDescent="0.25">
      <c r="H357" s="212"/>
      <c r="I357" s="212"/>
      <c r="J357" s="212"/>
    </row>
    <row r="358" spans="8:10" ht="15.75" customHeight="1" x14ac:dyDescent="0.25">
      <c r="H358" s="212"/>
      <c r="I358" s="212"/>
      <c r="J358" s="212"/>
    </row>
    <row r="359" spans="8:10" ht="15.75" customHeight="1" x14ac:dyDescent="0.25">
      <c r="H359" s="212"/>
      <c r="I359" s="212"/>
      <c r="J359" s="212"/>
    </row>
    <row r="360" spans="8:10" ht="15.75" customHeight="1" x14ac:dyDescent="0.25">
      <c r="H360" s="212"/>
      <c r="I360" s="212"/>
      <c r="J360" s="212"/>
    </row>
    <row r="361" spans="8:10" ht="15.75" customHeight="1" x14ac:dyDescent="0.25">
      <c r="H361" s="212"/>
      <c r="I361" s="212"/>
      <c r="J361" s="212"/>
    </row>
    <row r="362" spans="8:10" ht="15.75" customHeight="1" x14ac:dyDescent="0.25">
      <c r="H362" s="212"/>
      <c r="I362" s="212"/>
      <c r="J362" s="212"/>
    </row>
    <row r="363" spans="8:10" ht="15.75" customHeight="1" x14ac:dyDescent="0.25">
      <c r="H363" s="212"/>
      <c r="I363" s="212"/>
      <c r="J363" s="212"/>
    </row>
    <row r="364" spans="8:10" ht="15.75" customHeight="1" x14ac:dyDescent="0.25">
      <c r="H364" s="212"/>
      <c r="I364" s="212"/>
      <c r="J364" s="212"/>
    </row>
    <row r="365" spans="8:10" ht="15.75" customHeight="1" x14ac:dyDescent="0.25">
      <c r="H365" s="212"/>
      <c r="I365" s="212"/>
      <c r="J365" s="212"/>
    </row>
    <row r="366" spans="8:10" ht="15.75" customHeight="1" x14ac:dyDescent="0.25">
      <c r="H366" s="212"/>
      <c r="I366" s="212"/>
      <c r="J366" s="212"/>
    </row>
    <row r="367" spans="8:10" ht="15.75" customHeight="1" x14ac:dyDescent="0.25">
      <c r="H367" s="212"/>
      <c r="I367" s="212"/>
      <c r="J367" s="212"/>
    </row>
    <row r="368" spans="8:10" ht="15.75" customHeight="1" x14ac:dyDescent="0.25">
      <c r="H368" s="212"/>
      <c r="I368" s="212"/>
      <c r="J368" s="212"/>
    </row>
    <row r="369" spans="8:10" ht="15.75" customHeight="1" x14ac:dyDescent="0.25">
      <c r="H369" s="212"/>
      <c r="I369" s="212"/>
      <c r="J369" s="212"/>
    </row>
    <row r="370" spans="8:10" ht="15.75" customHeight="1" x14ac:dyDescent="0.25">
      <c r="H370" s="212"/>
      <c r="I370" s="212"/>
      <c r="J370" s="212"/>
    </row>
    <row r="371" spans="8:10" ht="15.75" customHeight="1" x14ac:dyDescent="0.25">
      <c r="H371" s="212"/>
      <c r="I371" s="212"/>
      <c r="J371" s="212"/>
    </row>
    <row r="372" spans="8:10" ht="15.75" customHeight="1" x14ac:dyDescent="0.25">
      <c r="H372" s="212"/>
      <c r="I372" s="212"/>
      <c r="J372" s="212"/>
    </row>
    <row r="373" spans="8:10" ht="15.75" customHeight="1" x14ac:dyDescent="0.25">
      <c r="H373" s="212"/>
      <c r="I373" s="212"/>
      <c r="J373" s="212"/>
    </row>
    <row r="374" spans="8:10" ht="15.75" customHeight="1" x14ac:dyDescent="0.25">
      <c r="H374" s="212"/>
      <c r="I374" s="212"/>
      <c r="J374" s="212"/>
    </row>
    <row r="375" spans="8:10" ht="15.75" customHeight="1" x14ac:dyDescent="0.25">
      <c r="H375" s="212"/>
      <c r="I375" s="212"/>
      <c r="J375" s="212"/>
    </row>
    <row r="376" spans="8:10" ht="15.75" customHeight="1" x14ac:dyDescent="0.25">
      <c r="H376" s="212"/>
      <c r="I376" s="212"/>
      <c r="J376" s="212"/>
    </row>
    <row r="377" spans="8:10" ht="15.75" customHeight="1" x14ac:dyDescent="0.25">
      <c r="H377" s="212"/>
      <c r="I377" s="212"/>
      <c r="J377" s="212"/>
    </row>
    <row r="378" spans="8:10" ht="15.75" customHeight="1" x14ac:dyDescent="0.25">
      <c r="H378" s="212"/>
      <c r="I378" s="212"/>
      <c r="J378" s="212"/>
    </row>
    <row r="379" spans="8:10" ht="15.75" customHeight="1" x14ac:dyDescent="0.25">
      <c r="H379" s="212"/>
      <c r="I379" s="212"/>
      <c r="J379" s="212"/>
    </row>
    <row r="380" spans="8:10" ht="15.75" customHeight="1" x14ac:dyDescent="0.25">
      <c r="H380" s="212"/>
      <c r="I380" s="212"/>
      <c r="J380" s="212"/>
    </row>
    <row r="381" spans="8:10" ht="15.75" customHeight="1" x14ac:dyDescent="0.25">
      <c r="H381" s="212"/>
      <c r="I381" s="212"/>
      <c r="J381" s="212"/>
    </row>
    <row r="382" spans="8:10" ht="15.75" customHeight="1" x14ac:dyDescent="0.25">
      <c r="H382" s="212"/>
      <c r="I382" s="212"/>
      <c r="J382" s="212"/>
    </row>
    <row r="383" spans="8:10" ht="15.75" customHeight="1" x14ac:dyDescent="0.25">
      <c r="H383" s="212"/>
      <c r="I383" s="212"/>
      <c r="J383" s="212"/>
    </row>
    <row r="384" spans="8:10" ht="15.75" customHeight="1" x14ac:dyDescent="0.25">
      <c r="H384" s="212"/>
      <c r="I384" s="212"/>
      <c r="J384" s="212"/>
    </row>
    <row r="385" spans="8:10" ht="15.75" customHeight="1" x14ac:dyDescent="0.25">
      <c r="H385" s="212"/>
      <c r="I385" s="212"/>
      <c r="J385" s="212"/>
    </row>
    <row r="386" spans="8:10" ht="15.75" customHeight="1" x14ac:dyDescent="0.25">
      <c r="H386" s="212"/>
      <c r="I386" s="212"/>
      <c r="J386" s="212"/>
    </row>
    <row r="387" spans="8:10" ht="15.75" customHeight="1" x14ac:dyDescent="0.25">
      <c r="H387" s="212"/>
      <c r="I387" s="212"/>
      <c r="J387" s="212"/>
    </row>
    <row r="388" spans="8:10" ht="15.75" customHeight="1" x14ac:dyDescent="0.25">
      <c r="H388" s="212"/>
      <c r="I388" s="212"/>
      <c r="J388" s="212"/>
    </row>
    <row r="389" spans="8:10" ht="15.75" customHeight="1" x14ac:dyDescent="0.25">
      <c r="H389" s="212"/>
      <c r="I389" s="212"/>
      <c r="J389" s="212"/>
    </row>
    <row r="390" spans="8:10" ht="15.75" customHeight="1" x14ac:dyDescent="0.25">
      <c r="H390" s="212"/>
      <c r="I390" s="212"/>
      <c r="J390" s="212"/>
    </row>
    <row r="391" spans="8:10" ht="15.75" customHeight="1" x14ac:dyDescent="0.25">
      <c r="H391" s="212"/>
      <c r="I391" s="212"/>
      <c r="J391" s="212"/>
    </row>
    <row r="392" spans="8:10" ht="15.75" customHeight="1" x14ac:dyDescent="0.25">
      <c r="H392" s="212"/>
      <c r="I392" s="212"/>
      <c r="J392" s="212"/>
    </row>
    <row r="393" spans="8:10" ht="15.75" customHeight="1" x14ac:dyDescent="0.25">
      <c r="H393" s="212"/>
      <c r="I393" s="212"/>
      <c r="J393" s="212"/>
    </row>
    <row r="394" spans="8:10" ht="15.75" customHeight="1" x14ac:dyDescent="0.25">
      <c r="H394" s="212"/>
      <c r="I394" s="212"/>
      <c r="J394" s="212"/>
    </row>
    <row r="395" spans="8:10" ht="15.75" customHeight="1" x14ac:dyDescent="0.25">
      <c r="H395" s="212"/>
      <c r="I395" s="212"/>
      <c r="J395" s="212"/>
    </row>
    <row r="396" spans="8:10" ht="15.75" customHeight="1" x14ac:dyDescent="0.25">
      <c r="H396" s="212"/>
      <c r="I396" s="212"/>
      <c r="J396" s="212"/>
    </row>
    <row r="397" spans="8:10" ht="15.75" customHeight="1" x14ac:dyDescent="0.25">
      <c r="H397" s="212"/>
      <c r="I397" s="212"/>
      <c r="J397" s="212"/>
    </row>
    <row r="398" spans="8:10" ht="15.75" customHeight="1" x14ac:dyDescent="0.25">
      <c r="H398" s="212"/>
      <c r="I398" s="212"/>
      <c r="J398" s="212"/>
    </row>
    <row r="399" spans="8:10" ht="15.75" customHeight="1" x14ac:dyDescent="0.25">
      <c r="H399" s="212"/>
      <c r="I399" s="212"/>
      <c r="J399" s="212"/>
    </row>
    <row r="400" spans="8:10" ht="15.75" customHeight="1" x14ac:dyDescent="0.25">
      <c r="H400" s="212"/>
      <c r="I400" s="212"/>
      <c r="J400" s="212"/>
    </row>
    <row r="401" spans="8:10" ht="15.75" customHeight="1" x14ac:dyDescent="0.25">
      <c r="H401" s="212"/>
      <c r="I401" s="212"/>
      <c r="J401" s="212"/>
    </row>
    <row r="402" spans="8:10" ht="15.75" customHeight="1" x14ac:dyDescent="0.25">
      <c r="H402" s="212"/>
      <c r="I402" s="212"/>
      <c r="J402" s="212"/>
    </row>
    <row r="403" spans="8:10" ht="15.75" customHeight="1" x14ac:dyDescent="0.25">
      <c r="H403" s="212"/>
      <c r="I403" s="212"/>
      <c r="J403" s="212"/>
    </row>
    <row r="404" spans="8:10" ht="15.75" customHeight="1" x14ac:dyDescent="0.25">
      <c r="H404" s="212"/>
      <c r="I404" s="212"/>
      <c r="J404" s="212"/>
    </row>
    <row r="405" spans="8:10" ht="15.75" customHeight="1" x14ac:dyDescent="0.25">
      <c r="H405" s="212"/>
      <c r="I405" s="212"/>
      <c r="J405" s="212"/>
    </row>
    <row r="406" spans="8:10" ht="15.75" customHeight="1" x14ac:dyDescent="0.25">
      <c r="H406" s="212"/>
      <c r="I406" s="212"/>
      <c r="J406" s="212"/>
    </row>
    <row r="407" spans="8:10" ht="15.75" customHeight="1" x14ac:dyDescent="0.25">
      <c r="H407" s="212"/>
      <c r="I407" s="212"/>
      <c r="J407" s="212"/>
    </row>
    <row r="408" spans="8:10" ht="15.75" customHeight="1" x14ac:dyDescent="0.25">
      <c r="H408" s="212"/>
      <c r="I408" s="212"/>
      <c r="J408" s="212"/>
    </row>
    <row r="409" spans="8:10" ht="15.75" customHeight="1" x14ac:dyDescent="0.25">
      <c r="H409" s="212"/>
      <c r="I409" s="212"/>
      <c r="J409" s="212"/>
    </row>
    <row r="410" spans="8:10" ht="15.75" customHeight="1" x14ac:dyDescent="0.25">
      <c r="H410" s="212"/>
      <c r="I410" s="212"/>
      <c r="J410" s="212"/>
    </row>
    <row r="411" spans="8:10" ht="15.75" customHeight="1" x14ac:dyDescent="0.25">
      <c r="H411" s="212"/>
      <c r="I411" s="212"/>
      <c r="J411" s="212"/>
    </row>
    <row r="412" spans="8:10" ht="15.75" customHeight="1" x14ac:dyDescent="0.25">
      <c r="H412" s="212"/>
      <c r="I412" s="212"/>
      <c r="J412" s="212"/>
    </row>
    <row r="413" spans="8:10" ht="15.75" customHeight="1" x14ac:dyDescent="0.25">
      <c r="H413" s="212"/>
      <c r="I413" s="212"/>
      <c r="J413" s="212"/>
    </row>
    <row r="414" spans="8:10" ht="15.75" customHeight="1" x14ac:dyDescent="0.25">
      <c r="H414" s="212"/>
      <c r="I414" s="212"/>
      <c r="J414" s="212"/>
    </row>
    <row r="415" spans="8:10" ht="15.75" customHeight="1" x14ac:dyDescent="0.25">
      <c r="H415" s="212"/>
      <c r="I415" s="212"/>
      <c r="J415" s="212"/>
    </row>
    <row r="416" spans="8:10" ht="15.75" customHeight="1" x14ac:dyDescent="0.25">
      <c r="H416" s="212"/>
      <c r="I416" s="212"/>
      <c r="J416" s="212"/>
    </row>
    <row r="417" spans="8:10" ht="15.75" customHeight="1" x14ac:dyDescent="0.25">
      <c r="H417" s="212"/>
      <c r="I417" s="212"/>
      <c r="J417" s="212"/>
    </row>
    <row r="418" spans="8:10" ht="15.75" customHeight="1" x14ac:dyDescent="0.25">
      <c r="H418" s="212"/>
      <c r="I418" s="212"/>
      <c r="J418" s="212"/>
    </row>
    <row r="419" spans="8:10" ht="15.75" customHeight="1" x14ac:dyDescent="0.25">
      <c r="H419" s="212"/>
      <c r="I419" s="212"/>
      <c r="J419" s="212"/>
    </row>
    <row r="420" spans="8:10" ht="15.75" customHeight="1" x14ac:dyDescent="0.25">
      <c r="H420" s="212"/>
      <c r="I420" s="212"/>
      <c r="J420" s="212"/>
    </row>
    <row r="421" spans="8:10" ht="15.75" customHeight="1" x14ac:dyDescent="0.25">
      <c r="H421" s="212"/>
      <c r="I421" s="212"/>
      <c r="J421" s="212"/>
    </row>
    <row r="422" spans="8:10" ht="15.75" customHeight="1" x14ac:dyDescent="0.25">
      <c r="H422" s="212"/>
      <c r="I422" s="212"/>
      <c r="J422" s="212"/>
    </row>
    <row r="423" spans="8:10" ht="15.75" customHeight="1" x14ac:dyDescent="0.25">
      <c r="H423" s="212"/>
      <c r="I423" s="212"/>
      <c r="J423" s="212"/>
    </row>
    <row r="424" spans="8:10" ht="15.75" customHeight="1" x14ac:dyDescent="0.25">
      <c r="H424" s="212"/>
      <c r="I424" s="212"/>
      <c r="J424" s="212"/>
    </row>
    <row r="425" spans="8:10" ht="15.75" customHeight="1" x14ac:dyDescent="0.25">
      <c r="H425" s="212"/>
      <c r="I425" s="212"/>
      <c r="J425" s="212"/>
    </row>
    <row r="426" spans="8:10" ht="15.75" customHeight="1" x14ac:dyDescent="0.25">
      <c r="H426" s="212"/>
      <c r="I426" s="212"/>
      <c r="J426" s="212"/>
    </row>
    <row r="427" spans="8:10" ht="15.75" customHeight="1" x14ac:dyDescent="0.25">
      <c r="H427" s="212"/>
      <c r="I427" s="212"/>
      <c r="J427" s="212"/>
    </row>
    <row r="428" spans="8:10" ht="15.75" customHeight="1" x14ac:dyDescent="0.25">
      <c r="H428" s="212"/>
      <c r="I428" s="212"/>
      <c r="J428" s="212"/>
    </row>
    <row r="429" spans="8:10" ht="15.75" customHeight="1" x14ac:dyDescent="0.25">
      <c r="H429" s="212"/>
      <c r="I429" s="212"/>
      <c r="J429" s="212"/>
    </row>
    <row r="430" spans="8:10" ht="15.75" customHeight="1" x14ac:dyDescent="0.25">
      <c r="H430" s="212"/>
      <c r="I430" s="212"/>
      <c r="J430" s="212"/>
    </row>
    <row r="431" spans="8:10" ht="15.75" customHeight="1" x14ac:dyDescent="0.25">
      <c r="H431" s="212"/>
      <c r="I431" s="212"/>
      <c r="J431" s="212"/>
    </row>
    <row r="432" spans="8:10" ht="15.75" customHeight="1" x14ac:dyDescent="0.25">
      <c r="H432" s="212"/>
      <c r="I432" s="212"/>
      <c r="J432" s="212"/>
    </row>
    <row r="433" spans="8:10" ht="15.75" customHeight="1" x14ac:dyDescent="0.25">
      <c r="H433" s="212"/>
      <c r="I433" s="212"/>
      <c r="J433" s="212"/>
    </row>
    <row r="434" spans="8:10" ht="15.75" customHeight="1" x14ac:dyDescent="0.25">
      <c r="H434" s="212"/>
      <c r="I434" s="212"/>
      <c r="J434" s="212"/>
    </row>
    <row r="435" spans="8:10" ht="15.75" customHeight="1" x14ac:dyDescent="0.25">
      <c r="H435" s="212"/>
      <c r="I435" s="212"/>
      <c r="J435" s="212"/>
    </row>
    <row r="436" spans="8:10" ht="15.75" customHeight="1" x14ac:dyDescent="0.25">
      <c r="H436" s="212"/>
      <c r="I436" s="212"/>
      <c r="J436" s="212"/>
    </row>
    <row r="437" spans="8:10" ht="15.75" customHeight="1" x14ac:dyDescent="0.25">
      <c r="H437" s="212"/>
      <c r="I437" s="212"/>
      <c r="J437" s="212"/>
    </row>
    <row r="438" spans="8:10" ht="15.75" customHeight="1" x14ac:dyDescent="0.25">
      <c r="H438" s="212"/>
      <c r="I438" s="212"/>
      <c r="J438" s="212"/>
    </row>
    <row r="439" spans="8:10" ht="15.75" customHeight="1" x14ac:dyDescent="0.25">
      <c r="H439" s="212"/>
      <c r="I439" s="212"/>
      <c r="J439" s="212"/>
    </row>
    <row r="440" spans="8:10" ht="15.75" customHeight="1" x14ac:dyDescent="0.25">
      <c r="H440" s="212"/>
      <c r="I440" s="212"/>
      <c r="J440" s="212"/>
    </row>
    <row r="441" spans="8:10" ht="15.75" customHeight="1" x14ac:dyDescent="0.25">
      <c r="H441" s="212"/>
      <c r="I441" s="212"/>
      <c r="J441" s="212"/>
    </row>
    <row r="442" spans="8:10" ht="15.75" customHeight="1" x14ac:dyDescent="0.25">
      <c r="H442" s="212"/>
      <c r="I442" s="212"/>
      <c r="J442" s="212"/>
    </row>
    <row r="443" spans="8:10" ht="15.75" customHeight="1" x14ac:dyDescent="0.25">
      <c r="H443" s="212"/>
      <c r="I443" s="212"/>
      <c r="J443" s="212"/>
    </row>
    <row r="444" spans="8:10" ht="15.75" customHeight="1" x14ac:dyDescent="0.25">
      <c r="H444" s="212"/>
      <c r="I444" s="212"/>
      <c r="J444" s="212"/>
    </row>
    <row r="445" spans="8:10" ht="15.75" customHeight="1" x14ac:dyDescent="0.25">
      <c r="H445" s="212"/>
      <c r="I445" s="212"/>
      <c r="J445" s="212"/>
    </row>
    <row r="446" spans="8:10" ht="15.75" customHeight="1" x14ac:dyDescent="0.25">
      <c r="H446" s="212"/>
      <c r="I446" s="212"/>
      <c r="J446" s="212"/>
    </row>
    <row r="447" spans="8:10" ht="15.75" customHeight="1" x14ac:dyDescent="0.25">
      <c r="H447" s="212"/>
      <c r="I447" s="212"/>
      <c r="J447" s="212"/>
    </row>
    <row r="448" spans="8:10" ht="15.75" customHeight="1" x14ac:dyDescent="0.25">
      <c r="H448" s="212"/>
      <c r="I448" s="212"/>
      <c r="J448" s="212"/>
    </row>
    <row r="449" spans="8:10" ht="15.75" customHeight="1" x14ac:dyDescent="0.25">
      <c r="H449" s="212"/>
      <c r="I449" s="212"/>
      <c r="J449" s="212"/>
    </row>
    <row r="450" spans="8:10" ht="15.75" customHeight="1" x14ac:dyDescent="0.25">
      <c r="H450" s="212"/>
      <c r="I450" s="212"/>
      <c r="J450" s="212"/>
    </row>
    <row r="451" spans="8:10" ht="15.75" customHeight="1" x14ac:dyDescent="0.25">
      <c r="H451" s="212"/>
      <c r="I451" s="212"/>
      <c r="J451" s="212"/>
    </row>
    <row r="452" spans="8:10" ht="15.75" customHeight="1" x14ac:dyDescent="0.25">
      <c r="H452" s="212"/>
      <c r="I452" s="212"/>
      <c r="J452" s="212"/>
    </row>
    <row r="453" spans="8:10" ht="15.75" customHeight="1" x14ac:dyDescent="0.25">
      <c r="H453" s="212"/>
      <c r="I453" s="212"/>
      <c r="J453" s="212"/>
    </row>
    <row r="454" spans="8:10" ht="15.75" customHeight="1" x14ac:dyDescent="0.25">
      <c r="H454" s="212"/>
      <c r="I454" s="212"/>
      <c r="J454" s="212"/>
    </row>
    <row r="455" spans="8:10" ht="15.75" customHeight="1" x14ac:dyDescent="0.25">
      <c r="H455" s="212"/>
      <c r="I455" s="212"/>
      <c r="J455" s="212"/>
    </row>
    <row r="456" spans="8:10" ht="15.75" customHeight="1" x14ac:dyDescent="0.25">
      <c r="H456" s="212"/>
      <c r="I456" s="212"/>
      <c r="J456" s="212"/>
    </row>
    <row r="457" spans="8:10" ht="15.75" customHeight="1" x14ac:dyDescent="0.25">
      <c r="H457" s="212"/>
      <c r="I457" s="212"/>
      <c r="J457" s="212"/>
    </row>
    <row r="458" spans="8:10" ht="15.75" customHeight="1" x14ac:dyDescent="0.25">
      <c r="H458" s="212"/>
      <c r="I458" s="212"/>
      <c r="J458" s="212"/>
    </row>
    <row r="459" spans="8:10" ht="15.75" customHeight="1" x14ac:dyDescent="0.25">
      <c r="H459" s="212"/>
      <c r="I459" s="212"/>
      <c r="J459" s="212"/>
    </row>
    <row r="460" spans="8:10" ht="15.75" customHeight="1" x14ac:dyDescent="0.25">
      <c r="H460" s="212"/>
      <c r="I460" s="212"/>
      <c r="J460" s="212"/>
    </row>
    <row r="461" spans="8:10" ht="15.75" customHeight="1" x14ac:dyDescent="0.25">
      <c r="H461" s="212"/>
      <c r="I461" s="212"/>
      <c r="J461" s="212"/>
    </row>
    <row r="462" spans="8:10" ht="15.75" customHeight="1" x14ac:dyDescent="0.25">
      <c r="H462" s="212"/>
      <c r="I462" s="212"/>
      <c r="J462" s="212"/>
    </row>
    <row r="463" spans="8:10" ht="15.75" customHeight="1" x14ac:dyDescent="0.25">
      <c r="H463" s="212"/>
      <c r="I463" s="212"/>
      <c r="J463" s="212"/>
    </row>
    <row r="464" spans="8:10" ht="15.75" customHeight="1" x14ac:dyDescent="0.25">
      <c r="H464" s="212"/>
      <c r="I464" s="212"/>
      <c r="J464" s="212"/>
    </row>
    <row r="465" spans="8:10" ht="15.75" customHeight="1" x14ac:dyDescent="0.25">
      <c r="H465" s="212"/>
      <c r="I465" s="212"/>
      <c r="J465" s="212"/>
    </row>
    <row r="466" spans="8:10" ht="15.75" customHeight="1" x14ac:dyDescent="0.25">
      <c r="H466" s="212"/>
      <c r="I466" s="212"/>
      <c r="J466" s="212"/>
    </row>
    <row r="467" spans="8:10" ht="15.75" customHeight="1" x14ac:dyDescent="0.25">
      <c r="H467" s="212"/>
      <c r="I467" s="212"/>
      <c r="J467" s="212"/>
    </row>
    <row r="468" spans="8:10" ht="15.75" customHeight="1" x14ac:dyDescent="0.25">
      <c r="H468" s="212"/>
      <c r="I468" s="212"/>
      <c r="J468" s="212"/>
    </row>
    <row r="469" spans="8:10" ht="15.75" customHeight="1" x14ac:dyDescent="0.25">
      <c r="H469" s="212"/>
      <c r="I469" s="212"/>
      <c r="J469" s="212"/>
    </row>
    <row r="470" spans="8:10" ht="15.75" customHeight="1" x14ac:dyDescent="0.25">
      <c r="H470" s="212"/>
      <c r="I470" s="212"/>
      <c r="J470" s="212"/>
    </row>
    <row r="471" spans="8:10" ht="15.75" customHeight="1" x14ac:dyDescent="0.25">
      <c r="H471" s="212"/>
      <c r="I471" s="212"/>
      <c r="J471" s="212"/>
    </row>
    <row r="472" spans="8:10" ht="15.75" customHeight="1" x14ac:dyDescent="0.25">
      <c r="H472" s="212"/>
      <c r="I472" s="212"/>
      <c r="J472" s="212"/>
    </row>
    <row r="473" spans="8:10" ht="15.75" customHeight="1" x14ac:dyDescent="0.25">
      <c r="H473" s="212"/>
      <c r="I473" s="212"/>
      <c r="J473" s="212"/>
    </row>
    <row r="474" spans="8:10" ht="15.75" customHeight="1" x14ac:dyDescent="0.25">
      <c r="H474" s="212"/>
      <c r="I474" s="212"/>
      <c r="J474" s="212"/>
    </row>
    <row r="475" spans="8:10" ht="15.75" customHeight="1" x14ac:dyDescent="0.25">
      <c r="H475" s="212"/>
      <c r="I475" s="212"/>
      <c r="J475" s="212"/>
    </row>
    <row r="476" spans="8:10" ht="15.75" customHeight="1" x14ac:dyDescent="0.25">
      <c r="H476" s="212"/>
      <c r="I476" s="212"/>
      <c r="J476" s="212"/>
    </row>
    <row r="477" spans="8:10" ht="15.75" customHeight="1" x14ac:dyDescent="0.25">
      <c r="H477" s="212"/>
      <c r="I477" s="212"/>
      <c r="J477" s="212"/>
    </row>
    <row r="478" spans="8:10" ht="15.75" customHeight="1" x14ac:dyDescent="0.25">
      <c r="H478" s="212"/>
      <c r="I478" s="212"/>
      <c r="J478" s="212"/>
    </row>
    <row r="479" spans="8:10" ht="15.75" customHeight="1" x14ac:dyDescent="0.25">
      <c r="H479" s="212"/>
      <c r="I479" s="212"/>
      <c r="J479" s="212"/>
    </row>
    <row r="480" spans="8:10" ht="15.75" customHeight="1" x14ac:dyDescent="0.25">
      <c r="H480" s="212"/>
      <c r="I480" s="212"/>
      <c r="J480" s="212"/>
    </row>
    <row r="481" spans="8:10" ht="15.75" customHeight="1" x14ac:dyDescent="0.25">
      <c r="H481" s="212"/>
      <c r="I481" s="212"/>
      <c r="J481" s="212"/>
    </row>
    <row r="482" spans="8:10" ht="15.75" customHeight="1" x14ac:dyDescent="0.25">
      <c r="H482" s="212"/>
      <c r="I482" s="212"/>
      <c r="J482" s="212"/>
    </row>
    <row r="483" spans="8:10" ht="15.75" customHeight="1" x14ac:dyDescent="0.25">
      <c r="H483" s="212"/>
      <c r="I483" s="212"/>
      <c r="J483" s="212"/>
    </row>
    <row r="484" spans="8:10" ht="15.75" customHeight="1" x14ac:dyDescent="0.25">
      <c r="H484" s="212"/>
      <c r="I484" s="212"/>
      <c r="J484" s="212"/>
    </row>
    <row r="485" spans="8:10" ht="15.75" customHeight="1" x14ac:dyDescent="0.25">
      <c r="H485" s="212"/>
      <c r="I485" s="212"/>
      <c r="J485" s="212"/>
    </row>
    <row r="486" spans="8:10" ht="15.75" customHeight="1" x14ac:dyDescent="0.25">
      <c r="H486" s="212"/>
      <c r="I486" s="212"/>
      <c r="J486" s="212"/>
    </row>
    <row r="487" spans="8:10" ht="15.75" customHeight="1" x14ac:dyDescent="0.25">
      <c r="H487" s="212"/>
      <c r="I487" s="212"/>
      <c r="J487" s="212"/>
    </row>
    <row r="488" spans="8:10" ht="15.75" customHeight="1" x14ac:dyDescent="0.25">
      <c r="H488" s="212"/>
      <c r="I488" s="212"/>
      <c r="J488" s="212"/>
    </row>
    <row r="489" spans="8:10" ht="15.75" customHeight="1" x14ac:dyDescent="0.25">
      <c r="H489" s="212"/>
      <c r="I489" s="212"/>
      <c r="J489" s="212"/>
    </row>
    <row r="490" spans="8:10" ht="15.75" customHeight="1" x14ac:dyDescent="0.25">
      <c r="H490" s="212"/>
      <c r="I490" s="212"/>
      <c r="J490" s="212"/>
    </row>
    <row r="491" spans="8:10" ht="15.75" customHeight="1" x14ac:dyDescent="0.25">
      <c r="H491" s="212"/>
      <c r="I491" s="212"/>
      <c r="J491" s="212"/>
    </row>
    <row r="492" spans="8:10" ht="15.75" customHeight="1" x14ac:dyDescent="0.25">
      <c r="H492" s="212"/>
      <c r="I492" s="212"/>
      <c r="J492" s="212"/>
    </row>
    <row r="493" spans="8:10" ht="15.75" customHeight="1" x14ac:dyDescent="0.25">
      <c r="H493" s="212"/>
      <c r="I493" s="212"/>
      <c r="J493" s="212"/>
    </row>
    <row r="494" spans="8:10" ht="15.75" customHeight="1" x14ac:dyDescent="0.25">
      <c r="H494" s="212"/>
      <c r="I494" s="212"/>
      <c r="J494" s="212"/>
    </row>
    <row r="495" spans="8:10" ht="15.75" customHeight="1" x14ac:dyDescent="0.25">
      <c r="H495" s="212"/>
      <c r="I495" s="212"/>
      <c r="J495" s="212"/>
    </row>
    <row r="496" spans="8:10" ht="15.75" customHeight="1" x14ac:dyDescent="0.25">
      <c r="H496" s="212"/>
      <c r="I496" s="212"/>
      <c r="J496" s="212"/>
    </row>
    <row r="497" spans="8:10" ht="15.75" customHeight="1" x14ac:dyDescent="0.25">
      <c r="H497" s="212"/>
      <c r="I497" s="212"/>
      <c r="J497" s="212"/>
    </row>
    <row r="498" spans="8:10" ht="15.75" customHeight="1" x14ac:dyDescent="0.25">
      <c r="H498" s="212"/>
      <c r="I498" s="212"/>
      <c r="J498" s="212"/>
    </row>
    <row r="499" spans="8:10" ht="15.75" customHeight="1" x14ac:dyDescent="0.25">
      <c r="H499" s="212"/>
      <c r="I499" s="212"/>
      <c r="J499" s="212"/>
    </row>
    <row r="500" spans="8:10" ht="15.75" customHeight="1" x14ac:dyDescent="0.25">
      <c r="H500" s="212"/>
      <c r="I500" s="212"/>
      <c r="J500" s="212"/>
    </row>
    <row r="501" spans="8:10" ht="15.75" customHeight="1" x14ac:dyDescent="0.25">
      <c r="H501" s="212"/>
      <c r="I501" s="212"/>
      <c r="J501" s="212"/>
    </row>
    <row r="502" spans="8:10" ht="15.75" customHeight="1" x14ac:dyDescent="0.25">
      <c r="H502" s="212"/>
      <c r="I502" s="212"/>
      <c r="J502" s="212"/>
    </row>
    <row r="503" spans="8:10" ht="15.75" customHeight="1" x14ac:dyDescent="0.25">
      <c r="H503" s="212"/>
      <c r="I503" s="212"/>
      <c r="J503" s="212"/>
    </row>
    <row r="504" spans="8:10" ht="15.75" customHeight="1" x14ac:dyDescent="0.25">
      <c r="H504" s="212"/>
      <c r="I504" s="212"/>
      <c r="J504" s="212"/>
    </row>
    <row r="505" spans="8:10" ht="15.75" customHeight="1" x14ac:dyDescent="0.25">
      <c r="H505" s="212"/>
      <c r="I505" s="212"/>
      <c r="J505" s="212"/>
    </row>
    <row r="506" spans="8:10" ht="15.75" customHeight="1" x14ac:dyDescent="0.25">
      <c r="H506" s="212"/>
      <c r="I506" s="212"/>
      <c r="J506" s="212"/>
    </row>
    <row r="507" spans="8:10" ht="15.75" customHeight="1" x14ac:dyDescent="0.25">
      <c r="H507" s="212"/>
      <c r="I507" s="212"/>
      <c r="J507" s="212"/>
    </row>
    <row r="508" spans="8:10" ht="15.75" customHeight="1" x14ac:dyDescent="0.25">
      <c r="H508" s="212"/>
      <c r="I508" s="212"/>
      <c r="J508" s="212"/>
    </row>
    <row r="509" spans="8:10" ht="15.75" customHeight="1" x14ac:dyDescent="0.25">
      <c r="H509" s="212"/>
      <c r="I509" s="212"/>
      <c r="J509" s="212"/>
    </row>
    <row r="510" spans="8:10" ht="15.75" customHeight="1" x14ac:dyDescent="0.25">
      <c r="H510" s="212"/>
      <c r="I510" s="212"/>
      <c r="J510" s="212"/>
    </row>
    <row r="511" spans="8:10" ht="15.75" customHeight="1" x14ac:dyDescent="0.25">
      <c r="H511" s="212"/>
      <c r="I511" s="212"/>
      <c r="J511" s="212"/>
    </row>
    <row r="512" spans="8:10" ht="15.75" customHeight="1" x14ac:dyDescent="0.25">
      <c r="H512" s="212"/>
      <c r="I512" s="212"/>
      <c r="J512" s="212"/>
    </row>
    <row r="513" spans="8:10" ht="15.75" customHeight="1" x14ac:dyDescent="0.25">
      <c r="H513" s="212"/>
      <c r="I513" s="212"/>
      <c r="J513" s="212"/>
    </row>
    <row r="514" spans="8:10" ht="15.75" customHeight="1" x14ac:dyDescent="0.25">
      <c r="H514" s="212"/>
      <c r="I514" s="212"/>
      <c r="J514" s="212"/>
    </row>
    <row r="515" spans="8:10" ht="15.75" customHeight="1" x14ac:dyDescent="0.25">
      <c r="H515" s="212"/>
      <c r="I515" s="212"/>
      <c r="J515" s="212"/>
    </row>
    <row r="516" spans="8:10" ht="15.75" customHeight="1" x14ac:dyDescent="0.25">
      <c r="H516" s="212"/>
      <c r="I516" s="212"/>
      <c r="J516" s="212"/>
    </row>
    <row r="517" spans="8:10" ht="15.75" customHeight="1" x14ac:dyDescent="0.25">
      <c r="H517" s="212"/>
      <c r="I517" s="212"/>
      <c r="J517" s="212"/>
    </row>
    <row r="518" spans="8:10" ht="15.75" customHeight="1" x14ac:dyDescent="0.25">
      <c r="H518" s="212"/>
      <c r="I518" s="212"/>
      <c r="J518" s="212"/>
    </row>
    <row r="519" spans="8:10" ht="15.75" customHeight="1" x14ac:dyDescent="0.25">
      <c r="H519" s="212"/>
      <c r="I519" s="212"/>
      <c r="J519" s="212"/>
    </row>
    <row r="520" spans="8:10" ht="15.75" customHeight="1" x14ac:dyDescent="0.25">
      <c r="H520" s="212"/>
      <c r="I520" s="212"/>
      <c r="J520" s="212"/>
    </row>
    <row r="521" spans="8:10" ht="15.75" customHeight="1" x14ac:dyDescent="0.25">
      <c r="H521" s="212"/>
      <c r="I521" s="212"/>
      <c r="J521" s="212"/>
    </row>
    <row r="522" spans="8:10" ht="15.75" customHeight="1" x14ac:dyDescent="0.25">
      <c r="H522" s="212"/>
      <c r="I522" s="212"/>
      <c r="J522" s="212"/>
    </row>
    <row r="523" spans="8:10" ht="15.75" customHeight="1" x14ac:dyDescent="0.25">
      <c r="H523" s="212"/>
      <c r="I523" s="212"/>
      <c r="J523" s="212"/>
    </row>
    <row r="524" spans="8:10" ht="15.75" customHeight="1" x14ac:dyDescent="0.25">
      <c r="H524" s="212"/>
      <c r="I524" s="212"/>
      <c r="J524" s="212"/>
    </row>
    <row r="525" spans="8:10" ht="15.75" customHeight="1" x14ac:dyDescent="0.25">
      <c r="H525" s="212"/>
      <c r="I525" s="212"/>
      <c r="J525" s="212"/>
    </row>
    <row r="526" spans="8:10" ht="15.75" customHeight="1" x14ac:dyDescent="0.25">
      <c r="H526" s="212"/>
      <c r="I526" s="212"/>
      <c r="J526" s="212"/>
    </row>
    <row r="527" spans="8:10" ht="15.75" customHeight="1" x14ac:dyDescent="0.25">
      <c r="H527" s="212"/>
      <c r="I527" s="212"/>
      <c r="J527" s="212"/>
    </row>
    <row r="528" spans="8:10" ht="15.75" customHeight="1" x14ac:dyDescent="0.25">
      <c r="H528" s="212"/>
      <c r="I528" s="212"/>
      <c r="J528" s="212"/>
    </row>
    <row r="529" spans="8:10" ht="15.75" customHeight="1" x14ac:dyDescent="0.25">
      <c r="H529" s="212"/>
      <c r="I529" s="212"/>
      <c r="J529" s="212"/>
    </row>
    <row r="530" spans="8:10" ht="15.75" customHeight="1" x14ac:dyDescent="0.25">
      <c r="H530" s="212"/>
      <c r="I530" s="212"/>
      <c r="J530" s="212"/>
    </row>
    <row r="531" spans="8:10" ht="15.75" customHeight="1" x14ac:dyDescent="0.25">
      <c r="H531" s="212"/>
      <c r="I531" s="212"/>
      <c r="J531" s="212"/>
    </row>
    <row r="532" spans="8:10" ht="15.75" customHeight="1" x14ac:dyDescent="0.25">
      <c r="H532" s="212"/>
      <c r="I532" s="212"/>
      <c r="J532" s="212"/>
    </row>
    <row r="533" spans="8:10" ht="15.75" customHeight="1" x14ac:dyDescent="0.25">
      <c r="H533" s="212"/>
      <c r="I533" s="212"/>
      <c r="J533" s="212"/>
    </row>
    <row r="534" spans="8:10" ht="15.75" customHeight="1" x14ac:dyDescent="0.25">
      <c r="H534" s="212"/>
      <c r="I534" s="212"/>
      <c r="J534" s="212"/>
    </row>
    <row r="535" spans="8:10" ht="15.75" customHeight="1" x14ac:dyDescent="0.25">
      <c r="H535" s="212"/>
      <c r="I535" s="212"/>
      <c r="J535" s="212"/>
    </row>
    <row r="536" spans="8:10" ht="15.75" customHeight="1" x14ac:dyDescent="0.25">
      <c r="H536" s="212"/>
      <c r="I536" s="212"/>
      <c r="J536" s="212"/>
    </row>
    <row r="537" spans="8:10" ht="15.75" customHeight="1" x14ac:dyDescent="0.25">
      <c r="H537" s="212"/>
      <c r="I537" s="212"/>
      <c r="J537" s="212"/>
    </row>
    <row r="538" spans="8:10" ht="15.75" customHeight="1" x14ac:dyDescent="0.25">
      <c r="H538" s="212"/>
      <c r="I538" s="212"/>
      <c r="J538" s="212"/>
    </row>
    <row r="539" spans="8:10" ht="15.75" customHeight="1" x14ac:dyDescent="0.25">
      <c r="H539" s="212"/>
      <c r="I539" s="212"/>
      <c r="J539" s="212"/>
    </row>
    <row r="540" spans="8:10" ht="15.75" customHeight="1" x14ac:dyDescent="0.25">
      <c r="H540" s="212"/>
      <c r="I540" s="212"/>
      <c r="J540" s="212"/>
    </row>
    <row r="541" spans="8:10" ht="15.75" customHeight="1" x14ac:dyDescent="0.25">
      <c r="H541" s="212"/>
      <c r="I541" s="212"/>
      <c r="J541" s="212"/>
    </row>
    <row r="542" spans="8:10" ht="15.75" customHeight="1" x14ac:dyDescent="0.25">
      <c r="H542" s="212"/>
      <c r="I542" s="212"/>
      <c r="J542" s="212"/>
    </row>
    <row r="543" spans="8:10" ht="15.75" customHeight="1" x14ac:dyDescent="0.25">
      <c r="H543" s="212"/>
      <c r="I543" s="212"/>
      <c r="J543" s="212"/>
    </row>
    <row r="544" spans="8:10" ht="15.75" customHeight="1" x14ac:dyDescent="0.25">
      <c r="H544" s="212"/>
      <c r="I544" s="212"/>
      <c r="J544" s="212"/>
    </row>
    <row r="545" spans="8:10" ht="15.75" customHeight="1" x14ac:dyDescent="0.25">
      <c r="H545" s="212"/>
      <c r="I545" s="212"/>
      <c r="J545" s="212"/>
    </row>
    <row r="546" spans="8:10" ht="15.75" customHeight="1" x14ac:dyDescent="0.25">
      <c r="H546" s="212"/>
      <c r="I546" s="212"/>
      <c r="J546" s="212"/>
    </row>
    <row r="547" spans="8:10" ht="15.75" customHeight="1" x14ac:dyDescent="0.25">
      <c r="H547" s="212"/>
      <c r="I547" s="212"/>
      <c r="J547" s="212"/>
    </row>
    <row r="548" spans="8:10" ht="15.75" customHeight="1" x14ac:dyDescent="0.25">
      <c r="H548" s="212"/>
      <c r="I548" s="212"/>
      <c r="J548" s="212"/>
    </row>
    <row r="549" spans="8:10" ht="15.75" customHeight="1" x14ac:dyDescent="0.25">
      <c r="H549" s="212"/>
      <c r="I549" s="212"/>
      <c r="J549" s="212"/>
    </row>
    <row r="550" spans="8:10" ht="15.75" customHeight="1" x14ac:dyDescent="0.25">
      <c r="H550" s="212"/>
      <c r="I550" s="212"/>
      <c r="J550" s="212"/>
    </row>
    <row r="551" spans="8:10" ht="15.75" customHeight="1" x14ac:dyDescent="0.25">
      <c r="H551" s="212"/>
      <c r="I551" s="212"/>
      <c r="J551" s="212"/>
    </row>
    <row r="552" spans="8:10" ht="15.75" customHeight="1" x14ac:dyDescent="0.25">
      <c r="H552" s="212"/>
      <c r="I552" s="212"/>
      <c r="J552" s="212"/>
    </row>
    <row r="553" spans="8:10" ht="15.75" customHeight="1" x14ac:dyDescent="0.25">
      <c r="H553" s="212"/>
      <c r="I553" s="212"/>
      <c r="J553" s="212"/>
    </row>
    <row r="554" spans="8:10" ht="15.75" customHeight="1" x14ac:dyDescent="0.25">
      <c r="H554" s="212"/>
      <c r="I554" s="212"/>
      <c r="J554" s="212"/>
    </row>
    <row r="555" spans="8:10" ht="15.75" customHeight="1" x14ac:dyDescent="0.25">
      <c r="H555" s="212"/>
      <c r="I555" s="212"/>
      <c r="J555" s="212"/>
    </row>
    <row r="556" spans="8:10" ht="15.75" customHeight="1" x14ac:dyDescent="0.25">
      <c r="H556" s="212"/>
      <c r="I556" s="212"/>
      <c r="J556" s="212"/>
    </row>
    <row r="557" spans="8:10" ht="15.75" customHeight="1" x14ac:dyDescent="0.25">
      <c r="H557" s="212"/>
      <c r="I557" s="212"/>
      <c r="J557" s="212"/>
    </row>
    <row r="558" spans="8:10" ht="15.75" customHeight="1" x14ac:dyDescent="0.25">
      <c r="H558" s="212"/>
      <c r="I558" s="212"/>
      <c r="J558" s="212"/>
    </row>
    <row r="559" spans="8:10" ht="15.75" customHeight="1" x14ac:dyDescent="0.25">
      <c r="H559" s="212"/>
      <c r="I559" s="212"/>
      <c r="J559" s="212"/>
    </row>
    <row r="560" spans="8:10" ht="15.75" customHeight="1" x14ac:dyDescent="0.25">
      <c r="H560" s="212"/>
      <c r="I560" s="212"/>
      <c r="J560" s="212"/>
    </row>
    <row r="561" spans="8:10" ht="15.75" customHeight="1" x14ac:dyDescent="0.25">
      <c r="H561" s="212"/>
      <c r="I561" s="212"/>
      <c r="J561" s="212"/>
    </row>
    <row r="562" spans="8:10" ht="15.75" customHeight="1" x14ac:dyDescent="0.25">
      <c r="H562" s="212"/>
      <c r="I562" s="212"/>
      <c r="J562" s="212"/>
    </row>
    <row r="563" spans="8:10" ht="15.75" customHeight="1" x14ac:dyDescent="0.25">
      <c r="H563" s="212"/>
      <c r="I563" s="212"/>
      <c r="J563" s="212"/>
    </row>
    <row r="564" spans="8:10" ht="15.75" customHeight="1" x14ac:dyDescent="0.25">
      <c r="H564" s="212"/>
      <c r="I564" s="212"/>
      <c r="J564" s="212"/>
    </row>
    <row r="565" spans="8:10" ht="15.75" customHeight="1" x14ac:dyDescent="0.25">
      <c r="H565" s="212"/>
      <c r="I565" s="212"/>
      <c r="J565" s="212"/>
    </row>
    <row r="566" spans="8:10" ht="15.75" customHeight="1" x14ac:dyDescent="0.25">
      <c r="H566" s="212"/>
      <c r="I566" s="212"/>
      <c r="J566" s="212"/>
    </row>
    <row r="567" spans="8:10" ht="15.75" customHeight="1" x14ac:dyDescent="0.25">
      <c r="H567" s="212"/>
      <c r="I567" s="212"/>
      <c r="J567" s="212"/>
    </row>
    <row r="568" spans="8:10" ht="15.75" customHeight="1" x14ac:dyDescent="0.25">
      <c r="H568" s="212"/>
      <c r="I568" s="212"/>
      <c r="J568" s="212"/>
    </row>
    <row r="569" spans="8:10" ht="15.75" customHeight="1" x14ac:dyDescent="0.25">
      <c r="H569" s="212"/>
      <c r="I569" s="212"/>
      <c r="J569" s="212"/>
    </row>
    <row r="570" spans="8:10" ht="15.75" customHeight="1" x14ac:dyDescent="0.25">
      <c r="H570" s="212"/>
      <c r="I570" s="212"/>
      <c r="J570" s="212"/>
    </row>
    <row r="571" spans="8:10" ht="15.75" customHeight="1" x14ac:dyDescent="0.25">
      <c r="H571" s="212"/>
      <c r="I571" s="212"/>
      <c r="J571" s="212"/>
    </row>
    <row r="572" spans="8:10" ht="15.75" customHeight="1" x14ac:dyDescent="0.25">
      <c r="H572" s="212"/>
      <c r="I572" s="212"/>
      <c r="J572" s="212"/>
    </row>
    <row r="573" spans="8:10" ht="15.75" customHeight="1" x14ac:dyDescent="0.25">
      <c r="H573" s="212"/>
      <c r="I573" s="212"/>
      <c r="J573" s="212"/>
    </row>
    <row r="574" spans="8:10" ht="15.75" customHeight="1" x14ac:dyDescent="0.25">
      <c r="H574" s="212"/>
      <c r="I574" s="212"/>
      <c r="J574" s="212"/>
    </row>
    <row r="575" spans="8:10" ht="15.75" customHeight="1" x14ac:dyDescent="0.25">
      <c r="H575" s="212"/>
      <c r="I575" s="212"/>
      <c r="J575" s="212"/>
    </row>
    <row r="576" spans="8:10" ht="15.75" customHeight="1" x14ac:dyDescent="0.25">
      <c r="H576" s="212"/>
      <c r="I576" s="212"/>
      <c r="J576" s="212"/>
    </row>
    <row r="577" spans="8:10" ht="15.75" customHeight="1" x14ac:dyDescent="0.25">
      <c r="H577" s="212"/>
      <c r="I577" s="212"/>
      <c r="J577" s="212"/>
    </row>
    <row r="578" spans="8:10" ht="15.75" customHeight="1" x14ac:dyDescent="0.25">
      <c r="H578" s="212"/>
      <c r="I578" s="212"/>
      <c r="J578" s="212"/>
    </row>
    <row r="579" spans="8:10" ht="15.75" customHeight="1" x14ac:dyDescent="0.25">
      <c r="H579" s="212"/>
      <c r="I579" s="212"/>
      <c r="J579" s="212"/>
    </row>
    <row r="580" spans="8:10" ht="15.75" customHeight="1" x14ac:dyDescent="0.25">
      <c r="H580" s="212"/>
      <c r="I580" s="212"/>
      <c r="J580" s="212"/>
    </row>
    <row r="581" spans="8:10" ht="15.75" customHeight="1" x14ac:dyDescent="0.25">
      <c r="H581" s="212"/>
      <c r="I581" s="212"/>
      <c r="J581" s="212"/>
    </row>
    <row r="582" spans="8:10" ht="15.75" customHeight="1" x14ac:dyDescent="0.25">
      <c r="H582" s="212"/>
      <c r="I582" s="212"/>
      <c r="J582" s="212"/>
    </row>
    <row r="583" spans="8:10" ht="15.75" customHeight="1" x14ac:dyDescent="0.25">
      <c r="H583" s="212"/>
      <c r="I583" s="212"/>
      <c r="J583" s="212"/>
    </row>
    <row r="584" spans="8:10" ht="15.75" customHeight="1" x14ac:dyDescent="0.25">
      <c r="H584" s="212"/>
      <c r="I584" s="212"/>
      <c r="J584" s="212"/>
    </row>
    <row r="585" spans="8:10" ht="15.75" customHeight="1" x14ac:dyDescent="0.25">
      <c r="H585" s="212"/>
      <c r="I585" s="212"/>
      <c r="J585" s="212"/>
    </row>
    <row r="586" spans="8:10" ht="15.75" customHeight="1" x14ac:dyDescent="0.25">
      <c r="H586" s="212"/>
      <c r="I586" s="212"/>
      <c r="J586" s="212"/>
    </row>
    <row r="587" spans="8:10" ht="15.75" customHeight="1" x14ac:dyDescent="0.25">
      <c r="H587" s="212"/>
      <c r="I587" s="212"/>
      <c r="J587" s="212"/>
    </row>
    <row r="588" spans="8:10" ht="15.75" customHeight="1" x14ac:dyDescent="0.25">
      <c r="H588" s="212"/>
      <c r="I588" s="212"/>
      <c r="J588" s="212"/>
    </row>
    <row r="589" spans="8:10" ht="15.75" customHeight="1" x14ac:dyDescent="0.25">
      <c r="H589" s="212"/>
      <c r="I589" s="212"/>
      <c r="J589" s="212"/>
    </row>
    <row r="590" spans="8:10" ht="15.75" customHeight="1" x14ac:dyDescent="0.25">
      <c r="H590" s="212"/>
      <c r="I590" s="212"/>
      <c r="J590" s="212"/>
    </row>
    <row r="591" spans="8:10" ht="15.75" customHeight="1" x14ac:dyDescent="0.25">
      <c r="H591" s="212"/>
      <c r="I591" s="212"/>
      <c r="J591" s="212"/>
    </row>
    <row r="592" spans="8:10" ht="15.75" customHeight="1" x14ac:dyDescent="0.25">
      <c r="H592" s="212"/>
      <c r="I592" s="212"/>
      <c r="J592" s="212"/>
    </row>
    <row r="593" spans="8:10" ht="15.75" customHeight="1" x14ac:dyDescent="0.25">
      <c r="H593" s="212"/>
      <c r="I593" s="212"/>
      <c r="J593" s="212"/>
    </row>
    <row r="594" spans="8:10" ht="15.75" customHeight="1" x14ac:dyDescent="0.25">
      <c r="H594" s="212"/>
      <c r="I594" s="212"/>
      <c r="J594" s="212"/>
    </row>
    <row r="595" spans="8:10" ht="15.75" customHeight="1" x14ac:dyDescent="0.25">
      <c r="H595" s="212"/>
      <c r="I595" s="212"/>
      <c r="J595" s="212"/>
    </row>
    <row r="596" spans="8:10" ht="15.75" customHeight="1" x14ac:dyDescent="0.25">
      <c r="H596" s="212"/>
      <c r="I596" s="212"/>
      <c r="J596" s="212"/>
    </row>
    <row r="597" spans="8:10" ht="15.75" customHeight="1" x14ac:dyDescent="0.25">
      <c r="H597" s="212"/>
      <c r="I597" s="212"/>
      <c r="J597" s="212"/>
    </row>
    <row r="598" spans="8:10" ht="15.75" customHeight="1" x14ac:dyDescent="0.25">
      <c r="H598" s="212"/>
      <c r="I598" s="212"/>
      <c r="J598" s="212"/>
    </row>
    <row r="599" spans="8:10" ht="15.75" customHeight="1" x14ac:dyDescent="0.25">
      <c r="H599" s="212"/>
      <c r="I599" s="212"/>
      <c r="J599" s="212"/>
    </row>
    <row r="600" spans="8:10" ht="15.75" customHeight="1" x14ac:dyDescent="0.25">
      <c r="H600" s="212"/>
      <c r="I600" s="212"/>
      <c r="J600" s="212"/>
    </row>
    <row r="601" spans="8:10" ht="15.75" customHeight="1" x14ac:dyDescent="0.25">
      <c r="H601" s="212"/>
      <c r="I601" s="212"/>
      <c r="J601" s="212"/>
    </row>
    <row r="602" spans="8:10" ht="15.75" customHeight="1" x14ac:dyDescent="0.25">
      <c r="H602" s="212"/>
      <c r="I602" s="212"/>
      <c r="J602" s="212"/>
    </row>
    <row r="603" spans="8:10" ht="15.75" customHeight="1" x14ac:dyDescent="0.25">
      <c r="H603" s="212"/>
      <c r="I603" s="212"/>
      <c r="J603" s="212"/>
    </row>
    <row r="604" spans="8:10" ht="15.75" customHeight="1" x14ac:dyDescent="0.25">
      <c r="H604" s="212"/>
      <c r="I604" s="212"/>
      <c r="J604" s="212"/>
    </row>
    <row r="605" spans="8:10" ht="15.75" customHeight="1" x14ac:dyDescent="0.25">
      <c r="H605" s="212"/>
      <c r="I605" s="212"/>
      <c r="J605" s="212"/>
    </row>
    <row r="606" spans="8:10" ht="15.75" customHeight="1" x14ac:dyDescent="0.25">
      <c r="H606" s="212"/>
      <c r="I606" s="212"/>
      <c r="J606" s="212"/>
    </row>
    <row r="607" spans="8:10" ht="15.75" customHeight="1" x14ac:dyDescent="0.25">
      <c r="H607" s="212"/>
      <c r="I607" s="212"/>
      <c r="J607" s="212"/>
    </row>
    <row r="608" spans="8:10" ht="15.75" customHeight="1" x14ac:dyDescent="0.25">
      <c r="H608" s="212"/>
      <c r="I608" s="212"/>
      <c r="J608" s="212"/>
    </row>
    <row r="609" spans="8:10" ht="15.75" customHeight="1" x14ac:dyDescent="0.25">
      <c r="H609" s="212"/>
      <c r="I609" s="212"/>
      <c r="J609" s="212"/>
    </row>
    <row r="610" spans="8:10" ht="15.75" customHeight="1" x14ac:dyDescent="0.25">
      <c r="H610" s="212"/>
      <c r="I610" s="212"/>
      <c r="J610" s="212"/>
    </row>
    <row r="611" spans="8:10" ht="15.75" customHeight="1" x14ac:dyDescent="0.25">
      <c r="H611" s="212"/>
      <c r="I611" s="212"/>
      <c r="J611" s="212"/>
    </row>
    <row r="612" spans="8:10" ht="15.75" customHeight="1" x14ac:dyDescent="0.25">
      <c r="H612" s="212"/>
      <c r="I612" s="212"/>
      <c r="J612" s="212"/>
    </row>
    <row r="613" spans="8:10" ht="15.75" customHeight="1" x14ac:dyDescent="0.25">
      <c r="H613" s="212"/>
      <c r="I613" s="212"/>
      <c r="J613" s="212"/>
    </row>
    <row r="614" spans="8:10" ht="15.75" customHeight="1" x14ac:dyDescent="0.25">
      <c r="H614" s="212"/>
      <c r="I614" s="212"/>
      <c r="J614" s="212"/>
    </row>
    <row r="615" spans="8:10" ht="15.75" customHeight="1" x14ac:dyDescent="0.25">
      <c r="H615" s="212"/>
      <c r="I615" s="212"/>
      <c r="J615" s="212"/>
    </row>
    <row r="616" spans="8:10" ht="15.75" customHeight="1" x14ac:dyDescent="0.25">
      <c r="H616" s="212"/>
      <c r="I616" s="212"/>
      <c r="J616" s="212"/>
    </row>
    <row r="617" spans="8:10" ht="15.75" customHeight="1" x14ac:dyDescent="0.25">
      <c r="H617" s="212"/>
      <c r="I617" s="212"/>
      <c r="J617" s="212"/>
    </row>
    <row r="618" spans="8:10" ht="15.75" customHeight="1" x14ac:dyDescent="0.25">
      <c r="H618" s="212"/>
      <c r="I618" s="212"/>
      <c r="J618" s="212"/>
    </row>
    <row r="619" spans="8:10" ht="15.75" customHeight="1" x14ac:dyDescent="0.25">
      <c r="H619" s="212"/>
      <c r="I619" s="212"/>
      <c r="J619" s="212"/>
    </row>
    <row r="620" spans="8:10" ht="15.75" customHeight="1" x14ac:dyDescent="0.25">
      <c r="H620" s="212"/>
      <c r="I620" s="212"/>
      <c r="J620" s="212"/>
    </row>
    <row r="621" spans="8:10" ht="15.75" customHeight="1" x14ac:dyDescent="0.25">
      <c r="H621" s="212"/>
      <c r="I621" s="212"/>
      <c r="J621" s="212"/>
    </row>
    <row r="622" spans="8:10" ht="15.75" customHeight="1" x14ac:dyDescent="0.25">
      <c r="H622" s="212"/>
      <c r="I622" s="212"/>
      <c r="J622" s="212"/>
    </row>
    <row r="623" spans="8:10" ht="15.75" customHeight="1" x14ac:dyDescent="0.25">
      <c r="H623" s="212"/>
      <c r="I623" s="212"/>
      <c r="J623" s="212"/>
    </row>
    <row r="624" spans="8:10" ht="15.75" customHeight="1" x14ac:dyDescent="0.25">
      <c r="H624" s="212"/>
      <c r="I624" s="212"/>
      <c r="J624" s="212"/>
    </row>
    <row r="625" spans="8:10" ht="15.75" customHeight="1" x14ac:dyDescent="0.25">
      <c r="H625" s="212"/>
      <c r="I625" s="212"/>
      <c r="J625" s="212"/>
    </row>
    <row r="626" spans="8:10" ht="15.75" customHeight="1" x14ac:dyDescent="0.25">
      <c r="H626" s="212"/>
      <c r="I626" s="212"/>
      <c r="J626" s="212"/>
    </row>
    <row r="627" spans="8:10" ht="15.75" customHeight="1" x14ac:dyDescent="0.25">
      <c r="H627" s="212"/>
      <c r="I627" s="212"/>
      <c r="J627" s="212"/>
    </row>
    <row r="628" spans="8:10" ht="15.75" customHeight="1" x14ac:dyDescent="0.25">
      <c r="H628" s="212"/>
      <c r="I628" s="212"/>
      <c r="J628" s="212"/>
    </row>
    <row r="629" spans="8:10" ht="15.75" customHeight="1" x14ac:dyDescent="0.25">
      <c r="H629" s="212"/>
      <c r="I629" s="212"/>
      <c r="J629" s="212"/>
    </row>
    <row r="630" spans="8:10" ht="15.75" customHeight="1" x14ac:dyDescent="0.25">
      <c r="H630" s="212"/>
      <c r="I630" s="212"/>
      <c r="J630" s="212"/>
    </row>
    <row r="631" spans="8:10" ht="15.75" customHeight="1" x14ac:dyDescent="0.25">
      <c r="H631" s="212"/>
      <c r="I631" s="212"/>
      <c r="J631" s="212"/>
    </row>
    <row r="632" spans="8:10" ht="15.75" customHeight="1" x14ac:dyDescent="0.25">
      <c r="H632" s="212"/>
      <c r="I632" s="212"/>
      <c r="J632" s="212"/>
    </row>
    <row r="633" spans="8:10" ht="15.75" customHeight="1" x14ac:dyDescent="0.25">
      <c r="H633" s="212"/>
      <c r="I633" s="212"/>
      <c r="J633" s="212"/>
    </row>
    <row r="634" spans="8:10" ht="15.75" customHeight="1" x14ac:dyDescent="0.25">
      <c r="H634" s="212"/>
      <c r="I634" s="212"/>
      <c r="J634" s="212"/>
    </row>
    <row r="635" spans="8:10" ht="15.75" customHeight="1" x14ac:dyDescent="0.25">
      <c r="H635" s="212"/>
      <c r="I635" s="212"/>
      <c r="J635" s="212"/>
    </row>
    <row r="636" spans="8:10" ht="15.75" customHeight="1" x14ac:dyDescent="0.25">
      <c r="H636" s="212"/>
      <c r="I636" s="212"/>
      <c r="J636" s="212"/>
    </row>
    <row r="637" spans="8:10" ht="15.75" customHeight="1" x14ac:dyDescent="0.25">
      <c r="H637" s="212"/>
      <c r="I637" s="212"/>
      <c r="J637" s="212"/>
    </row>
    <row r="638" spans="8:10" ht="15.75" customHeight="1" x14ac:dyDescent="0.25">
      <c r="H638" s="212"/>
      <c r="I638" s="212"/>
      <c r="J638" s="212"/>
    </row>
    <row r="639" spans="8:10" ht="15.75" customHeight="1" x14ac:dyDescent="0.25">
      <c r="H639" s="212"/>
      <c r="I639" s="212"/>
      <c r="J639" s="212"/>
    </row>
    <row r="640" spans="8:10" ht="15.75" customHeight="1" x14ac:dyDescent="0.25">
      <c r="H640" s="212"/>
      <c r="I640" s="212"/>
      <c r="J640" s="212"/>
    </row>
    <row r="641" spans="8:10" ht="15.75" customHeight="1" x14ac:dyDescent="0.25">
      <c r="H641" s="212"/>
      <c r="I641" s="212"/>
      <c r="J641" s="212"/>
    </row>
    <row r="642" spans="8:10" ht="15.75" customHeight="1" x14ac:dyDescent="0.25">
      <c r="H642" s="212"/>
      <c r="I642" s="212"/>
      <c r="J642" s="212"/>
    </row>
    <row r="643" spans="8:10" ht="15.75" customHeight="1" x14ac:dyDescent="0.25">
      <c r="H643" s="212"/>
      <c r="I643" s="212"/>
      <c r="J643" s="212"/>
    </row>
    <row r="644" spans="8:10" ht="15.75" customHeight="1" x14ac:dyDescent="0.25">
      <c r="H644" s="212"/>
      <c r="I644" s="212"/>
      <c r="J644" s="212"/>
    </row>
    <row r="645" spans="8:10" ht="15.75" customHeight="1" x14ac:dyDescent="0.25">
      <c r="H645" s="212"/>
      <c r="I645" s="212"/>
      <c r="J645" s="212"/>
    </row>
    <row r="646" spans="8:10" ht="15.75" customHeight="1" x14ac:dyDescent="0.25">
      <c r="H646" s="212"/>
      <c r="I646" s="212"/>
      <c r="J646" s="212"/>
    </row>
    <row r="647" spans="8:10" ht="15.75" customHeight="1" x14ac:dyDescent="0.25">
      <c r="H647" s="212"/>
      <c r="I647" s="212"/>
      <c r="J647" s="212"/>
    </row>
    <row r="648" spans="8:10" ht="15.75" customHeight="1" x14ac:dyDescent="0.25">
      <c r="H648" s="212"/>
      <c r="I648" s="212"/>
      <c r="J648" s="212"/>
    </row>
    <row r="649" spans="8:10" ht="15.75" customHeight="1" x14ac:dyDescent="0.25">
      <c r="H649" s="212"/>
      <c r="I649" s="212"/>
      <c r="J649" s="212"/>
    </row>
    <row r="650" spans="8:10" ht="15.75" customHeight="1" x14ac:dyDescent="0.25">
      <c r="H650" s="212"/>
      <c r="I650" s="212"/>
      <c r="J650" s="212"/>
    </row>
    <row r="651" spans="8:10" ht="15.75" customHeight="1" x14ac:dyDescent="0.25">
      <c r="H651" s="212"/>
      <c r="I651" s="212"/>
      <c r="J651" s="212"/>
    </row>
    <row r="652" spans="8:10" ht="15.75" customHeight="1" x14ac:dyDescent="0.25">
      <c r="H652" s="212"/>
      <c r="I652" s="212"/>
      <c r="J652" s="212"/>
    </row>
    <row r="653" spans="8:10" ht="15.75" customHeight="1" x14ac:dyDescent="0.25">
      <c r="H653" s="212"/>
      <c r="I653" s="212"/>
      <c r="J653" s="212"/>
    </row>
    <row r="654" spans="8:10" ht="15.75" customHeight="1" x14ac:dyDescent="0.25">
      <c r="H654" s="212"/>
      <c r="I654" s="212"/>
      <c r="J654" s="212"/>
    </row>
    <row r="655" spans="8:10" ht="15.75" customHeight="1" x14ac:dyDescent="0.25">
      <c r="H655" s="212"/>
      <c r="I655" s="212"/>
      <c r="J655" s="212"/>
    </row>
    <row r="656" spans="8:10" ht="15.75" customHeight="1" x14ac:dyDescent="0.25">
      <c r="H656" s="212"/>
      <c r="I656" s="212"/>
      <c r="J656" s="212"/>
    </row>
    <row r="657" spans="8:10" ht="15.75" customHeight="1" x14ac:dyDescent="0.25">
      <c r="H657" s="212"/>
      <c r="I657" s="212"/>
      <c r="J657" s="212"/>
    </row>
    <row r="658" spans="8:10" ht="15.75" customHeight="1" x14ac:dyDescent="0.25">
      <c r="H658" s="212"/>
      <c r="I658" s="212"/>
      <c r="J658" s="212"/>
    </row>
    <row r="659" spans="8:10" ht="15.75" customHeight="1" x14ac:dyDescent="0.25">
      <c r="H659" s="212"/>
      <c r="I659" s="212"/>
      <c r="J659" s="212"/>
    </row>
    <row r="660" spans="8:10" ht="15.75" customHeight="1" x14ac:dyDescent="0.25">
      <c r="H660" s="212"/>
      <c r="I660" s="212"/>
      <c r="J660" s="212"/>
    </row>
    <row r="661" spans="8:10" ht="15.75" customHeight="1" x14ac:dyDescent="0.25">
      <c r="H661" s="212"/>
      <c r="I661" s="212"/>
      <c r="J661" s="212"/>
    </row>
    <row r="662" spans="8:10" ht="15.75" customHeight="1" x14ac:dyDescent="0.25">
      <c r="H662" s="212"/>
      <c r="I662" s="212"/>
      <c r="J662" s="212"/>
    </row>
    <row r="663" spans="8:10" ht="15.75" customHeight="1" x14ac:dyDescent="0.25">
      <c r="H663" s="212"/>
      <c r="I663" s="212"/>
      <c r="J663" s="212"/>
    </row>
    <row r="664" spans="8:10" ht="15.75" customHeight="1" x14ac:dyDescent="0.25">
      <c r="H664" s="212"/>
      <c r="I664" s="212"/>
      <c r="J664" s="212"/>
    </row>
    <row r="665" spans="8:10" ht="15.75" customHeight="1" x14ac:dyDescent="0.25">
      <c r="H665" s="212"/>
      <c r="I665" s="212"/>
      <c r="J665" s="212"/>
    </row>
    <row r="666" spans="8:10" ht="15.75" customHeight="1" x14ac:dyDescent="0.25">
      <c r="H666" s="212"/>
      <c r="I666" s="212"/>
      <c r="J666" s="212"/>
    </row>
    <row r="667" spans="8:10" ht="15.75" customHeight="1" x14ac:dyDescent="0.25">
      <c r="H667" s="212"/>
      <c r="I667" s="212"/>
      <c r="J667" s="212"/>
    </row>
    <row r="668" spans="8:10" ht="15.75" customHeight="1" x14ac:dyDescent="0.25">
      <c r="H668" s="212"/>
      <c r="I668" s="212"/>
      <c r="J668" s="212"/>
    </row>
    <row r="669" spans="8:10" ht="15.75" customHeight="1" x14ac:dyDescent="0.25">
      <c r="H669" s="212"/>
      <c r="I669" s="212"/>
      <c r="J669" s="212"/>
    </row>
    <row r="670" spans="8:10" ht="15.75" customHeight="1" x14ac:dyDescent="0.25">
      <c r="H670" s="212"/>
      <c r="I670" s="212"/>
      <c r="J670" s="212"/>
    </row>
    <row r="671" spans="8:10" ht="15.75" customHeight="1" x14ac:dyDescent="0.25">
      <c r="H671" s="212"/>
      <c r="I671" s="212"/>
      <c r="J671" s="212"/>
    </row>
    <row r="672" spans="8:10" ht="15.75" customHeight="1" x14ac:dyDescent="0.25">
      <c r="H672" s="212"/>
      <c r="I672" s="212"/>
      <c r="J672" s="212"/>
    </row>
    <row r="673" spans="8:10" ht="15.75" customHeight="1" x14ac:dyDescent="0.25">
      <c r="H673" s="212"/>
      <c r="I673" s="212"/>
      <c r="J673" s="212"/>
    </row>
    <row r="674" spans="8:10" ht="15.75" customHeight="1" x14ac:dyDescent="0.25">
      <c r="H674" s="212"/>
      <c r="I674" s="212"/>
      <c r="J674" s="212"/>
    </row>
    <row r="675" spans="8:10" ht="15.75" customHeight="1" x14ac:dyDescent="0.25">
      <c r="H675" s="212"/>
      <c r="I675" s="212"/>
      <c r="J675" s="212"/>
    </row>
    <row r="676" spans="8:10" ht="15.75" customHeight="1" x14ac:dyDescent="0.25">
      <c r="H676" s="212"/>
      <c r="I676" s="212"/>
      <c r="J676" s="212"/>
    </row>
    <row r="677" spans="8:10" ht="15.75" customHeight="1" x14ac:dyDescent="0.25">
      <c r="H677" s="212"/>
      <c r="I677" s="212"/>
      <c r="J677" s="212"/>
    </row>
    <row r="678" spans="8:10" ht="15.75" customHeight="1" x14ac:dyDescent="0.25">
      <c r="H678" s="212"/>
      <c r="I678" s="212"/>
      <c r="J678" s="212"/>
    </row>
    <row r="679" spans="8:10" ht="15.75" customHeight="1" x14ac:dyDescent="0.25">
      <c r="H679" s="212"/>
      <c r="I679" s="212"/>
      <c r="J679" s="212"/>
    </row>
    <row r="680" spans="8:10" ht="15.75" customHeight="1" x14ac:dyDescent="0.25">
      <c r="H680" s="212"/>
      <c r="I680" s="212"/>
      <c r="J680" s="212"/>
    </row>
    <row r="681" spans="8:10" ht="15.75" customHeight="1" x14ac:dyDescent="0.25">
      <c r="H681" s="212"/>
      <c r="I681" s="212"/>
      <c r="J681" s="212"/>
    </row>
    <row r="682" spans="8:10" ht="15.75" customHeight="1" x14ac:dyDescent="0.25">
      <c r="H682" s="212"/>
      <c r="I682" s="212"/>
      <c r="J682" s="212"/>
    </row>
    <row r="683" spans="8:10" ht="15.75" customHeight="1" x14ac:dyDescent="0.25">
      <c r="H683" s="212"/>
      <c r="I683" s="212"/>
      <c r="J683" s="212"/>
    </row>
    <row r="684" spans="8:10" ht="15.75" customHeight="1" x14ac:dyDescent="0.25">
      <c r="H684" s="212"/>
      <c r="I684" s="212"/>
      <c r="J684" s="212"/>
    </row>
    <row r="685" spans="8:10" ht="15.75" customHeight="1" x14ac:dyDescent="0.25">
      <c r="H685" s="212"/>
      <c r="I685" s="212"/>
      <c r="J685" s="212"/>
    </row>
    <row r="686" spans="8:10" ht="15.75" customHeight="1" x14ac:dyDescent="0.25">
      <c r="H686" s="212"/>
      <c r="I686" s="212"/>
      <c r="J686" s="212"/>
    </row>
    <row r="687" spans="8:10" ht="15.75" customHeight="1" x14ac:dyDescent="0.25">
      <c r="H687" s="212"/>
      <c r="I687" s="212"/>
      <c r="J687" s="212"/>
    </row>
    <row r="688" spans="8:10" ht="15.75" customHeight="1" x14ac:dyDescent="0.25">
      <c r="H688" s="212"/>
      <c r="I688" s="212"/>
      <c r="J688" s="212"/>
    </row>
    <row r="689" spans="8:10" ht="15.75" customHeight="1" x14ac:dyDescent="0.25">
      <c r="H689" s="212"/>
      <c r="I689" s="212"/>
      <c r="J689" s="212"/>
    </row>
    <row r="690" spans="8:10" ht="15.75" customHeight="1" x14ac:dyDescent="0.25">
      <c r="H690" s="212"/>
      <c r="I690" s="212"/>
      <c r="J690" s="212"/>
    </row>
    <row r="691" spans="8:10" ht="15.75" customHeight="1" x14ac:dyDescent="0.25">
      <c r="H691" s="212"/>
      <c r="I691" s="212"/>
      <c r="J691" s="212"/>
    </row>
    <row r="692" spans="8:10" ht="15.75" customHeight="1" x14ac:dyDescent="0.25">
      <c r="H692" s="212"/>
      <c r="I692" s="212"/>
      <c r="J692" s="212"/>
    </row>
    <row r="693" spans="8:10" ht="15.75" customHeight="1" x14ac:dyDescent="0.25">
      <c r="H693" s="212"/>
      <c r="I693" s="212"/>
      <c r="J693" s="212"/>
    </row>
    <row r="694" spans="8:10" ht="15.75" customHeight="1" x14ac:dyDescent="0.25">
      <c r="H694" s="212"/>
      <c r="I694" s="212"/>
      <c r="J694" s="212"/>
    </row>
    <row r="695" spans="8:10" ht="15.75" customHeight="1" x14ac:dyDescent="0.25">
      <c r="H695" s="212"/>
      <c r="I695" s="212"/>
      <c r="J695" s="212"/>
    </row>
    <row r="696" spans="8:10" ht="15.75" customHeight="1" x14ac:dyDescent="0.25">
      <c r="H696" s="212"/>
      <c r="I696" s="212"/>
      <c r="J696" s="212"/>
    </row>
    <row r="697" spans="8:10" ht="15.75" customHeight="1" x14ac:dyDescent="0.25">
      <c r="H697" s="212"/>
      <c r="I697" s="212"/>
      <c r="J697" s="212"/>
    </row>
    <row r="698" spans="8:10" ht="15.75" customHeight="1" x14ac:dyDescent="0.25">
      <c r="H698" s="212"/>
      <c r="I698" s="212"/>
      <c r="J698" s="212"/>
    </row>
    <row r="699" spans="8:10" ht="15.75" customHeight="1" x14ac:dyDescent="0.25">
      <c r="H699" s="212"/>
      <c r="I699" s="212"/>
      <c r="J699" s="212"/>
    </row>
    <row r="700" spans="8:10" ht="15.75" customHeight="1" x14ac:dyDescent="0.25">
      <c r="H700" s="212"/>
      <c r="I700" s="212"/>
      <c r="J700" s="212"/>
    </row>
    <row r="701" spans="8:10" ht="15.75" customHeight="1" x14ac:dyDescent="0.25">
      <c r="H701" s="212"/>
      <c r="I701" s="212"/>
      <c r="J701" s="212"/>
    </row>
    <row r="702" spans="8:10" ht="15.75" customHeight="1" x14ac:dyDescent="0.25">
      <c r="H702" s="212"/>
      <c r="I702" s="212"/>
      <c r="J702" s="212"/>
    </row>
    <row r="703" spans="8:10" ht="15.75" customHeight="1" x14ac:dyDescent="0.25">
      <c r="H703" s="212"/>
      <c r="I703" s="212"/>
      <c r="J703" s="212"/>
    </row>
    <row r="704" spans="8:10" ht="15.75" customHeight="1" x14ac:dyDescent="0.25">
      <c r="H704" s="212"/>
      <c r="I704" s="212"/>
      <c r="J704" s="212"/>
    </row>
    <row r="705" spans="8:10" ht="15.75" customHeight="1" x14ac:dyDescent="0.25">
      <c r="H705" s="212"/>
      <c r="I705" s="212"/>
      <c r="J705" s="212"/>
    </row>
    <row r="706" spans="8:10" ht="15.75" customHeight="1" x14ac:dyDescent="0.25">
      <c r="H706" s="212"/>
      <c r="I706" s="212"/>
      <c r="J706" s="212"/>
    </row>
    <row r="707" spans="8:10" ht="15.75" customHeight="1" x14ac:dyDescent="0.25">
      <c r="H707" s="212"/>
      <c r="I707" s="212"/>
      <c r="J707" s="212"/>
    </row>
    <row r="708" spans="8:10" ht="15.75" customHeight="1" x14ac:dyDescent="0.25">
      <c r="H708" s="212"/>
      <c r="I708" s="212"/>
      <c r="J708" s="212"/>
    </row>
    <row r="709" spans="8:10" ht="15.75" customHeight="1" x14ac:dyDescent="0.25">
      <c r="H709" s="212"/>
      <c r="I709" s="212"/>
      <c r="J709" s="212"/>
    </row>
    <row r="710" spans="8:10" ht="15.75" customHeight="1" x14ac:dyDescent="0.25">
      <c r="H710" s="212"/>
      <c r="I710" s="212"/>
      <c r="J710" s="212"/>
    </row>
    <row r="711" spans="8:10" ht="15.75" customHeight="1" x14ac:dyDescent="0.25">
      <c r="H711" s="212"/>
      <c r="I711" s="212"/>
      <c r="J711" s="212"/>
    </row>
    <row r="712" spans="8:10" ht="15.75" customHeight="1" x14ac:dyDescent="0.25">
      <c r="H712" s="212"/>
      <c r="I712" s="212"/>
      <c r="J712" s="212"/>
    </row>
    <row r="713" spans="8:10" ht="15.75" customHeight="1" x14ac:dyDescent="0.25">
      <c r="H713" s="212"/>
      <c r="I713" s="212"/>
      <c r="J713" s="212"/>
    </row>
    <row r="714" spans="8:10" ht="15.75" customHeight="1" x14ac:dyDescent="0.25">
      <c r="H714" s="212"/>
      <c r="I714" s="212"/>
      <c r="J714" s="212"/>
    </row>
    <row r="715" spans="8:10" ht="15.75" customHeight="1" x14ac:dyDescent="0.25">
      <c r="H715" s="212"/>
      <c r="I715" s="212"/>
      <c r="J715" s="212"/>
    </row>
    <row r="716" spans="8:10" ht="15.75" customHeight="1" x14ac:dyDescent="0.25">
      <c r="H716" s="212"/>
      <c r="I716" s="212"/>
      <c r="J716" s="212"/>
    </row>
    <row r="717" spans="8:10" ht="15.75" customHeight="1" x14ac:dyDescent="0.25">
      <c r="H717" s="212"/>
      <c r="I717" s="212"/>
      <c r="J717" s="212"/>
    </row>
    <row r="718" spans="8:10" ht="15.75" customHeight="1" x14ac:dyDescent="0.25">
      <c r="H718" s="212"/>
      <c r="I718" s="212"/>
      <c r="J718" s="212"/>
    </row>
    <row r="719" spans="8:10" ht="15.75" customHeight="1" x14ac:dyDescent="0.25">
      <c r="H719" s="212"/>
      <c r="I719" s="212"/>
      <c r="J719" s="212"/>
    </row>
    <row r="720" spans="8:10" ht="15.75" customHeight="1" x14ac:dyDescent="0.25">
      <c r="H720" s="212"/>
      <c r="I720" s="212"/>
      <c r="J720" s="212"/>
    </row>
    <row r="721" spans="8:10" ht="15.75" customHeight="1" x14ac:dyDescent="0.25">
      <c r="H721" s="212"/>
      <c r="I721" s="212"/>
      <c r="J721" s="212"/>
    </row>
    <row r="722" spans="8:10" ht="15.75" customHeight="1" x14ac:dyDescent="0.25">
      <c r="H722" s="212"/>
      <c r="I722" s="212"/>
      <c r="J722" s="212"/>
    </row>
    <row r="723" spans="8:10" ht="15.75" customHeight="1" x14ac:dyDescent="0.25">
      <c r="H723" s="212"/>
      <c r="I723" s="212"/>
      <c r="J723" s="212"/>
    </row>
    <row r="724" spans="8:10" ht="15.75" customHeight="1" x14ac:dyDescent="0.25">
      <c r="H724" s="212"/>
      <c r="I724" s="212"/>
      <c r="J724" s="212"/>
    </row>
    <row r="725" spans="8:10" ht="15.75" customHeight="1" x14ac:dyDescent="0.25">
      <c r="H725" s="212"/>
      <c r="I725" s="212"/>
      <c r="J725" s="212"/>
    </row>
    <row r="726" spans="8:10" ht="15.75" customHeight="1" x14ac:dyDescent="0.25">
      <c r="H726" s="212"/>
      <c r="I726" s="212"/>
      <c r="J726" s="212"/>
    </row>
    <row r="727" spans="8:10" ht="15.75" customHeight="1" x14ac:dyDescent="0.25">
      <c r="H727" s="212"/>
      <c r="I727" s="212"/>
      <c r="J727" s="212"/>
    </row>
    <row r="728" spans="8:10" ht="15.75" customHeight="1" x14ac:dyDescent="0.25">
      <c r="H728" s="212"/>
      <c r="I728" s="212"/>
      <c r="J728" s="212"/>
    </row>
    <row r="729" spans="8:10" ht="15.75" customHeight="1" x14ac:dyDescent="0.25">
      <c r="H729" s="212"/>
      <c r="I729" s="212"/>
      <c r="J729" s="212"/>
    </row>
    <row r="730" spans="8:10" ht="15.75" customHeight="1" x14ac:dyDescent="0.25">
      <c r="H730" s="212"/>
      <c r="I730" s="212"/>
      <c r="J730" s="212"/>
    </row>
    <row r="731" spans="8:10" ht="15.75" customHeight="1" x14ac:dyDescent="0.25">
      <c r="H731" s="212"/>
      <c r="I731" s="212"/>
      <c r="J731" s="212"/>
    </row>
    <row r="732" spans="8:10" ht="15.75" customHeight="1" x14ac:dyDescent="0.25">
      <c r="H732" s="212"/>
      <c r="I732" s="212"/>
      <c r="J732" s="212"/>
    </row>
    <row r="733" spans="8:10" ht="15.75" customHeight="1" x14ac:dyDescent="0.25">
      <c r="H733" s="212"/>
      <c r="I733" s="212"/>
      <c r="J733" s="212"/>
    </row>
    <row r="734" spans="8:10" ht="15.75" customHeight="1" x14ac:dyDescent="0.25">
      <c r="H734" s="212"/>
      <c r="I734" s="212"/>
      <c r="J734" s="212"/>
    </row>
    <row r="735" spans="8:10" ht="15.75" customHeight="1" x14ac:dyDescent="0.25">
      <c r="H735" s="212"/>
      <c r="I735" s="212"/>
      <c r="J735" s="212"/>
    </row>
    <row r="736" spans="8:10" ht="15.75" customHeight="1" x14ac:dyDescent="0.25">
      <c r="H736" s="212"/>
      <c r="I736" s="212"/>
      <c r="J736" s="212"/>
    </row>
    <row r="737" spans="8:10" ht="15.75" customHeight="1" x14ac:dyDescent="0.25">
      <c r="H737" s="212"/>
      <c r="I737" s="212"/>
      <c r="J737" s="212"/>
    </row>
    <row r="738" spans="8:10" ht="15.75" customHeight="1" x14ac:dyDescent="0.25">
      <c r="H738" s="212"/>
      <c r="I738" s="212"/>
      <c r="J738" s="212"/>
    </row>
    <row r="739" spans="8:10" ht="15.75" customHeight="1" x14ac:dyDescent="0.25">
      <c r="H739" s="212"/>
      <c r="I739" s="212"/>
      <c r="J739" s="212"/>
    </row>
    <row r="740" spans="8:10" ht="15.75" customHeight="1" x14ac:dyDescent="0.25">
      <c r="H740" s="212"/>
      <c r="I740" s="212"/>
      <c r="J740" s="212"/>
    </row>
    <row r="741" spans="8:10" ht="15.75" customHeight="1" x14ac:dyDescent="0.25">
      <c r="H741" s="212"/>
      <c r="I741" s="212"/>
      <c r="J741" s="212"/>
    </row>
    <row r="742" spans="8:10" ht="15.75" customHeight="1" x14ac:dyDescent="0.25">
      <c r="H742" s="212"/>
      <c r="I742" s="212"/>
      <c r="J742" s="212"/>
    </row>
    <row r="743" spans="8:10" ht="15.75" customHeight="1" x14ac:dyDescent="0.25">
      <c r="H743" s="212"/>
      <c r="I743" s="212"/>
      <c r="J743" s="212"/>
    </row>
    <row r="744" spans="8:10" ht="15.75" customHeight="1" x14ac:dyDescent="0.25">
      <c r="H744" s="212"/>
      <c r="I744" s="212"/>
      <c r="J744" s="212"/>
    </row>
    <row r="745" spans="8:10" ht="15.75" customHeight="1" x14ac:dyDescent="0.25">
      <c r="H745" s="212"/>
      <c r="I745" s="212"/>
      <c r="J745" s="212"/>
    </row>
    <row r="746" spans="8:10" ht="15.75" customHeight="1" x14ac:dyDescent="0.25">
      <c r="H746" s="212"/>
      <c r="I746" s="212"/>
      <c r="J746" s="212"/>
    </row>
    <row r="747" spans="8:10" ht="15.75" customHeight="1" x14ac:dyDescent="0.25">
      <c r="H747" s="212"/>
      <c r="I747" s="212"/>
      <c r="J747" s="212"/>
    </row>
    <row r="748" spans="8:10" ht="15.75" customHeight="1" x14ac:dyDescent="0.25">
      <c r="H748" s="212"/>
      <c r="I748" s="212"/>
      <c r="J748" s="212"/>
    </row>
    <row r="749" spans="8:10" ht="15.75" customHeight="1" x14ac:dyDescent="0.25">
      <c r="H749" s="212"/>
      <c r="I749" s="212"/>
      <c r="J749" s="212"/>
    </row>
    <row r="750" spans="8:10" ht="15.75" customHeight="1" x14ac:dyDescent="0.25">
      <c r="H750" s="212"/>
      <c r="I750" s="212"/>
      <c r="J750" s="212"/>
    </row>
    <row r="751" spans="8:10" ht="15.75" customHeight="1" x14ac:dyDescent="0.25">
      <c r="H751" s="212"/>
      <c r="I751" s="212"/>
      <c r="J751" s="212"/>
    </row>
    <row r="752" spans="8:10" ht="15.75" customHeight="1" x14ac:dyDescent="0.25">
      <c r="H752" s="212"/>
      <c r="I752" s="212"/>
      <c r="J752" s="212"/>
    </row>
    <row r="753" spans="8:10" ht="15.75" customHeight="1" x14ac:dyDescent="0.25">
      <c r="H753" s="212"/>
      <c r="I753" s="212"/>
      <c r="J753" s="212"/>
    </row>
    <row r="754" spans="8:10" ht="15.75" customHeight="1" x14ac:dyDescent="0.25">
      <c r="H754" s="212"/>
      <c r="I754" s="212"/>
      <c r="J754" s="212"/>
    </row>
    <row r="755" spans="8:10" ht="15.75" customHeight="1" x14ac:dyDescent="0.25">
      <c r="H755" s="212"/>
      <c r="I755" s="212"/>
      <c r="J755" s="212"/>
    </row>
    <row r="756" spans="8:10" ht="15.75" customHeight="1" x14ac:dyDescent="0.25">
      <c r="H756" s="212"/>
      <c r="I756" s="212"/>
      <c r="J756" s="212"/>
    </row>
    <row r="757" spans="8:10" ht="15.75" customHeight="1" x14ac:dyDescent="0.25">
      <c r="H757" s="212"/>
      <c r="I757" s="212"/>
      <c r="J757" s="212"/>
    </row>
    <row r="758" spans="8:10" ht="15.75" customHeight="1" x14ac:dyDescent="0.25">
      <c r="H758" s="212"/>
      <c r="I758" s="212"/>
      <c r="J758" s="212"/>
    </row>
    <row r="759" spans="8:10" ht="15.75" customHeight="1" x14ac:dyDescent="0.25">
      <c r="H759" s="212"/>
      <c r="I759" s="212"/>
      <c r="J759" s="212"/>
    </row>
    <row r="760" spans="8:10" ht="15.75" customHeight="1" x14ac:dyDescent="0.25">
      <c r="H760" s="212"/>
      <c r="I760" s="212"/>
      <c r="J760" s="212"/>
    </row>
    <row r="761" spans="8:10" ht="15.75" customHeight="1" x14ac:dyDescent="0.25">
      <c r="H761" s="212"/>
      <c r="I761" s="212"/>
      <c r="J761" s="212"/>
    </row>
    <row r="762" spans="8:10" ht="15.75" customHeight="1" x14ac:dyDescent="0.25">
      <c r="H762" s="212"/>
      <c r="I762" s="212"/>
      <c r="J762" s="212"/>
    </row>
    <row r="763" spans="8:10" ht="15.75" customHeight="1" x14ac:dyDescent="0.25">
      <c r="H763" s="212"/>
      <c r="I763" s="212"/>
      <c r="J763" s="212"/>
    </row>
    <row r="764" spans="8:10" ht="15.75" customHeight="1" x14ac:dyDescent="0.25">
      <c r="H764" s="212"/>
      <c r="I764" s="212"/>
      <c r="J764" s="212"/>
    </row>
    <row r="765" spans="8:10" ht="15.75" customHeight="1" x14ac:dyDescent="0.25">
      <c r="H765" s="212"/>
      <c r="I765" s="212"/>
      <c r="J765" s="212"/>
    </row>
    <row r="766" spans="8:10" ht="15.75" customHeight="1" x14ac:dyDescent="0.25">
      <c r="H766" s="212"/>
      <c r="I766" s="212"/>
      <c r="J766" s="212"/>
    </row>
    <row r="767" spans="8:10" ht="15.75" customHeight="1" x14ac:dyDescent="0.25">
      <c r="H767" s="212"/>
      <c r="I767" s="212"/>
      <c r="J767" s="212"/>
    </row>
    <row r="768" spans="8:10" ht="15.75" customHeight="1" x14ac:dyDescent="0.25">
      <c r="H768" s="212"/>
      <c r="I768" s="212"/>
      <c r="J768" s="212"/>
    </row>
    <row r="769" spans="8:10" ht="15.75" customHeight="1" x14ac:dyDescent="0.25">
      <c r="H769" s="212"/>
      <c r="I769" s="212"/>
      <c r="J769" s="212"/>
    </row>
    <row r="770" spans="8:10" ht="15.75" customHeight="1" x14ac:dyDescent="0.25">
      <c r="H770" s="212"/>
      <c r="I770" s="212"/>
      <c r="J770" s="212"/>
    </row>
    <row r="771" spans="8:10" ht="15.75" customHeight="1" x14ac:dyDescent="0.25">
      <c r="H771" s="212"/>
      <c r="I771" s="212"/>
      <c r="J771" s="212"/>
    </row>
    <row r="772" spans="8:10" ht="15.75" customHeight="1" x14ac:dyDescent="0.25">
      <c r="H772" s="212"/>
      <c r="I772" s="212"/>
      <c r="J772" s="212"/>
    </row>
    <row r="773" spans="8:10" ht="15.75" customHeight="1" x14ac:dyDescent="0.25">
      <c r="H773" s="212"/>
      <c r="I773" s="212"/>
      <c r="J773" s="212"/>
    </row>
    <row r="774" spans="8:10" ht="15.75" customHeight="1" x14ac:dyDescent="0.25">
      <c r="H774" s="212"/>
      <c r="I774" s="212"/>
      <c r="J774" s="212"/>
    </row>
    <row r="775" spans="8:10" ht="15.75" customHeight="1" x14ac:dyDescent="0.25">
      <c r="H775" s="212"/>
      <c r="I775" s="212"/>
      <c r="J775" s="212"/>
    </row>
    <row r="776" spans="8:10" ht="15.75" customHeight="1" x14ac:dyDescent="0.25">
      <c r="H776" s="212"/>
      <c r="I776" s="212"/>
      <c r="J776" s="212"/>
    </row>
    <row r="777" spans="8:10" ht="15.75" customHeight="1" x14ac:dyDescent="0.25">
      <c r="H777" s="212"/>
      <c r="I777" s="212"/>
      <c r="J777" s="212"/>
    </row>
    <row r="778" spans="8:10" ht="15.75" customHeight="1" x14ac:dyDescent="0.25">
      <c r="H778" s="212"/>
      <c r="I778" s="212"/>
      <c r="J778" s="212"/>
    </row>
    <row r="779" spans="8:10" ht="15.75" customHeight="1" x14ac:dyDescent="0.25">
      <c r="H779" s="212"/>
      <c r="I779" s="212"/>
      <c r="J779" s="212"/>
    </row>
    <row r="780" spans="8:10" ht="15.75" customHeight="1" x14ac:dyDescent="0.25">
      <c r="H780" s="212"/>
      <c r="I780" s="212"/>
      <c r="J780" s="212"/>
    </row>
    <row r="781" spans="8:10" ht="15.75" customHeight="1" x14ac:dyDescent="0.25">
      <c r="H781" s="212"/>
      <c r="I781" s="212"/>
      <c r="J781" s="212"/>
    </row>
    <row r="782" spans="8:10" ht="15.75" customHeight="1" x14ac:dyDescent="0.25">
      <c r="H782" s="212"/>
      <c r="I782" s="212"/>
      <c r="J782" s="212"/>
    </row>
    <row r="783" spans="8:10" ht="15.75" customHeight="1" x14ac:dyDescent="0.25">
      <c r="H783" s="212"/>
      <c r="I783" s="212"/>
      <c r="J783" s="212"/>
    </row>
    <row r="784" spans="8:10" ht="15.75" customHeight="1" x14ac:dyDescent="0.25">
      <c r="H784" s="212"/>
      <c r="I784" s="212"/>
      <c r="J784" s="212"/>
    </row>
    <row r="785" spans="8:10" ht="15.75" customHeight="1" x14ac:dyDescent="0.25">
      <c r="H785" s="212"/>
      <c r="I785" s="212"/>
      <c r="J785" s="212"/>
    </row>
    <row r="786" spans="8:10" ht="15.75" customHeight="1" x14ac:dyDescent="0.25">
      <c r="H786" s="212"/>
      <c r="I786" s="212"/>
      <c r="J786" s="212"/>
    </row>
    <row r="787" spans="8:10" ht="15.75" customHeight="1" x14ac:dyDescent="0.25">
      <c r="H787" s="212"/>
      <c r="I787" s="212"/>
      <c r="J787" s="212"/>
    </row>
    <row r="788" spans="8:10" ht="15.75" customHeight="1" x14ac:dyDescent="0.25">
      <c r="H788" s="212"/>
      <c r="I788" s="212"/>
      <c r="J788" s="212"/>
    </row>
    <row r="789" spans="8:10" ht="15.75" customHeight="1" x14ac:dyDescent="0.25">
      <c r="H789" s="212"/>
      <c r="I789" s="212"/>
      <c r="J789" s="212"/>
    </row>
    <row r="790" spans="8:10" ht="15.75" customHeight="1" x14ac:dyDescent="0.25">
      <c r="H790" s="212"/>
      <c r="I790" s="212"/>
      <c r="J790" s="212"/>
    </row>
    <row r="791" spans="8:10" ht="15.75" customHeight="1" x14ac:dyDescent="0.25">
      <c r="H791" s="212"/>
      <c r="I791" s="212"/>
      <c r="J791" s="212"/>
    </row>
    <row r="792" spans="8:10" ht="15.75" customHeight="1" x14ac:dyDescent="0.25">
      <c r="H792" s="212"/>
      <c r="I792" s="212"/>
      <c r="J792" s="212"/>
    </row>
    <row r="793" spans="8:10" ht="15.75" customHeight="1" x14ac:dyDescent="0.25">
      <c r="H793" s="212"/>
      <c r="I793" s="212"/>
      <c r="J793" s="212"/>
    </row>
    <row r="794" spans="8:10" ht="15.75" customHeight="1" x14ac:dyDescent="0.25">
      <c r="H794" s="212"/>
      <c r="I794" s="212"/>
      <c r="J794" s="212"/>
    </row>
    <row r="795" spans="8:10" ht="15.75" customHeight="1" x14ac:dyDescent="0.25">
      <c r="H795" s="212"/>
      <c r="I795" s="212"/>
      <c r="J795" s="212"/>
    </row>
    <row r="796" spans="8:10" ht="15.75" customHeight="1" x14ac:dyDescent="0.25">
      <c r="H796" s="212"/>
      <c r="I796" s="212"/>
      <c r="J796" s="212"/>
    </row>
    <row r="797" spans="8:10" ht="15.75" customHeight="1" x14ac:dyDescent="0.25">
      <c r="H797" s="212"/>
      <c r="I797" s="212"/>
      <c r="J797" s="212"/>
    </row>
    <row r="798" spans="8:10" ht="15.75" customHeight="1" x14ac:dyDescent="0.25">
      <c r="H798" s="212"/>
      <c r="I798" s="212"/>
      <c r="J798" s="212"/>
    </row>
    <row r="799" spans="8:10" ht="15.75" customHeight="1" x14ac:dyDescent="0.25">
      <c r="H799" s="212"/>
      <c r="I799" s="212"/>
      <c r="J799" s="212"/>
    </row>
    <row r="800" spans="8:10" ht="15.75" customHeight="1" x14ac:dyDescent="0.25">
      <c r="H800" s="212"/>
      <c r="I800" s="212"/>
      <c r="J800" s="212"/>
    </row>
    <row r="801" spans="8:10" ht="15.75" customHeight="1" x14ac:dyDescent="0.25">
      <c r="H801" s="212"/>
      <c r="I801" s="212"/>
      <c r="J801" s="212"/>
    </row>
    <row r="802" spans="8:10" ht="15.75" customHeight="1" x14ac:dyDescent="0.25">
      <c r="H802" s="212"/>
      <c r="I802" s="212"/>
      <c r="J802" s="212"/>
    </row>
    <row r="803" spans="8:10" ht="15.75" customHeight="1" x14ac:dyDescent="0.25">
      <c r="H803" s="212"/>
      <c r="I803" s="212"/>
      <c r="J803" s="212"/>
    </row>
    <row r="804" spans="8:10" ht="15.75" customHeight="1" x14ac:dyDescent="0.25">
      <c r="H804" s="212"/>
      <c r="I804" s="212"/>
      <c r="J804" s="212"/>
    </row>
    <row r="805" spans="8:10" ht="15.75" customHeight="1" x14ac:dyDescent="0.25">
      <c r="H805" s="212"/>
      <c r="I805" s="212"/>
      <c r="J805" s="212"/>
    </row>
    <row r="806" spans="8:10" ht="15.75" customHeight="1" x14ac:dyDescent="0.25">
      <c r="H806" s="212"/>
      <c r="I806" s="212"/>
      <c r="J806" s="212"/>
    </row>
    <row r="807" spans="8:10" ht="15.75" customHeight="1" x14ac:dyDescent="0.25">
      <c r="H807" s="212"/>
      <c r="I807" s="212"/>
      <c r="J807" s="212"/>
    </row>
    <row r="808" spans="8:10" ht="15.75" customHeight="1" x14ac:dyDescent="0.25">
      <c r="H808" s="212"/>
      <c r="I808" s="212"/>
      <c r="J808" s="212"/>
    </row>
    <row r="809" spans="8:10" ht="15.75" customHeight="1" x14ac:dyDescent="0.25">
      <c r="H809" s="212"/>
      <c r="I809" s="212"/>
      <c r="J809" s="212"/>
    </row>
    <row r="810" spans="8:10" ht="15.75" customHeight="1" x14ac:dyDescent="0.25">
      <c r="H810" s="212"/>
      <c r="I810" s="212"/>
      <c r="J810" s="212"/>
    </row>
    <row r="811" spans="8:10" ht="15.75" customHeight="1" x14ac:dyDescent="0.25">
      <c r="H811" s="212"/>
      <c r="I811" s="212"/>
      <c r="J811" s="212"/>
    </row>
    <row r="812" spans="8:10" ht="15.75" customHeight="1" x14ac:dyDescent="0.25">
      <c r="H812" s="212"/>
      <c r="I812" s="212"/>
      <c r="J812" s="212"/>
    </row>
    <row r="813" spans="8:10" ht="15.75" customHeight="1" x14ac:dyDescent="0.25">
      <c r="H813" s="212"/>
      <c r="I813" s="212"/>
      <c r="J813" s="212"/>
    </row>
    <row r="814" spans="8:10" ht="15.75" customHeight="1" x14ac:dyDescent="0.25">
      <c r="H814" s="212"/>
      <c r="I814" s="212"/>
      <c r="J814" s="212"/>
    </row>
    <row r="815" spans="8:10" ht="15.75" customHeight="1" x14ac:dyDescent="0.25">
      <c r="H815" s="212"/>
      <c r="I815" s="212"/>
      <c r="J815" s="212"/>
    </row>
    <row r="816" spans="8:10" ht="15.75" customHeight="1" x14ac:dyDescent="0.25">
      <c r="H816" s="212"/>
      <c r="I816" s="212"/>
      <c r="J816" s="212"/>
    </row>
    <row r="817" spans="8:10" ht="15.75" customHeight="1" x14ac:dyDescent="0.25">
      <c r="H817" s="212"/>
      <c r="I817" s="212"/>
      <c r="J817" s="212"/>
    </row>
    <row r="818" spans="8:10" ht="15.75" customHeight="1" x14ac:dyDescent="0.25">
      <c r="H818" s="212"/>
      <c r="I818" s="212"/>
      <c r="J818" s="212"/>
    </row>
    <row r="819" spans="8:10" ht="15.75" customHeight="1" x14ac:dyDescent="0.25">
      <c r="H819" s="212"/>
      <c r="I819" s="212"/>
      <c r="J819" s="212"/>
    </row>
    <row r="820" spans="8:10" ht="15.75" customHeight="1" x14ac:dyDescent="0.25">
      <c r="H820" s="212"/>
      <c r="I820" s="212"/>
      <c r="J820" s="212"/>
    </row>
    <row r="821" spans="8:10" ht="15.75" customHeight="1" x14ac:dyDescent="0.25">
      <c r="H821" s="212"/>
      <c r="I821" s="212"/>
      <c r="J821" s="212"/>
    </row>
    <row r="822" spans="8:10" ht="15.75" customHeight="1" x14ac:dyDescent="0.25">
      <c r="H822" s="212"/>
      <c r="I822" s="212"/>
      <c r="J822" s="212"/>
    </row>
    <row r="823" spans="8:10" ht="15.75" customHeight="1" x14ac:dyDescent="0.25">
      <c r="H823" s="212"/>
      <c r="I823" s="212"/>
      <c r="J823" s="212"/>
    </row>
    <row r="824" spans="8:10" ht="15.75" customHeight="1" x14ac:dyDescent="0.25">
      <c r="H824" s="212"/>
      <c r="I824" s="212"/>
      <c r="J824" s="212"/>
    </row>
    <row r="825" spans="8:10" ht="15.75" customHeight="1" x14ac:dyDescent="0.25">
      <c r="H825" s="212"/>
      <c r="I825" s="212"/>
      <c r="J825" s="212"/>
    </row>
    <row r="826" spans="8:10" ht="15.75" customHeight="1" x14ac:dyDescent="0.25">
      <c r="H826" s="212"/>
      <c r="I826" s="212"/>
      <c r="J826" s="212"/>
    </row>
    <row r="827" spans="8:10" ht="15.75" customHeight="1" x14ac:dyDescent="0.25">
      <c r="H827" s="212"/>
      <c r="I827" s="212"/>
      <c r="J827" s="212"/>
    </row>
    <row r="828" spans="8:10" ht="15.75" customHeight="1" x14ac:dyDescent="0.25">
      <c r="H828" s="212"/>
      <c r="I828" s="212"/>
      <c r="J828" s="212"/>
    </row>
    <row r="829" spans="8:10" ht="15.75" customHeight="1" x14ac:dyDescent="0.25">
      <c r="H829" s="212"/>
      <c r="I829" s="212"/>
      <c r="J829" s="212"/>
    </row>
    <row r="830" spans="8:10" ht="15.75" customHeight="1" x14ac:dyDescent="0.25">
      <c r="H830" s="212"/>
      <c r="I830" s="212"/>
      <c r="J830" s="212"/>
    </row>
    <row r="831" spans="8:10" ht="15.75" customHeight="1" x14ac:dyDescent="0.25">
      <c r="H831" s="212"/>
      <c r="I831" s="212"/>
      <c r="J831" s="212"/>
    </row>
    <row r="832" spans="8:10" ht="15.75" customHeight="1" x14ac:dyDescent="0.25">
      <c r="H832" s="212"/>
      <c r="I832" s="212"/>
      <c r="J832" s="212"/>
    </row>
    <row r="833" spans="8:10" ht="15.75" customHeight="1" x14ac:dyDescent="0.25">
      <c r="H833" s="212"/>
      <c r="I833" s="212"/>
      <c r="J833" s="212"/>
    </row>
    <row r="834" spans="8:10" ht="15.75" customHeight="1" x14ac:dyDescent="0.25">
      <c r="H834" s="212"/>
      <c r="I834" s="212"/>
      <c r="J834" s="212"/>
    </row>
    <row r="835" spans="8:10" ht="15.75" customHeight="1" x14ac:dyDescent="0.25">
      <c r="H835" s="212"/>
      <c r="I835" s="212"/>
      <c r="J835" s="212"/>
    </row>
    <row r="836" spans="8:10" ht="15.75" customHeight="1" x14ac:dyDescent="0.25">
      <c r="H836" s="212"/>
      <c r="I836" s="212"/>
      <c r="J836" s="212"/>
    </row>
    <row r="837" spans="8:10" ht="15.75" customHeight="1" x14ac:dyDescent="0.25">
      <c r="H837" s="212"/>
      <c r="I837" s="212"/>
      <c r="J837" s="212"/>
    </row>
    <row r="838" spans="8:10" ht="15.75" customHeight="1" x14ac:dyDescent="0.25">
      <c r="H838" s="212"/>
      <c r="I838" s="212"/>
      <c r="J838" s="212"/>
    </row>
    <row r="839" spans="8:10" ht="15.75" customHeight="1" x14ac:dyDescent="0.25">
      <c r="H839" s="212"/>
      <c r="I839" s="212"/>
      <c r="J839" s="212"/>
    </row>
    <row r="840" spans="8:10" ht="15.75" customHeight="1" x14ac:dyDescent="0.25">
      <c r="H840" s="212"/>
      <c r="I840" s="212"/>
      <c r="J840" s="212"/>
    </row>
    <row r="841" spans="8:10" ht="15.75" customHeight="1" x14ac:dyDescent="0.25">
      <c r="H841" s="212"/>
      <c r="I841" s="212"/>
      <c r="J841" s="212"/>
    </row>
    <row r="842" spans="8:10" ht="15.75" customHeight="1" x14ac:dyDescent="0.25">
      <c r="H842" s="212"/>
      <c r="I842" s="212"/>
      <c r="J842" s="212"/>
    </row>
    <row r="843" spans="8:10" ht="15.75" customHeight="1" x14ac:dyDescent="0.25">
      <c r="H843" s="212"/>
      <c r="I843" s="212"/>
      <c r="J843" s="212"/>
    </row>
    <row r="844" spans="8:10" ht="15.75" customHeight="1" x14ac:dyDescent="0.25">
      <c r="H844" s="212"/>
      <c r="I844" s="212"/>
      <c r="J844" s="212"/>
    </row>
    <row r="845" spans="8:10" ht="15.75" customHeight="1" x14ac:dyDescent="0.25">
      <c r="H845" s="212"/>
      <c r="I845" s="212"/>
      <c r="J845" s="212"/>
    </row>
    <row r="846" spans="8:10" ht="15.75" customHeight="1" x14ac:dyDescent="0.25">
      <c r="H846" s="212"/>
      <c r="I846" s="212"/>
      <c r="J846" s="212"/>
    </row>
    <row r="847" spans="8:10" ht="15.75" customHeight="1" x14ac:dyDescent="0.25">
      <c r="H847" s="212"/>
      <c r="I847" s="212"/>
      <c r="J847" s="212"/>
    </row>
    <row r="848" spans="8:10" ht="15.75" customHeight="1" x14ac:dyDescent="0.25">
      <c r="H848" s="212"/>
      <c r="I848" s="212"/>
      <c r="J848" s="212"/>
    </row>
    <row r="849" spans="8:10" ht="15.75" customHeight="1" x14ac:dyDescent="0.25">
      <c r="H849" s="212"/>
      <c r="I849" s="212"/>
      <c r="J849" s="212"/>
    </row>
    <row r="850" spans="8:10" ht="15.75" customHeight="1" x14ac:dyDescent="0.25">
      <c r="H850" s="212"/>
      <c r="I850" s="212"/>
      <c r="J850" s="212"/>
    </row>
    <row r="851" spans="8:10" ht="15.75" customHeight="1" x14ac:dyDescent="0.25">
      <c r="H851" s="212"/>
      <c r="I851" s="212"/>
      <c r="J851" s="212"/>
    </row>
    <row r="852" spans="8:10" ht="15.75" customHeight="1" x14ac:dyDescent="0.25">
      <c r="H852" s="212"/>
      <c r="I852" s="212"/>
      <c r="J852" s="212"/>
    </row>
    <row r="853" spans="8:10" ht="15.75" customHeight="1" x14ac:dyDescent="0.25">
      <c r="H853" s="212"/>
      <c r="I853" s="212"/>
      <c r="J853" s="212"/>
    </row>
    <row r="854" spans="8:10" ht="15.75" customHeight="1" x14ac:dyDescent="0.25">
      <c r="H854" s="212"/>
      <c r="I854" s="212"/>
      <c r="J854" s="212"/>
    </row>
    <row r="855" spans="8:10" ht="15.75" customHeight="1" x14ac:dyDescent="0.25">
      <c r="H855" s="212"/>
      <c r="I855" s="212"/>
      <c r="J855" s="212"/>
    </row>
    <row r="856" spans="8:10" ht="15.75" customHeight="1" x14ac:dyDescent="0.25">
      <c r="H856" s="212"/>
      <c r="I856" s="212"/>
      <c r="J856" s="212"/>
    </row>
    <row r="857" spans="8:10" ht="15.75" customHeight="1" x14ac:dyDescent="0.25">
      <c r="H857" s="212"/>
      <c r="I857" s="212"/>
      <c r="J857" s="212"/>
    </row>
    <row r="858" spans="8:10" ht="15.75" customHeight="1" x14ac:dyDescent="0.25">
      <c r="H858" s="212"/>
      <c r="I858" s="212"/>
      <c r="J858" s="212"/>
    </row>
    <row r="859" spans="8:10" ht="15.75" customHeight="1" x14ac:dyDescent="0.25">
      <c r="H859" s="212"/>
      <c r="I859" s="212"/>
      <c r="J859" s="212"/>
    </row>
    <row r="860" spans="8:10" ht="15.75" customHeight="1" x14ac:dyDescent="0.25">
      <c r="H860" s="212"/>
      <c r="I860" s="212"/>
      <c r="J860" s="212"/>
    </row>
    <row r="861" spans="8:10" ht="15.75" customHeight="1" x14ac:dyDescent="0.25">
      <c r="H861" s="212"/>
      <c r="I861" s="212"/>
      <c r="J861" s="212"/>
    </row>
    <row r="862" spans="8:10" ht="15.75" customHeight="1" x14ac:dyDescent="0.25">
      <c r="H862" s="212"/>
      <c r="I862" s="212"/>
      <c r="J862" s="212"/>
    </row>
    <row r="863" spans="8:10" ht="15.75" customHeight="1" x14ac:dyDescent="0.25">
      <c r="H863" s="212"/>
      <c r="I863" s="212"/>
      <c r="J863" s="212"/>
    </row>
    <row r="864" spans="8:10" ht="15.75" customHeight="1" x14ac:dyDescent="0.25">
      <c r="H864" s="212"/>
      <c r="I864" s="212"/>
      <c r="J864" s="212"/>
    </row>
    <row r="865" spans="8:10" ht="15.75" customHeight="1" x14ac:dyDescent="0.25">
      <c r="H865" s="212"/>
      <c r="I865" s="212"/>
      <c r="J865" s="212"/>
    </row>
    <row r="866" spans="8:10" ht="15.75" customHeight="1" x14ac:dyDescent="0.25">
      <c r="H866" s="212"/>
      <c r="I866" s="212"/>
      <c r="J866" s="212"/>
    </row>
    <row r="867" spans="8:10" ht="15.75" customHeight="1" x14ac:dyDescent="0.25">
      <c r="H867" s="212"/>
      <c r="I867" s="212"/>
      <c r="J867" s="212"/>
    </row>
    <row r="868" spans="8:10" ht="15.75" customHeight="1" x14ac:dyDescent="0.25">
      <c r="H868" s="212"/>
      <c r="I868" s="212"/>
      <c r="J868" s="212"/>
    </row>
    <row r="869" spans="8:10" ht="15.75" customHeight="1" x14ac:dyDescent="0.25">
      <c r="H869" s="212"/>
      <c r="I869" s="212"/>
      <c r="J869" s="212"/>
    </row>
    <row r="870" spans="8:10" ht="15.75" customHeight="1" x14ac:dyDescent="0.25">
      <c r="H870" s="212"/>
      <c r="I870" s="212"/>
      <c r="J870" s="212"/>
    </row>
    <row r="871" spans="8:10" ht="15.75" customHeight="1" x14ac:dyDescent="0.25">
      <c r="H871" s="212"/>
      <c r="I871" s="212"/>
      <c r="J871" s="212"/>
    </row>
    <row r="872" spans="8:10" ht="15.75" customHeight="1" x14ac:dyDescent="0.25">
      <c r="H872" s="212"/>
      <c r="I872" s="212"/>
      <c r="J872" s="212"/>
    </row>
    <row r="873" spans="8:10" ht="15.75" customHeight="1" x14ac:dyDescent="0.25">
      <c r="H873" s="212"/>
      <c r="I873" s="212"/>
      <c r="J873" s="212"/>
    </row>
    <row r="874" spans="8:10" ht="15.75" customHeight="1" x14ac:dyDescent="0.25">
      <c r="H874" s="212"/>
      <c r="I874" s="212"/>
      <c r="J874" s="212"/>
    </row>
    <row r="875" spans="8:10" ht="15.75" customHeight="1" x14ac:dyDescent="0.25">
      <c r="H875" s="212"/>
      <c r="I875" s="212"/>
      <c r="J875" s="212"/>
    </row>
    <row r="876" spans="8:10" ht="15.75" customHeight="1" x14ac:dyDescent="0.25">
      <c r="H876" s="212"/>
      <c r="I876" s="212"/>
      <c r="J876" s="212"/>
    </row>
    <row r="877" spans="8:10" ht="15.75" customHeight="1" x14ac:dyDescent="0.25">
      <c r="H877" s="212"/>
      <c r="I877" s="212"/>
      <c r="J877" s="212"/>
    </row>
    <row r="878" spans="8:10" ht="15.75" customHeight="1" x14ac:dyDescent="0.25">
      <c r="H878" s="212"/>
      <c r="I878" s="212"/>
      <c r="J878" s="212"/>
    </row>
    <row r="879" spans="8:10" ht="15.75" customHeight="1" x14ac:dyDescent="0.25">
      <c r="H879" s="212"/>
      <c r="I879" s="212"/>
      <c r="J879" s="212"/>
    </row>
    <row r="880" spans="8:10" ht="15.75" customHeight="1" x14ac:dyDescent="0.25">
      <c r="H880" s="212"/>
      <c r="I880" s="212"/>
      <c r="J880" s="212"/>
    </row>
    <row r="881" spans="8:10" ht="15.75" customHeight="1" x14ac:dyDescent="0.25">
      <c r="H881" s="212"/>
      <c r="I881" s="212"/>
      <c r="J881" s="212"/>
    </row>
    <row r="882" spans="8:10" ht="15.75" customHeight="1" x14ac:dyDescent="0.25">
      <c r="H882" s="212"/>
      <c r="I882" s="212"/>
      <c r="J882" s="212"/>
    </row>
    <row r="883" spans="8:10" ht="15.75" customHeight="1" x14ac:dyDescent="0.25">
      <c r="H883" s="212"/>
      <c r="I883" s="212"/>
      <c r="J883" s="212"/>
    </row>
    <row r="884" spans="8:10" ht="15.75" customHeight="1" x14ac:dyDescent="0.25">
      <c r="H884" s="212"/>
      <c r="I884" s="212"/>
      <c r="J884" s="212"/>
    </row>
    <row r="885" spans="8:10" ht="15.75" customHeight="1" x14ac:dyDescent="0.25">
      <c r="H885" s="212"/>
      <c r="I885" s="212"/>
      <c r="J885" s="212"/>
    </row>
    <row r="886" spans="8:10" ht="15.75" customHeight="1" x14ac:dyDescent="0.25">
      <c r="H886" s="212"/>
      <c r="I886" s="212"/>
      <c r="J886" s="212"/>
    </row>
    <row r="887" spans="8:10" ht="15.75" customHeight="1" x14ac:dyDescent="0.25">
      <c r="H887" s="212"/>
      <c r="I887" s="212"/>
      <c r="J887" s="212"/>
    </row>
    <row r="888" spans="8:10" ht="15.75" customHeight="1" x14ac:dyDescent="0.25">
      <c r="H888" s="212"/>
      <c r="I888" s="212"/>
      <c r="J888" s="212"/>
    </row>
    <row r="889" spans="8:10" ht="15.75" customHeight="1" x14ac:dyDescent="0.25">
      <c r="H889" s="212"/>
      <c r="I889" s="212"/>
      <c r="J889" s="212"/>
    </row>
    <row r="890" spans="8:10" ht="15.75" customHeight="1" x14ac:dyDescent="0.25">
      <c r="H890" s="212"/>
      <c r="I890" s="212"/>
      <c r="J890" s="212"/>
    </row>
    <row r="891" spans="8:10" ht="15.75" customHeight="1" x14ac:dyDescent="0.25">
      <c r="H891" s="212"/>
      <c r="I891" s="212"/>
      <c r="J891" s="212"/>
    </row>
    <row r="892" spans="8:10" ht="15.75" customHeight="1" x14ac:dyDescent="0.25">
      <c r="H892" s="212"/>
      <c r="I892" s="212"/>
      <c r="J892" s="212"/>
    </row>
    <row r="893" spans="8:10" ht="15.75" customHeight="1" x14ac:dyDescent="0.25">
      <c r="H893" s="212"/>
      <c r="I893" s="212"/>
      <c r="J893" s="212"/>
    </row>
    <row r="894" spans="8:10" ht="15.75" customHeight="1" x14ac:dyDescent="0.25">
      <c r="H894" s="212"/>
      <c r="I894" s="212"/>
      <c r="J894" s="212"/>
    </row>
    <row r="895" spans="8:10" ht="15.75" customHeight="1" x14ac:dyDescent="0.25">
      <c r="H895" s="212"/>
      <c r="I895" s="212"/>
      <c r="J895" s="212"/>
    </row>
    <row r="896" spans="8:10" ht="15.75" customHeight="1" x14ac:dyDescent="0.25">
      <c r="H896" s="212"/>
      <c r="I896" s="212"/>
      <c r="J896" s="212"/>
    </row>
    <row r="897" spans="8:10" ht="15.75" customHeight="1" x14ac:dyDescent="0.25">
      <c r="H897" s="212"/>
      <c r="I897" s="212"/>
      <c r="J897" s="212"/>
    </row>
    <row r="898" spans="8:10" ht="15.75" customHeight="1" x14ac:dyDescent="0.25">
      <c r="H898" s="212"/>
      <c r="I898" s="212"/>
      <c r="J898" s="212"/>
    </row>
    <row r="899" spans="8:10" ht="15.75" customHeight="1" x14ac:dyDescent="0.25">
      <c r="H899" s="212"/>
      <c r="I899" s="212"/>
      <c r="J899" s="212"/>
    </row>
    <row r="900" spans="8:10" ht="15.75" customHeight="1" x14ac:dyDescent="0.25">
      <c r="H900" s="212"/>
      <c r="I900" s="212"/>
      <c r="J900" s="212"/>
    </row>
    <row r="901" spans="8:10" ht="15.75" customHeight="1" x14ac:dyDescent="0.25">
      <c r="H901" s="212"/>
      <c r="I901" s="212"/>
      <c r="J901" s="212"/>
    </row>
    <row r="902" spans="8:10" ht="15.75" customHeight="1" x14ac:dyDescent="0.25">
      <c r="H902" s="212"/>
      <c r="I902" s="212"/>
      <c r="J902" s="212"/>
    </row>
    <row r="903" spans="8:10" ht="15.75" customHeight="1" x14ac:dyDescent="0.25">
      <c r="H903" s="212"/>
      <c r="I903" s="212"/>
      <c r="J903" s="212"/>
    </row>
    <row r="904" spans="8:10" ht="15.75" customHeight="1" x14ac:dyDescent="0.25">
      <c r="H904" s="212"/>
      <c r="I904" s="212"/>
      <c r="J904" s="212"/>
    </row>
    <row r="905" spans="8:10" ht="15.75" customHeight="1" x14ac:dyDescent="0.25">
      <c r="H905" s="212"/>
      <c r="I905" s="212"/>
      <c r="J905" s="212"/>
    </row>
    <row r="906" spans="8:10" ht="15.75" customHeight="1" x14ac:dyDescent="0.25">
      <c r="H906" s="212"/>
      <c r="I906" s="212"/>
      <c r="J906" s="212"/>
    </row>
    <row r="907" spans="8:10" ht="15.75" customHeight="1" x14ac:dyDescent="0.25">
      <c r="H907" s="212"/>
      <c r="I907" s="212"/>
      <c r="J907" s="212"/>
    </row>
    <row r="908" spans="8:10" ht="15.75" customHeight="1" x14ac:dyDescent="0.25">
      <c r="H908" s="212"/>
      <c r="I908" s="212"/>
      <c r="J908" s="212"/>
    </row>
    <row r="909" spans="8:10" ht="15.75" customHeight="1" x14ac:dyDescent="0.25">
      <c r="H909" s="212"/>
      <c r="I909" s="212"/>
      <c r="J909" s="212"/>
    </row>
    <row r="910" spans="8:10" ht="15.75" customHeight="1" x14ac:dyDescent="0.25">
      <c r="H910" s="212"/>
      <c r="I910" s="212"/>
      <c r="J910" s="212"/>
    </row>
    <row r="911" spans="8:10" ht="15.75" customHeight="1" x14ac:dyDescent="0.25">
      <c r="H911" s="212"/>
      <c r="I911" s="212"/>
      <c r="J911" s="212"/>
    </row>
    <row r="912" spans="8:10" ht="15.75" customHeight="1" x14ac:dyDescent="0.25">
      <c r="H912" s="212"/>
      <c r="I912" s="212"/>
      <c r="J912" s="212"/>
    </row>
    <row r="913" spans="8:10" ht="15.75" customHeight="1" x14ac:dyDescent="0.25">
      <c r="H913" s="212"/>
      <c r="I913" s="212"/>
      <c r="J913" s="212"/>
    </row>
    <row r="914" spans="8:10" ht="15.75" customHeight="1" x14ac:dyDescent="0.25">
      <c r="H914" s="212"/>
      <c r="I914" s="212"/>
      <c r="J914" s="212"/>
    </row>
    <row r="915" spans="8:10" ht="15.75" customHeight="1" x14ac:dyDescent="0.25">
      <c r="H915" s="212"/>
      <c r="I915" s="212"/>
      <c r="J915" s="212"/>
    </row>
    <row r="916" spans="8:10" ht="15.75" customHeight="1" x14ac:dyDescent="0.25">
      <c r="H916" s="212"/>
      <c r="I916" s="212"/>
      <c r="J916" s="212"/>
    </row>
    <row r="917" spans="8:10" ht="15.75" customHeight="1" x14ac:dyDescent="0.25">
      <c r="H917" s="212"/>
      <c r="I917" s="212"/>
      <c r="J917" s="212"/>
    </row>
    <row r="918" spans="8:10" ht="15.75" customHeight="1" x14ac:dyDescent="0.25">
      <c r="H918" s="212"/>
      <c r="I918" s="212"/>
      <c r="J918" s="212"/>
    </row>
    <row r="919" spans="8:10" ht="15.75" customHeight="1" x14ac:dyDescent="0.25">
      <c r="H919" s="212"/>
      <c r="I919" s="212"/>
      <c r="J919" s="212"/>
    </row>
    <row r="920" spans="8:10" ht="15.75" customHeight="1" x14ac:dyDescent="0.25">
      <c r="H920" s="212"/>
      <c r="I920" s="212"/>
      <c r="J920" s="212"/>
    </row>
    <row r="921" spans="8:10" ht="15.75" customHeight="1" x14ac:dyDescent="0.25">
      <c r="H921" s="212"/>
      <c r="I921" s="212"/>
      <c r="J921" s="212"/>
    </row>
    <row r="922" spans="8:10" ht="15.75" customHeight="1" x14ac:dyDescent="0.25">
      <c r="H922" s="212"/>
      <c r="I922" s="212"/>
      <c r="J922" s="212"/>
    </row>
    <row r="923" spans="8:10" ht="15.75" customHeight="1" x14ac:dyDescent="0.25">
      <c r="H923" s="212"/>
      <c r="I923" s="212"/>
      <c r="J923" s="212"/>
    </row>
    <row r="924" spans="8:10" ht="15.75" customHeight="1" x14ac:dyDescent="0.25">
      <c r="H924" s="212"/>
      <c r="I924" s="212"/>
      <c r="J924" s="212"/>
    </row>
    <row r="925" spans="8:10" ht="15.75" customHeight="1" x14ac:dyDescent="0.25">
      <c r="H925" s="212"/>
      <c r="I925" s="212"/>
      <c r="J925" s="212"/>
    </row>
    <row r="926" spans="8:10" ht="15.75" customHeight="1" x14ac:dyDescent="0.25">
      <c r="H926" s="212"/>
      <c r="I926" s="212"/>
      <c r="J926" s="212"/>
    </row>
    <row r="927" spans="8:10" ht="15.75" customHeight="1" x14ac:dyDescent="0.25">
      <c r="H927" s="212"/>
      <c r="I927" s="212"/>
      <c r="J927" s="212"/>
    </row>
    <row r="928" spans="8:10" ht="15.75" customHeight="1" x14ac:dyDescent="0.25">
      <c r="H928" s="212"/>
      <c r="I928" s="212"/>
      <c r="J928" s="212"/>
    </row>
    <row r="929" spans="8:10" ht="15.75" customHeight="1" x14ac:dyDescent="0.25">
      <c r="H929" s="212"/>
      <c r="I929" s="212"/>
      <c r="J929" s="212"/>
    </row>
    <row r="930" spans="8:10" ht="15.75" customHeight="1" x14ac:dyDescent="0.25">
      <c r="H930" s="212"/>
      <c r="I930" s="212"/>
      <c r="J930" s="212"/>
    </row>
    <row r="931" spans="8:10" ht="15.75" customHeight="1" x14ac:dyDescent="0.25">
      <c r="H931" s="212"/>
      <c r="I931" s="212"/>
      <c r="J931" s="212"/>
    </row>
    <row r="932" spans="8:10" ht="15.75" customHeight="1" x14ac:dyDescent="0.25">
      <c r="H932" s="212"/>
      <c r="I932" s="212"/>
      <c r="J932" s="212"/>
    </row>
    <row r="933" spans="8:10" ht="15.75" customHeight="1" x14ac:dyDescent="0.25">
      <c r="H933" s="212"/>
      <c r="I933" s="212"/>
      <c r="J933" s="212"/>
    </row>
    <row r="934" spans="8:10" ht="15.75" customHeight="1" x14ac:dyDescent="0.25">
      <c r="H934" s="212"/>
      <c r="I934" s="212"/>
      <c r="J934" s="212"/>
    </row>
    <row r="935" spans="8:10" ht="15.75" customHeight="1" x14ac:dyDescent="0.25">
      <c r="H935" s="212"/>
      <c r="I935" s="212"/>
      <c r="J935" s="212"/>
    </row>
    <row r="936" spans="8:10" ht="15.75" customHeight="1" x14ac:dyDescent="0.25">
      <c r="H936" s="212"/>
      <c r="I936" s="212"/>
      <c r="J936" s="212"/>
    </row>
    <row r="937" spans="8:10" ht="15.75" customHeight="1" x14ac:dyDescent="0.25">
      <c r="H937" s="212"/>
      <c r="I937" s="212"/>
      <c r="J937" s="212"/>
    </row>
    <row r="938" spans="8:10" ht="15.75" customHeight="1" x14ac:dyDescent="0.25">
      <c r="H938" s="212"/>
      <c r="I938" s="212"/>
      <c r="J938" s="212"/>
    </row>
    <row r="939" spans="8:10" ht="15.75" customHeight="1" x14ac:dyDescent="0.25">
      <c r="H939" s="212"/>
      <c r="I939" s="212"/>
      <c r="J939" s="212"/>
    </row>
    <row r="940" spans="8:10" ht="15.75" customHeight="1" x14ac:dyDescent="0.25">
      <c r="H940" s="212"/>
      <c r="I940" s="212"/>
      <c r="J940" s="212"/>
    </row>
    <row r="941" spans="8:10" ht="15.75" customHeight="1" x14ac:dyDescent="0.25">
      <c r="H941" s="212"/>
      <c r="I941" s="212"/>
      <c r="J941" s="212"/>
    </row>
    <row r="942" spans="8:10" ht="15.75" customHeight="1" x14ac:dyDescent="0.25">
      <c r="H942" s="212"/>
      <c r="I942" s="212"/>
      <c r="J942" s="212"/>
    </row>
    <row r="943" spans="8:10" ht="15.75" customHeight="1" x14ac:dyDescent="0.25">
      <c r="H943" s="212"/>
      <c r="I943" s="212"/>
      <c r="J943" s="212"/>
    </row>
    <row r="944" spans="8:10" ht="15.75" customHeight="1" x14ac:dyDescent="0.25">
      <c r="H944" s="212"/>
      <c r="I944" s="212"/>
      <c r="J944" s="212"/>
    </row>
    <row r="945" spans="8:10" ht="15.75" customHeight="1" x14ac:dyDescent="0.25">
      <c r="H945" s="212"/>
      <c r="I945" s="212"/>
      <c r="J945" s="212"/>
    </row>
    <row r="946" spans="8:10" ht="15.75" customHeight="1" x14ac:dyDescent="0.25">
      <c r="H946" s="212"/>
      <c r="I946" s="212"/>
      <c r="J946" s="212"/>
    </row>
    <row r="947" spans="8:10" ht="15.75" customHeight="1" x14ac:dyDescent="0.25">
      <c r="H947" s="212"/>
      <c r="I947" s="212"/>
      <c r="J947" s="212"/>
    </row>
    <row r="948" spans="8:10" ht="15.75" customHeight="1" x14ac:dyDescent="0.25">
      <c r="H948" s="212"/>
      <c r="I948" s="212"/>
      <c r="J948" s="212"/>
    </row>
    <row r="949" spans="8:10" ht="15.75" customHeight="1" x14ac:dyDescent="0.25">
      <c r="H949" s="212"/>
      <c r="I949" s="212"/>
      <c r="J949" s="212"/>
    </row>
    <row r="950" spans="8:10" ht="15.75" customHeight="1" x14ac:dyDescent="0.25">
      <c r="H950" s="212"/>
      <c r="I950" s="212"/>
      <c r="J950" s="212"/>
    </row>
    <row r="951" spans="8:10" ht="15.75" customHeight="1" x14ac:dyDescent="0.25">
      <c r="H951" s="212"/>
      <c r="I951" s="212"/>
      <c r="J951" s="212"/>
    </row>
    <row r="952" spans="8:10" ht="15.75" customHeight="1" x14ac:dyDescent="0.25">
      <c r="H952" s="212"/>
      <c r="I952" s="212"/>
      <c r="J952" s="212"/>
    </row>
    <row r="953" spans="8:10" ht="15.75" customHeight="1" x14ac:dyDescent="0.25">
      <c r="H953" s="212"/>
      <c r="I953" s="212"/>
      <c r="J953" s="212"/>
    </row>
    <row r="954" spans="8:10" ht="15.75" customHeight="1" x14ac:dyDescent="0.25">
      <c r="H954" s="212"/>
      <c r="I954" s="212"/>
      <c r="J954" s="212"/>
    </row>
    <row r="955" spans="8:10" ht="15.75" customHeight="1" x14ac:dyDescent="0.25">
      <c r="H955" s="212"/>
      <c r="I955" s="212"/>
      <c r="J955" s="212"/>
    </row>
    <row r="956" spans="8:10" ht="15.75" customHeight="1" x14ac:dyDescent="0.25">
      <c r="H956" s="212"/>
      <c r="I956" s="212"/>
      <c r="J956" s="212"/>
    </row>
    <row r="957" spans="8:10" ht="15.75" customHeight="1" x14ac:dyDescent="0.25">
      <c r="H957" s="212"/>
      <c r="I957" s="212"/>
      <c r="J957" s="212"/>
    </row>
    <row r="958" spans="8:10" ht="15.75" customHeight="1" x14ac:dyDescent="0.25">
      <c r="H958" s="212"/>
      <c r="I958" s="212"/>
      <c r="J958" s="212"/>
    </row>
    <row r="959" spans="8:10" ht="15.75" customHeight="1" x14ac:dyDescent="0.25">
      <c r="H959" s="212"/>
      <c r="I959" s="212"/>
      <c r="J959" s="212"/>
    </row>
    <row r="960" spans="8:10" ht="15.75" customHeight="1" x14ac:dyDescent="0.25">
      <c r="H960" s="212"/>
      <c r="I960" s="212"/>
      <c r="J960" s="212"/>
    </row>
    <row r="961" spans="8:10" ht="15.75" customHeight="1" x14ac:dyDescent="0.25">
      <c r="H961" s="212"/>
      <c r="I961" s="212"/>
      <c r="J961" s="212"/>
    </row>
    <row r="962" spans="8:10" ht="15.75" customHeight="1" x14ac:dyDescent="0.25">
      <c r="H962" s="212"/>
      <c r="I962" s="212"/>
      <c r="J962" s="212"/>
    </row>
    <row r="963" spans="8:10" ht="15.75" customHeight="1" x14ac:dyDescent="0.25">
      <c r="H963" s="212"/>
      <c r="I963" s="212"/>
      <c r="J963" s="212"/>
    </row>
    <row r="964" spans="8:10" ht="15.75" customHeight="1" x14ac:dyDescent="0.25">
      <c r="H964" s="212"/>
      <c r="I964" s="212"/>
      <c r="J964" s="212"/>
    </row>
    <row r="965" spans="8:10" ht="15.75" customHeight="1" x14ac:dyDescent="0.25">
      <c r="H965" s="212"/>
      <c r="I965" s="212"/>
      <c r="J965" s="212"/>
    </row>
    <row r="966" spans="8:10" ht="15.75" customHeight="1" x14ac:dyDescent="0.25">
      <c r="H966" s="212"/>
      <c r="I966" s="212"/>
      <c r="J966" s="212"/>
    </row>
    <row r="967" spans="8:10" ht="15.75" customHeight="1" x14ac:dyDescent="0.25">
      <c r="H967" s="212"/>
      <c r="I967" s="212"/>
      <c r="J967" s="212"/>
    </row>
    <row r="968" spans="8:10" ht="15.75" customHeight="1" x14ac:dyDescent="0.25">
      <c r="H968" s="212"/>
      <c r="I968" s="212"/>
      <c r="J968" s="212"/>
    </row>
  </sheetData>
  <customSheetViews>
    <customSheetView guid="{2F81432A-B4BC-411A-96CC-417DDBFEA298}" filter="1" showAutoFilter="1">
      <pageMargins left="0.7" right="0.7" top="0.75" bottom="0.75" header="0.3" footer="0.3"/>
      <autoFilter ref="A1:AA968"/>
      <extLst>
        <ext uri="GoogleSheetsCustomDataVersion1">
          <go:sheetsCustomData xmlns:go="http://customooxmlschemas.google.com/" filterViewId="2123142572"/>
        </ext>
      </extLst>
    </customSheetView>
  </customSheetView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abSelected="1" topLeftCell="A29" workbookViewId="0">
      <selection activeCell="D61" sqref="D61"/>
    </sheetView>
  </sheetViews>
  <sheetFormatPr defaultRowHeight="14.25" x14ac:dyDescent="0.2"/>
  <cols>
    <col min="1" max="1" width="27.75" bestFit="1" customWidth="1"/>
    <col min="2" max="2" width="9.875" bestFit="1" customWidth="1"/>
    <col min="3" max="3" width="25.625" bestFit="1" customWidth="1"/>
    <col min="4" max="4" width="13.75" bestFit="1" customWidth="1"/>
  </cols>
  <sheetData>
    <row r="1" spans="1:4" ht="15.75" x14ac:dyDescent="0.25">
      <c r="A1" s="229" t="s">
        <v>290</v>
      </c>
    </row>
    <row r="3" spans="1:4" ht="15" x14ac:dyDescent="0.25">
      <c r="A3" s="228" t="s">
        <v>291</v>
      </c>
    </row>
    <row r="5" spans="1:4" ht="15" x14ac:dyDescent="0.25">
      <c r="A5" s="227" t="s">
        <v>286</v>
      </c>
      <c r="B5" s="227" t="s">
        <v>287</v>
      </c>
      <c r="C5" s="227" t="s">
        <v>288</v>
      </c>
      <c r="D5" s="227" t="s">
        <v>289</v>
      </c>
    </row>
    <row r="6" spans="1:4" ht="15" x14ac:dyDescent="0.25">
      <c r="A6" s="213" t="s">
        <v>36</v>
      </c>
      <c r="B6" s="213"/>
      <c r="C6" s="213"/>
    </row>
    <row r="7" spans="1:4" ht="15" x14ac:dyDescent="0.25">
      <c r="A7" s="217"/>
      <c r="B7" s="150">
        <v>211103</v>
      </c>
      <c r="C7" s="217" t="s">
        <v>15</v>
      </c>
      <c r="D7" s="222">
        <v>57175000</v>
      </c>
    </row>
    <row r="8" spans="1:4" ht="15" x14ac:dyDescent="0.25">
      <c r="A8" s="217"/>
      <c r="B8" s="150">
        <v>221003</v>
      </c>
      <c r="C8" s="217" t="s">
        <v>76</v>
      </c>
      <c r="D8" s="222">
        <v>4500000</v>
      </c>
    </row>
    <row r="9" spans="1:4" ht="15" x14ac:dyDescent="0.25">
      <c r="A9" s="217"/>
      <c r="B9" s="150">
        <v>221009</v>
      </c>
      <c r="C9" s="217" t="s">
        <v>28</v>
      </c>
      <c r="D9" s="222">
        <v>107430000</v>
      </c>
    </row>
    <row r="10" spans="1:4" ht="15" x14ac:dyDescent="0.25">
      <c r="A10" s="217"/>
      <c r="B10" s="150">
        <v>221011</v>
      </c>
      <c r="C10" s="217" t="s">
        <v>31</v>
      </c>
      <c r="D10" s="222">
        <v>42530000</v>
      </c>
    </row>
    <row r="11" spans="1:4" ht="15" x14ac:dyDescent="0.25">
      <c r="A11" s="217"/>
      <c r="B11" s="150">
        <v>222001</v>
      </c>
      <c r="C11" s="217" t="s">
        <v>41</v>
      </c>
      <c r="D11" s="222">
        <v>17365000</v>
      </c>
    </row>
    <row r="12" spans="1:4" ht="15" x14ac:dyDescent="0.25">
      <c r="A12" s="217"/>
      <c r="B12" s="150">
        <v>224002</v>
      </c>
      <c r="C12" s="217" t="s">
        <v>283</v>
      </c>
      <c r="D12" s="222">
        <v>76000000</v>
      </c>
    </row>
    <row r="13" spans="1:4" ht="15" x14ac:dyDescent="0.25">
      <c r="A13" s="217"/>
      <c r="B13" s="150">
        <v>227001</v>
      </c>
      <c r="C13" s="217" t="s">
        <v>18</v>
      </c>
      <c r="D13" s="222">
        <v>172650000</v>
      </c>
    </row>
    <row r="14" spans="1:4" ht="15" x14ac:dyDescent="0.25">
      <c r="A14" s="217"/>
      <c r="B14" s="150">
        <v>227004</v>
      </c>
      <c r="C14" s="217" t="s">
        <v>22</v>
      </c>
      <c r="D14" s="222">
        <v>5785714.2857142854</v>
      </c>
    </row>
    <row r="15" spans="1:4" ht="15" x14ac:dyDescent="0.25">
      <c r="A15" s="217"/>
      <c r="B15" s="150"/>
      <c r="C15" s="217"/>
      <c r="D15" s="222"/>
    </row>
    <row r="16" spans="1:4" ht="15" x14ac:dyDescent="0.25">
      <c r="A16" s="213" t="s">
        <v>16</v>
      </c>
      <c r="B16" s="213"/>
      <c r="C16" s="213"/>
      <c r="D16" s="222"/>
    </row>
    <row r="17" spans="1:4" ht="15" x14ac:dyDescent="0.25">
      <c r="A17" s="217"/>
      <c r="B17" s="150">
        <v>211103</v>
      </c>
      <c r="C17" s="217" t="s">
        <v>15</v>
      </c>
      <c r="D17" s="222">
        <v>108575000</v>
      </c>
    </row>
    <row r="18" spans="1:4" ht="15" x14ac:dyDescent="0.25">
      <c r="A18" s="217"/>
      <c r="B18" s="150">
        <v>221009</v>
      </c>
      <c r="C18" s="217" t="s">
        <v>28</v>
      </c>
      <c r="D18" s="222">
        <v>46980000</v>
      </c>
    </row>
    <row r="19" spans="1:4" ht="15" x14ac:dyDescent="0.25">
      <c r="A19" s="217"/>
      <c r="B19" s="150">
        <v>221011</v>
      </c>
      <c r="C19" s="217" t="s">
        <v>31</v>
      </c>
      <c r="D19" s="222">
        <v>12300000</v>
      </c>
    </row>
    <row r="20" spans="1:4" ht="15" x14ac:dyDescent="0.25">
      <c r="A20" s="217"/>
      <c r="B20" s="150">
        <v>222001</v>
      </c>
      <c r="C20" s="217" t="s">
        <v>41</v>
      </c>
      <c r="D20" s="222">
        <v>1650000</v>
      </c>
    </row>
    <row r="21" spans="1:4" ht="15" x14ac:dyDescent="0.25">
      <c r="A21" s="217"/>
      <c r="B21" s="150">
        <v>227001</v>
      </c>
      <c r="C21" s="217" t="s">
        <v>18</v>
      </c>
      <c r="D21" s="222">
        <v>54900000</v>
      </c>
    </row>
    <row r="22" spans="1:4" ht="15" x14ac:dyDescent="0.25">
      <c r="A22" s="217"/>
      <c r="B22" s="150">
        <v>227004</v>
      </c>
      <c r="C22" s="217" t="s">
        <v>22</v>
      </c>
      <c r="D22" s="222">
        <v>1928571.4285714284</v>
      </c>
    </row>
    <row r="23" spans="1:4" ht="15" x14ac:dyDescent="0.25">
      <c r="A23" s="217"/>
      <c r="B23" s="150"/>
      <c r="C23" s="217"/>
      <c r="D23" s="222"/>
    </row>
    <row r="24" spans="1:4" ht="15" x14ac:dyDescent="0.25">
      <c r="A24" s="213" t="s">
        <v>147</v>
      </c>
      <c r="B24" s="213"/>
      <c r="C24" s="213"/>
      <c r="D24" s="222"/>
    </row>
    <row r="25" spans="1:4" ht="15" x14ac:dyDescent="0.25">
      <c r="A25" s="217"/>
      <c r="B25" s="150">
        <v>211103</v>
      </c>
      <c r="C25" s="217" t="s">
        <v>15</v>
      </c>
      <c r="D25" s="222">
        <v>27750000</v>
      </c>
    </row>
    <row r="26" spans="1:4" ht="15" x14ac:dyDescent="0.25">
      <c r="A26" s="217"/>
      <c r="B26" s="150">
        <v>221003</v>
      </c>
      <c r="C26" s="217" t="s">
        <v>76</v>
      </c>
      <c r="D26" s="222">
        <v>11275000</v>
      </c>
    </row>
    <row r="27" spans="1:4" ht="15" x14ac:dyDescent="0.25">
      <c r="A27" s="217"/>
      <c r="B27" s="150">
        <v>221009</v>
      </c>
      <c r="C27" s="217" t="s">
        <v>28</v>
      </c>
      <c r="D27" s="222">
        <v>9192857.1428571418</v>
      </c>
    </row>
    <row r="28" spans="1:4" ht="15" x14ac:dyDescent="0.25">
      <c r="A28" s="217"/>
      <c r="B28" s="150">
        <v>221011</v>
      </c>
      <c r="C28" s="217" t="s">
        <v>31</v>
      </c>
      <c r="D28" s="222">
        <v>4325000</v>
      </c>
    </row>
    <row r="29" spans="1:4" ht="15" x14ac:dyDescent="0.25">
      <c r="A29" s="217"/>
      <c r="B29" s="150">
        <v>222001</v>
      </c>
      <c r="C29" s="217" t="s">
        <v>41</v>
      </c>
      <c r="D29" s="222">
        <v>1400000</v>
      </c>
    </row>
    <row r="30" spans="1:4" ht="15" x14ac:dyDescent="0.25">
      <c r="A30" s="217"/>
      <c r="B30" s="150">
        <v>227001</v>
      </c>
      <c r="C30" s="217" t="s">
        <v>18</v>
      </c>
      <c r="D30" s="222">
        <v>3200000</v>
      </c>
    </row>
    <row r="31" spans="1:4" ht="15" x14ac:dyDescent="0.25">
      <c r="A31" s="217"/>
      <c r="B31" s="150">
        <v>227004</v>
      </c>
      <c r="C31" s="217" t="s">
        <v>22</v>
      </c>
      <c r="D31" s="222">
        <v>10185714.285714284</v>
      </c>
    </row>
    <row r="32" spans="1:4" ht="15" x14ac:dyDescent="0.25">
      <c r="A32" s="217"/>
      <c r="B32" s="150">
        <v>211102</v>
      </c>
      <c r="C32" s="217" t="s">
        <v>232</v>
      </c>
      <c r="D32" s="222">
        <v>1553366016</v>
      </c>
    </row>
    <row r="33" spans="1:4" ht="15" x14ac:dyDescent="0.25">
      <c r="A33" s="217"/>
      <c r="B33" s="150">
        <v>212101</v>
      </c>
      <c r="C33" s="217" t="s">
        <v>235</v>
      </c>
      <c r="D33" s="222">
        <v>141080601.99999997</v>
      </c>
    </row>
    <row r="34" spans="1:4" ht="15" x14ac:dyDescent="0.25">
      <c r="A34" s="217"/>
      <c r="B34" s="150">
        <v>282104</v>
      </c>
      <c r="C34" s="217" t="s">
        <v>237</v>
      </c>
      <c r="D34" s="222">
        <v>22708964</v>
      </c>
    </row>
    <row r="35" spans="1:4" ht="15" x14ac:dyDescent="0.25">
      <c r="A35" s="217"/>
      <c r="B35" s="150">
        <v>213001</v>
      </c>
      <c r="C35" s="217" t="s">
        <v>242</v>
      </c>
      <c r="D35" s="222">
        <v>107555000</v>
      </c>
    </row>
    <row r="36" spans="1:4" ht="15" x14ac:dyDescent="0.25">
      <c r="A36" s="217"/>
      <c r="B36" s="150">
        <v>213004</v>
      </c>
      <c r="C36" s="217" t="s">
        <v>244</v>
      </c>
      <c r="D36" s="222">
        <v>117520141</v>
      </c>
    </row>
    <row r="37" spans="1:4" ht="15" x14ac:dyDescent="0.25">
      <c r="A37" s="217"/>
      <c r="B37" s="150"/>
      <c r="C37" s="217"/>
      <c r="D37" s="222"/>
    </row>
    <row r="38" spans="1:4" ht="15" x14ac:dyDescent="0.25">
      <c r="A38" s="213" t="s">
        <v>65</v>
      </c>
      <c r="B38" s="213"/>
      <c r="C38" s="213"/>
      <c r="D38" s="222"/>
    </row>
    <row r="39" spans="1:4" ht="15" x14ac:dyDescent="0.25">
      <c r="A39" s="217"/>
      <c r="B39" s="150">
        <v>211103</v>
      </c>
      <c r="C39" s="217" t="s">
        <v>15</v>
      </c>
      <c r="D39" s="222">
        <v>7200000</v>
      </c>
    </row>
    <row r="40" spans="1:4" ht="15" x14ac:dyDescent="0.25">
      <c r="A40" s="217"/>
      <c r="B40" s="150">
        <v>221009</v>
      </c>
      <c r="C40" s="217" t="s">
        <v>28</v>
      </c>
      <c r="D40" s="222">
        <v>1950000</v>
      </c>
    </row>
    <row r="41" spans="1:4" ht="15" x14ac:dyDescent="0.25">
      <c r="A41" s="217"/>
      <c r="B41" s="150">
        <v>221011</v>
      </c>
      <c r="C41" s="217" t="s">
        <v>31</v>
      </c>
      <c r="D41" s="222">
        <v>1625000</v>
      </c>
    </row>
    <row r="42" spans="1:4" ht="15" x14ac:dyDescent="0.25">
      <c r="A42" s="217"/>
      <c r="B42" s="150">
        <v>224002</v>
      </c>
      <c r="C42" s="217" t="s">
        <v>283</v>
      </c>
      <c r="D42" s="222">
        <v>7200000</v>
      </c>
    </row>
    <row r="43" spans="1:4" ht="15" x14ac:dyDescent="0.25">
      <c r="A43" s="217"/>
      <c r="B43" s="150">
        <v>227001</v>
      </c>
      <c r="C43" s="217" t="s">
        <v>18</v>
      </c>
      <c r="D43" s="222">
        <v>10275000</v>
      </c>
    </row>
    <row r="44" spans="1:4" ht="15" x14ac:dyDescent="0.25">
      <c r="A44" s="217"/>
      <c r="B44" s="150"/>
      <c r="C44" s="217"/>
      <c r="D44" s="222"/>
    </row>
    <row r="45" spans="1:4" ht="15" x14ac:dyDescent="0.25">
      <c r="A45" s="213" t="s">
        <v>135</v>
      </c>
      <c r="B45" s="213"/>
      <c r="C45" s="213"/>
      <c r="D45" s="222"/>
    </row>
    <row r="46" spans="1:4" ht="15" x14ac:dyDescent="0.25">
      <c r="A46" s="217"/>
      <c r="B46" s="150">
        <v>211103</v>
      </c>
      <c r="C46" s="217" t="s">
        <v>15</v>
      </c>
      <c r="D46" s="222">
        <v>2625000</v>
      </c>
    </row>
    <row r="47" spans="1:4" ht="15" x14ac:dyDescent="0.25">
      <c r="A47" s="217"/>
      <c r="B47" s="150">
        <v>221003</v>
      </c>
      <c r="C47" s="217" t="s">
        <v>76</v>
      </c>
      <c r="D47" s="222">
        <v>1750000</v>
      </c>
    </row>
    <row r="48" spans="1:4" ht="15" x14ac:dyDescent="0.25">
      <c r="A48" s="217"/>
      <c r="B48" s="150">
        <v>221009</v>
      </c>
      <c r="C48" s="217" t="s">
        <v>28</v>
      </c>
      <c r="D48" s="222">
        <v>1200000</v>
      </c>
    </row>
    <row r="49" spans="1:4" ht="15" x14ac:dyDescent="0.25">
      <c r="A49" s="217"/>
      <c r="B49" s="150">
        <v>221011</v>
      </c>
      <c r="C49" s="217" t="s">
        <v>31</v>
      </c>
      <c r="D49" s="222">
        <v>300000</v>
      </c>
    </row>
    <row r="50" spans="1:4" ht="15" x14ac:dyDescent="0.25">
      <c r="A50" s="217"/>
      <c r="B50" s="150">
        <v>227001</v>
      </c>
      <c r="C50" s="217" t="s">
        <v>18</v>
      </c>
      <c r="D50" s="222">
        <v>2800000</v>
      </c>
    </row>
    <row r="51" spans="1:4" ht="15" x14ac:dyDescent="0.25">
      <c r="A51" s="217"/>
      <c r="B51" s="150">
        <v>227004</v>
      </c>
      <c r="C51" s="217" t="s">
        <v>22</v>
      </c>
      <c r="D51" s="222">
        <v>385714.28571428568</v>
      </c>
    </row>
    <row r="52" spans="1:4" ht="15" x14ac:dyDescent="0.25">
      <c r="A52" s="217"/>
      <c r="B52" s="150"/>
      <c r="C52" s="217"/>
      <c r="D52" s="222"/>
    </row>
    <row r="53" spans="1:4" ht="15" x14ac:dyDescent="0.25">
      <c r="A53" s="213" t="s">
        <v>26</v>
      </c>
      <c r="B53" s="213"/>
      <c r="C53" s="218"/>
      <c r="D53" s="222"/>
    </row>
    <row r="54" spans="1:4" ht="15" x14ac:dyDescent="0.25">
      <c r="A54" s="217"/>
      <c r="B54" s="150">
        <v>211103</v>
      </c>
      <c r="C54" s="217" t="s">
        <v>15</v>
      </c>
      <c r="D54" s="222">
        <v>3000000</v>
      </c>
    </row>
    <row r="55" spans="1:4" ht="15" x14ac:dyDescent="0.25">
      <c r="A55" s="217"/>
      <c r="B55" s="150">
        <v>221009</v>
      </c>
      <c r="C55" s="217" t="s">
        <v>28</v>
      </c>
      <c r="D55" s="222">
        <v>5400000</v>
      </c>
    </row>
    <row r="56" spans="1:4" ht="15" x14ac:dyDescent="0.25">
      <c r="A56" s="217"/>
      <c r="B56" s="150">
        <v>221011</v>
      </c>
      <c r="C56" s="217" t="s">
        <v>31</v>
      </c>
      <c r="D56" s="222">
        <v>25875000</v>
      </c>
    </row>
    <row r="57" spans="1:4" ht="15" x14ac:dyDescent="0.25">
      <c r="A57" s="217"/>
      <c r="B57" s="150">
        <v>222001</v>
      </c>
      <c r="C57" s="217" t="s">
        <v>41</v>
      </c>
      <c r="D57" s="222">
        <v>3000000</v>
      </c>
    </row>
    <row r="58" spans="1:4" ht="15" x14ac:dyDescent="0.25">
      <c r="A58" s="217"/>
      <c r="B58" s="150">
        <v>227001</v>
      </c>
      <c r="C58" s="217" t="s">
        <v>18</v>
      </c>
      <c r="D58" s="222">
        <v>2250000</v>
      </c>
    </row>
    <row r="59" spans="1:4" ht="15" x14ac:dyDescent="0.25">
      <c r="A59" s="217"/>
      <c r="B59" s="150">
        <v>221008</v>
      </c>
      <c r="C59" s="219" t="s">
        <v>255</v>
      </c>
      <c r="D59" s="222">
        <v>170400000</v>
      </c>
    </row>
    <row r="60" spans="1:4" ht="21.75" customHeight="1" x14ac:dyDescent="0.25">
      <c r="B60" s="220"/>
      <c r="C60" s="230" t="s">
        <v>10</v>
      </c>
      <c r="D60" s="223">
        <f>SUM(D7:D59)</f>
        <v>2966564294.4285712</v>
      </c>
    </row>
    <row r="62" spans="1:4" ht="15" x14ac:dyDescent="0.25">
      <c r="D62" s="226"/>
    </row>
  </sheetData>
  <printOptions gridLines="1"/>
  <pageMargins left="0.7" right="0.31" top="0.72" bottom="0.76" header="0.3" footer="0.46"/>
  <pageSetup scale="9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FAR</vt:lpstr>
      <vt:lpstr>CR</vt:lpstr>
      <vt:lpstr>Summary for submission</vt:lpstr>
      <vt:lpstr>Submitted</vt:lpstr>
      <vt:lpstr>Submitted!Print_Titles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ACCOUNTS</cp:lastModifiedBy>
  <cp:lastPrinted>2020-11-11T07:35:59Z</cp:lastPrinted>
  <dcterms:created xsi:type="dcterms:W3CDTF">2020-05-08T06:36:05Z</dcterms:created>
  <dcterms:modified xsi:type="dcterms:W3CDTF">2020-11-11T07:43:00Z</dcterms:modified>
</cp:coreProperties>
</file>