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ta on popes" sheetId="1" r:id="rId3"/>
    <sheet state="visible" name="Average age" sheetId="2" r:id="rId4"/>
    <sheet state="visible" name="Modern day country" sheetId="3" r:id="rId5"/>
  </sheets>
  <definedNames/>
  <calcPr/>
</workbook>
</file>

<file path=xl/sharedStrings.xml><?xml version="1.0" encoding="utf-8"?>
<sst xmlns="http://schemas.openxmlformats.org/spreadsheetml/2006/main" count="2359" uniqueCount="1269">
  <si>
    <t>Pontificate</t>
  </si>
  <si>
    <t>Start date</t>
  </si>
  <si>
    <t>End date</t>
  </si>
  <si>
    <t>Years and days of Pontificate</t>
  </si>
  <si>
    <t>Number of days of Pontificate (max)</t>
  </si>
  <si>
    <t>English name</t>
  </si>
  <si>
    <t>Regnal name (latin)</t>
  </si>
  <si>
    <t>Personal name</t>
  </si>
  <si>
    <t>Place of birth</t>
  </si>
  <si>
    <t>Modern-day country of birth</t>
  </si>
  <si>
    <t>Age at start of papacy</t>
  </si>
  <si>
    <t>Age at end of papacy</t>
  </si>
  <si>
    <t>Comments</t>
  </si>
  <si>
    <t>30 - 64/67</t>
  </si>
  <si>
    <t>34 to 37 years</t>
  </si>
  <si>
    <t>St. Peter</t>
  </si>
  <si>
    <t>PETRUS</t>
  </si>
  <si>
    <t>Simon Peter, Simeon Kephas, Simon The Rock</t>
  </si>
  <si>
    <t>Bethsaida, Galilea</t>
  </si>
  <si>
    <t>Israel</t>
  </si>
  <si>
    <t>n.a</t>
  </si>
  <si>
    <t>64/67(?) - 76/79(?)</t>
  </si>
  <si>
    <t>12 years</t>
  </si>
  <si>
    <t>St. Linus</t>
  </si>
  <si>
    <t>LINUS</t>
  </si>
  <si>
    <t>Linus</t>
  </si>
  <si>
    <t>Tuscia (Central Tuscany)</t>
  </si>
  <si>
    <t>Italy</t>
  </si>
  <si>
    <t>76/79(?) - 88</t>
  </si>
  <si>
    <t>12 years or 9 years</t>
  </si>
  <si>
    <t xml:space="preserve">St. Anacletus (Cletus) </t>
  </si>
  <si>
    <t>ANACLETUS</t>
  </si>
  <si>
    <t>Anacletus</t>
  </si>
  <si>
    <t>Probably Greece</t>
  </si>
  <si>
    <t>Greece</t>
  </si>
  <si>
    <t>88/92 - 97</t>
  </si>
  <si>
    <t>?</t>
  </si>
  <si>
    <t>St. Clement I</t>
  </si>
  <si>
    <t>CLEMENS</t>
  </si>
  <si>
    <t>Clement</t>
  </si>
  <si>
    <t>Rome</t>
  </si>
  <si>
    <t>97/99 - 105/107</t>
  </si>
  <si>
    <t>8 years</t>
  </si>
  <si>
    <t>St. Evaristus (Aristus)</t>
  </si>
  <si>
    <t>EVARISTUS</t>
  </si>
  <si>
    <t>Aristus</t>
  </si>
  <si>
    <t>Bethlehem, Judea</t>
  </si>
  <si>
    <t>West Bank</t>
  </si>
  <si>
    <t>105/107 - 115/116</t>
  </si>
  <si>
    <t>10 years or 9 years</t>
  </si>
  <si>
    <t>St. Alexander I</t>
  </si>
  <si>
    <t>ALEXANDER</t>
  </si>
  <si>
    <t>Alexander</t>
  </si>
  <si>
    <t>115/116 - 125</t>
  </si>
  <si>
    <t>20 years or 19 years</t>
  </si>
  <si>
    <t>St. Sixtus I</t>
  </si>
  <si>
    <t>XYSTUS</t>
  </si>
  <si>
    <t>Rome or Greece</t>
  </si>
  <si>
    <t>125 - 136/138</t>
  </si>
  <si>
    <t>11 years or 13 years</t>
  </si>
  <si>
    <t>St. Telesphorus</t>
  </si>
  <si>
    <t>TELESPHORUS</t>
  </si>
  <si>
    <t>136/138 - 140/142</t>
  </si>
  <si>
    <t>4 years</t>
  </si>
  <si>
    <t>St. Hyginus</t>
  </si>
  <si>
    <t>HYGINUS</t>
  </si>
  <si>
    <t>140/142 - 155</t>
  </si>
  <si>
    <t>15 years or 13 years</t>
  </si>
  <si>
    <t>St. Pius I</t>
  </si>
  <si>
    <t>PIUS</t>
  </si>
  <si>
    <t>Aquileia, Friuli, Italy</t>
  </si>
  <si>
    <t>155 - 166</t>
  </si>
  <si>
    <t>11 years</t>
  </si>
  <si>
    <t>St. Anicetus</t>
  </si>
  <si>
    <t>ANICETUS</t>
  </si>
  <si>
    <t>Emesa, Syria</t>
  </si>
  <si>
    <t>Syria</t>
  </si>
  <si>
    <t>c.166 - 174/175</t>
  </si>
  <si>
    <t>8 years or 9 years</t>
  </si>
  <si>
    <t xml:space="preserve">St. Soter </t>
  </si>
  <si>
    <t>SOTERIUS</t>
  </si>
  <si>
    <t>Fondi, Latium, Italy</t>
  </si>
  <si>
    <t>174/175 - 189</t>
  </si>
  <si>
    <t>15 years or 14 years</t>
  </si>
  <si>
    <t>St. Eleuterus</t>
  </si>
  <si>
    <t>ELEUTHERIUS</t>
  </si>
  <si>
    <t>Nicopoli, Epyrus</t>
  </si>
  <si>
    <t>189 - 198/199</t>
  </si>
  <si>
    <t>9 years or 10 years</t>
  </si>
  <si>
    <t>St. Victor I</t>
  </si>
  <si>
    <t>VICTOR</t>
  </si>
  <si>
    <t>Northern Africa</t>
  </si>
  <si>
    <t>Africa</t>
  </si>
  <si>
    <t>199 - 217</t>
  </si>
  <si>
    <t>18 years</t>
  </si>
  <si>
    <t>St. Zephyrinus (Zephyrin)</t>
  </si>
  <si>
    <t>ZEPHYRINUS</t>
  </si>
  <si>
    <t>c.217 - 222/223</t>
  </si>
  <si>
    <t>5 years or 6 years</t>
  </si>
  <si>
    <t>St. Callixtus I</t>
  </si>
  <si>
    <t>CALLISTUS</t>
  </si>
  <si>
    <t>Spain</t>
  </si>
  <si>
    <t>222/223 - 230</t>
  </si>
  <si>
    <t>8 years or 7 years</t>
  </si>
  <si>
    <t>St. Urban I</t>
  </si>
  <si>
    <t>URBANUS</t>
  </si>
  <si>
    <t>21 July 230 - 28 September 235</t>
  </si>
  <si>
    <t>5 years</t>
  </si>
  <si>
    <t>St. Pontian</t>
  </si>
  <si>
    <t>PONTIANUS</t>
  </si>
  <si>
    <t>First pope with firm dates of office</t>
  </si>
  <si>
    <t>21 November 235 - 3 January 236</t>
  </si>
  <si>
    <t>44 days</t>
  </si>
  <si>
    <t>St. Anterus</t>
  </si>
  <si>
    <t>ANTERUS</t>
  </si>
  <si>
    <t>10 January 236 - 20 January 250</t>
  </si>
  <si>
    <t>14 years</t>
  </si>
  <si>
    <t>St. Fabian</t>
  </si>
  <si>
    <t>FABIANUS</t>
  </si>
  <si>
    <t>6/11 March 251 - June 253</t>
  </si>
  <si>
    <t>2 years</t>
  </si>
  <si>
    <t>St. Cornelius</t>
  </si>
  <si>
    <t>CORNELIUS</t>
  </si>
  <si>
    <t xml:space="preserve"> </t>
  </si>
  <si>
    <t>25 June 253 - 5 March 254</t>
  </si>
  <si>
    <t>256 days</t>
  </si>
  <si>
    <t>St. Lucius I</t>
  </si>
  <si>
    <t>LUCIUS</t>
  </si>
  <si>
    <t>12 May 254 - 2 August 257</t>
  </si>
  <si>
    <t>3 years</t>
  </si>
  <si>
    <t>St. Stephen I</t>
  </si>
  <si>
    <t>STEPHANUS</t>
  </si>
  <si>
    <t>30/31 August 257 - 6 August 258</t>
  </si>
  <si>
    <t>340 or 341 days</t>
  </si>
  <si>
    <t>St. Sixtus II</t>
  </si>
  <si>
    <t>XYSTUS Secundus</t>
  </si>
  <si>
    <t>&amp;nsp;</t>
  </si>
  <si>
    <t>22 July 259 - 26 December 268</t>
  </si>
  <si>
    <t>9 years</t>
  </si>
  <si>
    <t>St. Dionysius</t>
  </si>
  <si>
    <t>DIONYSIUS</t>
  </si>
  <si>
    <t>5 January 269 - 30 December 274</t>
  </si>
  <si>
    <t>St. Felix I</t>
  </si>
  <si>
    <t>FELIX</t>
  </si>
  <si>
    <t>4 January 275 - 7 December 283</t>
  </si>
  <si>
    <t>St. Eutychian</t>
  </si>
  <si>
    <t>EUTYCHIANUS</t>
  </si>
  <si>
    <t>17 December 283 - 22 April 296</t>
  </si>
  <si>
    <t>St. Caius</t>
  </si>
  <si>
    <t>CAIUS</t>
  </si>
  <si>
    <t>30 June 296 - 1 April 304</t>
  </si>
  <si>
    <t>7 years</t>
  </si>
  <si>
    <t>St. Marcellinus</t>
  </si>
  <si>
    <t>MARCELLINUS</t>
  </si>
  <si>
    <t>308 - 309</t>
  </si>
  <si>
    <t>1 year</t>
  </si>
  <si>
    <t>St. Marcellus I</t>
  </si>
  <si>
    <t>MARCELLUS</t>
  </si>
  <si>
    <t>c.309 - c.310</t>
  </si>
  <si>
    <t>St. Eusebius</t>
  </si>
  <si>
    <t>EUSEBIUS</t>
  </si>
  <si>
    <t>2 July 311 - 10 January 314</t>
  </si>
  <si>
    <t>St. Miltiades (Melchiades)</t>
  </si>
  <si>
    <t>MILTIADES</t>
  </si>
  <si>
    <t>31 January 314 - 31 December 335</t>
  </si>
  <si>
    <t>21 years</t>
  </si>
  <si>
    <t xml:space="preserve">St. Sylvester I </t>
  </si>
  <si>
    <t>SILVESTER</t>
  </si>
  <si>
    <t>Sant'Angelo a Scala, Avellino</t>
  </si>
  <si>
    <t>18 January 336 - 7 October 336</t>
  </si>
  <si>
    <t>263 days</t>
  </si>
  <si>
    <t xml:space="preserve">St. Mark </t>
  </si>
  <si>
    <t>MARCUS</t>
  </si>
  <si>
    <t>6 February 337 - 12 April 352</t>
  </si>
  <si>
    <t>15 years</t>
  </si>
  <si>
    <t>St. Julius I</t>
  </si>
  <si>
    <t>IULIUS</t>
  </si>
  <si>
    <t>&amp;nbs;</t>
  </si>
  <si>
    <t>17 May 352 - 24 September 366</t>
  </si>
  <si>
    <t xml:space="preserve">Liberius </t>
  </si>
  <si>
    <t>LIBERIUS</t>
  </si>
  <si>
    <t>Earliest Pope not yet canonized by the Roman Church. Revered as a saint in Eastern Christianity, with a feast day of 27 August.</t>
  </si>
  <si>
    <t>1 October 366 - 11 December 384</t>
  </si>
  <si>
    <t xml:space="preserve">St. Damasus I </t>
  </si>
  <si>
    <t>DAMASUS</t>
  </si>
  <si>
    <t>Idanha-a-Velha, Portugal</t>
  </si>
  <si>
    <t>Portugal</t>
  </si>
  <si>
    <t>11 December 384 - 26 November 399</t>
  </si>
  <si>
    <t>St. Siricius</t>
  </si>
  <si>
    <t>SIRICIUS</t>
  </si>
  <si>
    <t>27 November 399 - 19 December 401</t>
  </si>
  <si>
    <t>St. Anastasius I</t>
  </si>
  <si>
    <t>ANASTASIUS</t>
  </si>
  <si>
    <t>22 December 401 - 12 March 417</t>
  </si>
  <si>
    <t>St. Innocent I</t>
  </si>
  <si>
    <t>INNOCENTIUS</t>
  </si>
  <si>
    <t>18 March 417 - 26 December 418</t>
  </si>
  <si>
    <t>St. Zosimus</t>
  </si>
  <si>
    <t>ZOSIMUS</t>
  </si>
  <si>
    <t>28/29 December 418 - 4 September 422</t>
  </si>
  <si>
    <t>St. Boniface I</t>
  </si>
  <si>
    <t xml:space="preserve"> BONIFACIUS</t>
  </si>
  <si>
    <t>10 September 422 - 27 July 432</t>
  </si>
  <si>
    <t>St. Celestine I</t>
  </si>
  <si>
    <t>COELESTINUS</t>
  </si>
  <si>
    <t>Rome, Western Roman Empire</t>
  </si>
  <si>
    <t>31 July 432 - March/August 440</t>
  </si>
  <si>
    <t>St. Sixtus III</t>
  </si>
  <si>
    <t>XYSTUS Tertius</t>
  </si>
  <si>
    <t>29 September 440 - 10 November 461</t>
  </si>
  <si>
    <t>St. Leo I (Leo the Great)</t>
  </si>
  <si>
    <t>LEO MAGNUS</t>
  </si>
  <si>
    <t xml:space="preserve">19 November 461 - 29 February 468 </t>
  </si>
  <si>
    <t>6 years</t>
  </si>
  <si>
    <t>St. Hilarius</t>
  </si>
  <si>
    <t>HILARIUS</t>
  </si>
  <si>
    <t>Sardinia, Western Roman Empire</t>
  </si>
  <si>
    <t>3 March 468 - 10 March 483</t>
  </si>
  <si>
    <t>St. Simplicius</t>
  </si>
  <si>
    <t>SIMPLICIUS</t>
  </si>
  <si>
    <t>Tivoli, Italy</t>
  </si>
  <si>
    <t>13 March 483 - 1 March 492</t>
  </si>
  <si>
    <t>St. Felix III (Felix II)</t>
  </si>
  <si>
    <t>FELIX Tertius (Secundus)</t>
  </si>
  <si>
    <t xml:space="preserve">1 March 492 - 21 November 496 </t>
  </si>
  <si>
    <t>St. Gelasius I</t>
  </si>
  <si>
    <t>GELASIUS</t>
  </si>
  <si>
    <t xml:space="preserve">24 November 496 - 19 November 498 </t>
  </si>
  <si>
    <t>Anastasius II</t>
  </si>
  <si>
    <t>ANASTASIUS Secundus</t>
  </si>
  <si>
    <t>22 November 498 - 19 July 514</t>
  </si>
  <si>
    <t>St. Symmachus</t>
  </si>
  <si>
    <t>SYMMACHUS</t>
  </si>
  <si>
    <t>Sardinia</t>
  </si>
  <si>
    <t xml:space="preserve">20 July 514 - 19 July 523 </t>
  </si>
  <si>
    <t>St. Hormisdas</t>
  </si>
  <si>
    <t>HORMISDUS</t>
  </si>
  <si>
    <t>Frosinone, Southern Latium, Italy</t>
  </si>
  <si>
    <t xml:space="preserve">13 August 523 - 18 May 526 </t>
  </si>
  <si>
    <t>St. John I</t>
  </si>
  <si>
    <t>IOANNES</t>
  </si>
  <si>
    <t>Tuscany</t>
  </si>
  <si>
    <t>13 July 526 - 22 September 530</t>
  </si>
  <si>
    <t>St. Felix IV (Felix III)</t>
  </si>
  <si>
    <t>FELIX Quartus (Tertius)</t>
  </si>
  <si>
    <t>Samnium</t>
  </si>
  <si>
    <t xml:space="preserve">22 September 530 - 17 October 532 </t>
  </si>
  <si>
    <t>Boniface II</t>
  </si>
  <si>
    <t>BONIFACIUS Secundus</t>
  </si>
  <si>
    <t>Rome to Ostrogoth parents</t>
  </si>
  <si>
    <t>2 January 533 - 8 May 535</t>
  </si>
  <si>
    <t>John II</t>
  </si>
  <si>
    <t>IOANNES Secundus</t>
  </si>
  <si>
    <t>Mercurius</t>
  </si>
  <si>
    <t xml:space="preserve">13 May 535 - 22 April 536 </t>
  </si>
  <si>
    <t>346 days</t>
  </si>
  <si>
    <t>St. Agapetus I (Agapitus)</t>
  </si>
  <si>
    <t>AGAPETUS</t>
  </si>
  <si>
    <t>Rome, Ostrogothic Kingdom</t>
  </si>
  <si>
    <t xml:space="preserve">1 June 536 - 11 November 537 </t>
  </si>
  <si>
    <t>St. Silverius</t>
  </si>
  <si>
    <t>SILVERIUS</t>
  </si>
  <si>
    <t xml:space="preserve">29 March 537 - 7 June 555 </t>
  </si>
  <si>
    <t>Vigilius</t>
  </si>
  <si>
    <t>VIGILIUS</t>
  </si>
  <si>
    <t xml:space="preserve">16 April 556 - 4 March 561 </t>
  </si>
  <si>
    <t>Pelagius I</t>
  </si>
  <si>
    <t xml:space="preserve"> PELAGIUS</t>
  </si>
  <si>
    <t>17 July 561 - 13 July 574</t>
  </si>
  <si>
    <t>John III</t>
  </si>
  <si>
    <t>IOANNES Tertius</t>
  </si>
  <si>
    <t>Catelinus</t>
  </si>
  <si>
    <t>Rome, Eastern Roman Empire</t>
  </si>
  <si>
    <t xml:space="preserve">2 June 575 - 30 July 579 </t>
  </si>
  <si>
    <t>Benedict I</t>
  </si>
  <si>
    <t>BENEDICTUS</t>
  </si>
  <si>
    <t>26 November 579 - 7 February 590</t>
  </si>
  <si>
    <t>10 years</t>
  </si>
  <si>
    <t>Pelagius II</t>
  </si>
  <si>
    <t>PELAGIUS Secundus</t>
  </si>
  <si>
    <t xml:space="preserve">3 September 590 - 12 March 604 </t>
  </si>
  <si>
    <t>13 years</t>
  </si>
  <si>
    <t>St. Gregory I, O.S.B. (Gregory the Great)</t>
  </si>
  <si>
    <t>GREGORIUS MAGNUS</t>
  </si>
  <si>
    <t xml:space="preserve">13 September 604 - 22 February 606 </t>
  </si>
  <si>
    <t>Sabinian</t>
  </si>
  <si>
    <t>SABINIANUS</t>
  </si>
  <si>
    <t>Blera</t>
  </si>
  <si>
    <t xml:space="preserve">19 February 607 - 12 November 607 </t>
  </si>
  <si>
    <t>267 days</t>
  </si>
  <si>
    <t>Boniface III</t>
  </si>
  <si>
    <t>BONIFACIUS Tertius</t>
  </si>
  <si>
    <t>25 August 608 - 8 May 615</t>
  </si>
  <si>
    <t>St. Boniface IV, O.S.B.</t>
  </si>
  <si>
    <t xml:space="preserve"> BONIFACIUS Quartus</t>
  </si>
  <si>
    <t>Marsi</t>
  </si>
  <si>
    <t>First Pope to bear the same name as his predecessor. Member of the Order of Saint Benedict.</t>
  </si>
  <si>
    <t>19 October 615 - 8 November 618</t>
  </si>
  <si>
    <t>Adeodatus I (Deusdedit)</t>
  </si>
  <si>
    <t>ADEODATUS</t>
  </si>
  <si>
    <t>23 December 619 - 25 October 625</t>
  </si>
  <si>
    <t>Boniface V</t>
  </si>
  <si>
    <t>BONIFACIUS Quintus</t>
  </si>
  <si>
    <t>Naples</t>
  </si>
  <si>
    <t xml:space="preserve">27 October 625 - 12 October 638 </t>
  </si>
  <si>
    <t>Honorius I</t>
  </si>
  <si>
    <t>HONORIUS</t>
  </si>
  <si>
    <t>Campania, Byzantine Empire</t>
  </si>
  <si>
    <t xml:space="preserve">October 638 - 2 August 640 </t>
  </si>
  <si>
    <t>Severinus</t>
  </si>
  <si>
    <t>SEVERINUS</t>
  </si>
  <si>
    <t xml:space="preserve">24 December 640 - 12 October 642 </t>
  </si>
  <si>
    <t>John IV</t>
  </si>
  <si>
    <t>IOANNES Quartus</t>
  </si>
  <si>
    <t>Zadar, Dalmatia, now Croatia</t>
  </si>
  <si>
    <t>Croatia</t>
  </si>
  <si>
    <t xml:space="preserve">24 November 642 - 14 May 649 </t>
  </si>
  <si>
    <t>Theodore I</t>
  </si>
  <si>
    <t>THEODORUS</t>
  </si>
  <si>
    <t>Palestine</t>
  </si>
  <si>
    <t xml:space="preserve">July 649 - 16 September 655 </t>
  </si>
  <si>
    <t>St. Martin I</t>
  </si>
  <si>
    <t>MARTINUS</t>
  </si>
  <si>
    <t>Near Todi, Umbria, Byzantine Empire</t>
  </si>
  <si>
    <t xml:space="preserve">10 August 654 - 2 June 657 </t>
  </si>
  <si>
    <t>St. Eugene I</t>
  </si>
  <si>
    <t xml:space="preserve"> EUGENIUS</t>
  </si>
  <si>
    <t>30 July 657 - 27 January 672</t>
  </si>
  <si>
    <t>St. Vitalian</t>
  </si>
  <si>
    <t>VITALIANUS</t>
  </si>
  <si>
    <t>Segni, Byzantine Empire</t>
  </si>
  <si>
    <t>11 April 672 - 17 June 676</t>
  </si>
  <si>
    <t>4  years</t>
  </si>
  <si>
    <t>Adeodatus II, O.S.B.</t>
  </si>
  <si>
    <t>ADEODATUS Secundus</t>
  </si>
  <si>
    <t>Rome, Byzantine Empire</t>
  </si>
  <si>
    <t xml:space="preserve">2 November 676 - 11 April 678 </t>
  </si>
  <si>
    <t>Donus</t>
  </si>
  <si>
    <t>DONUS</t>
  </si>
  <si>
    <t xml:space="preserve">27 June 678 - 10 January 681 </t>
  </si>
  <si>
    <t>St. Agatho</t>
  </si>
  <si>
    <t>AGATHO</t>
  </si>
  <si>
    <t>Sicily</t>
  </si>
  <si>
    <t>December 681 - 3 July 683</t>
  </si>
  <si>
    <t>St. Leo II</t>
  </si>
  <si>
    <t>LEO Secundus</t>
  </si>
  <si>
    <t xml:space="preserve">26 June 684 - 8 May 685 </t>
  </si>
  <si>
    <t>317 days</t>
  </si>
  <si>
    <t>St. Benedict II</t>
  </si>
  <si>
    <t>BENEDICTUS Secundus</t>
  </si>
  <si>
    <t xml:space="preserve">12 July 685 - 2 August 686 </t>
  </si>
  <si>
    <t>John V</t>
  </si>
  <si>
    <t>IOANNES Quintus</t>
  </si>
  <si>
    <t xml:space="preserve">21 October 686 - 22 September 687 </t>
  </si>
  <si>
    <t>335 days</t>
  </si>
  <si>
    <t>Conon</t>
  </si>
  <si>
    <t>CONON</t>
  </si>
  <si>
    <t xml:space="preserve">15 December 687 - 8 September 701 </t>
  </si>
  <si>
    <t>St. Sergius I</t>
  </si>
  <si>
    <t xml:space="preserve"> SERGIUS</t>
  </si>
  <si>
    <t xml:space="preserve">30 October 701 - 11 January 705 </t>
  </si>
  <si>
    <t>John VI</t>
  </si>
  <si>
    <t>IOANNES Sextus</t>
  </si>
  <si>
    <t xml:space="preserve">1 March 705 - 18 October 707 </t>
  </si>
  <si>
    <t>John VII</t>
  </si>
  <si>
    <t>IOANNES Septimus</t>
  </si>
  <si>
    <t xml:space="preserve">15 January 708 - 4 February 708 </t>
  </si>
  <si>
    <t>21 days</t>
  </si>
  <si>
    <t>Sisinnius</t>
  </si>
  <si>
    <t>SISINNIUS</t>
  </si>
  <si>
    <t xml:space="preserve">25 March 708 - 9 April 715 </t>
  </si>
  <si>
    <t>Constantine</t>
  </si>
  <si>
    <t>CONSTANTINUS</t>
  </si>
  <si>
    <t>Last pope to visit Greece until John Paul II in 2001</t>
  </si>
  <si>
    <t xml:space="preserve">19 May 715 - 11 February 731 </t>
  </si>
  <si>
    <t>St. Gregory II</t>
  </si>
  <si>
    <t>GREGORIUS Secundus</t>
  </si>
  <si>
    <t xml:space="preserve">18 March 731 - 28 November 741 </t>
  </si>
  <si>
    <t>Gregory III</t>
  </si>
  <si>
    <t>GREGORIUS Tertius</t>
  </si>
  <si>
    <t xml:space="preserve">3 December 741 - 14/22 March 752 </t>
  </si>
  <si>
    <t>St. Zachary</t>
  </si>
  <si>
    <t xml:space="preserve"> ZACHARIAS</t>
  </si>
  <si>
    <t>23 March 752 - 25 March 752</t>
  </si>
  <si>
    <t>Never took office as Pope</t>
  </si>
  <si>
    <t>Pope-elect Stephen</t>
  </si>
  <si>
    <t>Electus STEPHANUS</t>
  </si>
  <si>
    <t>Sometimes known as Stephen II. Died three days after his election and was never consecrated into the office of Pope as such. Some lists still include his name. The Vatican sanctioned his addition to the list of popes in the sixteenth century, however he was removed in 1961. He is no longer considered a pope by the Catholic Church.</t>
  </si>
  <si>
    <t>26 March 752 - 26 April 757</t>
  </si>
  <si>
    <t>Stephen II (Stephen III)</t>
  </si>
  <si>
    <t>STEPHANUS Secundus (Tertius)</t>
  </si>
  <si>
    <t>29 May 757 - 28 June 767</t>
  </si>
  <si>
    <t>St. Paul I</t>
  </si>
  <si>
    <t xml:space="preserve"> PAULUS</t>
  </si>
  <si>
    <t xml:space="preserve">1/7 August 767 - 24 January 772 </t>
  </si>
  <si>
    <t>Stephen III (Stephen IV)</t>
  </si>
  <si>
    <t>STEPHANUS Tertius (Quartus)</t>
  </si>
  <si>
    <t xml:space="preserve">1 February 772 - 26 December 795 </t>
  </si>
  <si>
    <t>23 years</t>
  </si>
  <si>
    <t>Adrian I</t>
  </si>
  <si>
    <t>HADRIANUS</t>
  </si>
  <si>
    <t xml:space="preserve">26 December 795 - 12 June 816 </t>
  </si>
  <si>
    <t>20 years</t>
  </si>
  <si>
    <t>St. Leo III</t>
  </si>
  <si>
    <t>LEO Tertius</t>
  </si>
  <si>
    <t xml:space="preserve">12 June 816 - 24 January 817 </t>
  </si>
  <si>
    <t>226 days</t>
  </si>
  <si>
    <t>Stephen IV (Stephen V)</t>
  </si>
  <si>
    <t>STEPHANUS Quartus (Quintus)</t>
  </si>
  <si>
    <t xml:space="preserve">25 January 817 - 11 February 824 </t>
  </si>
  <si>
    <t>St. Paschal I</t>
  </si>
  <si>
    <t>PASCHALIS</t>
  </si>
  <si>
    <t>8 May 824 - August 827 (3 years)</t>
  </si>
  <si>
    <t>Eugene II</t>
  </si>
  <si>
    <t>EUGENIUS Secundus</t>
  </si>
  <si>
    <t xml:space="preserve">August 827 - September 827 </t>
  </si>
  <si>
    <t>c. 30 days</t>
  </si>
  <si>
    <t>Valentine</t>
  </si>
  <si>
    <t>VALENTINUS</t>
  </si>
  <si>
    <t xml:space="preserve">827 - January 844 </t>
  </si>
  <si>
    <t>17 years</t>
  </si>
  <si>
    <t>Gregory IV</t>
  </si>
  <si>
    <t>GREGORIUS Quartus</t>
  </si>
  <si>
    <t>January 844 - 7 January 847 (3 years)</t>
  </si>
  <si>
    <t>Sergius II</t>
  </si>
  <si>
    <t>SERGIUS Secundus</t>
  </si>
  <si>
    <t xml:space="preserve">January 847 - 17 July 855 </t>
  </si>
  <si>
    <t>St. Leo IV, O.S.B.</t>
  </si>
  <si>
    <t>LEO Quartus</t>
  </si>
  <si>
    <t xml:space="preserve">855 - 7 April 858 </t>
  </si>
  <si>
    <t>Benedict III</t>
  </si>
  <si>
    <t>BENEDICTUS Tertius</t>
  </si>
  <si>
    <t xml:space="preserve">24 April 858 - 13 November 867 </t>
  </si>
  <si>
    <t>St. Nicholas I (Nicholas the Great)</t>
  </si>
  <si>
    <t>NICOLAUS MAGNUS</t>
  </si>
  <si>
    <t xml:space="preserve">14 December 867 - 14 December 872 </t>
  </si>
  <si>
    <t>Adrian II</t>
  </si>
  <si>
    <t>HADRIANUS Secundus</t>
  </si>
  <si>
    <t xml:space="preserve">14 December 872 - 16 December 882 </t>
  </si>
  <si>
    <t>John VIII</t>
  </si>
  <si>
    <t>IOANNES Octavus</t>
  </si>
  <si>
    <t xml:space="preserve">16 December 882 - 15 May 884 </t>
  </si>
  <si>
    <t>Marinus I</t>
  </si>
  <si>
    <t xml:space="preserve"> MARINUS</t>
  </si>
  <si>
    <t>Gallese, Rome</t>
  </si>
  <si>
    <t xml:space="preserve">17 May 884 - c.September 885 </t>
  </si>
  <si>
    <t>St. Adrian III</t>
  </si>
  <si>
    <t>HADRIANUS Tertius</t>
  </si>
  <si>
    <t xml:space="preserve">885 - 14 September 891 </t>
  </si>
  <si>
    <t>Stephen V (Stephen VI)</t>
  </si>
  <si>
    <t>STEPHANUS Quintus (Sextus)</t>
  </si>
  <si>
    <t xml:space="preserve">19 September 891 - 4 April 896 </t>
  </si>
  <si>
    <t>Formosus</t>
  </si>
  <si>
    <t>FORMOSUS</t>
  </si>
  <si>
    <t>Ostia</t>
  </si>
  <si>
    <t xml:space="preserve">4 April 896 - 19 April 896 </t>
  </si>
  <si>
    <t>15 days</t>
  </si>
  <si>
    <t>Boniface VI</t>
  </si>
  <si>
    <t>BONIFACIUS Sextus</t>
  </si>
  <si>
    <t xml:space="preserve">22 May 896 - August 897 </t>
  </si>
  <si>
    <t>Stephen VI (Stephen VII)</t>
  </si>
  <si>
    <t>STEPHANUS Sextus (Septimus)</t>
  </si>
  <si>
    <t>August 897 - November 897 (&lt;1 Year)</t>
  </si>
  <si>
    <t>c. 122 days</t>
  </si>
  <si>
    <t>Romanus</t>
  </si>
  <si>
    <t>ROMANUS</t>
  </si>
  <si>
    <t>December 897</t>
  </si>
  <si>
    <t>less than a year</t>
  </si>
  <si>
    <t>Theodore II</t>
  </si>
  <si>
    <t>THEODORUS Secundus</t>
  </si>
  <si>
    <t xml:space="preserve">January 898 - January 900 </t>
  </si>
  <si>
    <t>John IX, O.S.B.</t>
  </si>
  <si>
    <t>IOANNES Nonus</t>
  </si>
  <si>
    <t>Tivoli</t>
  </si>
  <si>
    <t xml:space="preserve">900 - 903 </t>
  </si>
  <si>
    <t>Benedict IV</t>
  </si>
  <si>
    <t>BENEDICTUS Quartus</t>
  </si>
  <si>
    <t>July 903 - September 903</t>
  </si>
  <si>
    <t>c. 92 days</t>
  </si>
  <si>
    <t>Leo V</t>
  </si>
  <si>
    <t xml:space="preserve"> LEO Quintus</t>
  </si>
  <si>
    <t>Ardea</t>
  </si>
  <si>
    <t xml:space="preserve">29 January 904 - 14 April 911 </t>
  </si>
  <si>
    <t>Sergius III</t>
  </si>
  <si>
    <t>SERGIUS Tertius</t>
  </si>
  <si>
    <t xml:space="preserve">April 911 - June 913 </t>
  </si>
  <si>
    <t>Anastasius III</t>
  </si>
  <si>
    <t>ANASTASIUS Tertius</t>
  </si>
  <si>
    <t xml:space="preserve">July/August 913 - February/March 914 </t>
  </si>
  <si>
    <t>c. 200 days</t>
  </si>
  <si>
    <t>Lando</t>
  </si>
  <si>
    <t>LANDO</t>
  </si>
  <si>
    <t>Sabina, Italy</t>
  </si>
  <si>
    <t xml:space="preserve">March 914 - May 928 </t>
  </si>
  <si>
    <t>John X</t>
  </si>
  <si>
    <t>IOANNES Decimus</t>
  </si>
  <si>
    <t>Romagna, Italy</t>
  </si>
  <si>
    <t>May 928 - December 928</t>
  </si>
  <si>
    <t>c. 245 days</t>
  </si>
  <si>
    <t>Leo VI</t>
  </si>
  <si>
    <t>LEO Sextus</t>
  </si>
  <si>
    <t xml:space="preserve">December 928 - February 931 </t>
  </si>
  <si>
    <t>Stephen VII (Stephen VIII)</t>
  </si>
  <si>
    <t>STEPHANUS Septimus (Octavus)</t>
  </si>
  <si>
    <t>February/March 931 - December 935 (4 years)</t>
  </si>
  <si>
    <t>John XI</t>
  </si>
  <si>
    <t xml:space="preserve"> IOANNES Undecimus</t>
  </si>
  <si>
    <t xml:space="preserve">3 January 936 - 13 July 939 </t>
  </si>
  <si>
    <t>Leo VII, O.S.B.</t>
  </si>
  <si>
    <t>LEO Septimus</t>
  </si>
  <si>
    <t>14 July 939 - October 942 (3 years)</t>
  </si>
  <si>
    <t>Stephen VIII (Stephen IX)</t>
  </si>
  <si>
    <t>STEPHANUS Octavus (Nonus)</t>
  </si>
  <si>
    <t>Germany</t>
  </si>
  <si>
    <t>30 October 942 - May 946</t>
  </si>
  <si>
    <t>Marinus II</t>
  </si>
  <si>
    <t>MARINUS Secundus</t>
  </si>
  <si>
    <t xml:space="preserve">10 May 946 - December 955 </t>
  </si>
  <si>
    <t>Agapetus II</t>
  </si>
  <si>
    <t>AGAPETUS Secundus</t>
  </si>
  <si>
    <t>16 December 955 - 14 May 964</t>
  </si>
  <si>
    <t>John XII</t>
  </si>
  <si>
    <t>IOANNES Duodecimus</t>
  </si>
  <si>
    <t>Octavian</t>
  </si>
  <si>
    <t>22 May 964 - 23 June 964</t>
  </si>
  <si>
    <t>30 days</t>
  </si>
  <si>
    <t>Benedict V</t>
  </si>
  <si>
    <t>BENEDICTUS Quintus</t>
  </si>
  <si>
    <t xml:space="preserve">July 964 - 1 March 965 </t>
  </si>
  <si>
    <t>c. 242 days</t>
  </si>
  <si>
    <t>Leo VIII</t>
  </si>
  <si>
    <t>LEO Octavus</t>
  </si>
  <si>
    <t xml:space="preserve">1 October 965 - 6 September 972 </t>
  </si>
  <si>
    <t>John XIII</t>
  </si>
  <si>
    <t>IOANNES Tertius Decimus</t>
  </si>
  <si>
    <t xml:space="preserve">19 January 973 - June 974 </t>
  </si>
  <si>
    <t>Benedict VI</t>
  </si>
  <si>
    <t xml:space="preserve"> BENEDICTUS Sextus</t>
  </si>
  <si>
    <t>Rome, Papal States</t>
  </si>
  <si>
    <t>Deposed and murdered</t>
  </si>
  <si>
    <t>October 974 - 10 July 983</t>
  </si>
  <si>
    <t>Benedict VII</t>
  </si>
  <si>
    <t xml:space="preserve"> BENEDICTUS Septimus</t>
  </si>
  <si>
    <t xml:space="preserve">December 983 - 20 August 984 </t>
  </si>
  <si>
    <t>c. 262 days</t>
  </si>
  <si>
    <t>John XIV</t>
  </si>
  <si>
    <t>IOANNES Quartus Decimus</t>
  </si>
  <si>
    <t>Pietro Campanora</t>
  </si>
  <si>
    <t>Pavia</t>
  </si>
  <si>
    <t xml:space="preserve">August 985 - March 996 </t>
  </si>
  <si>
    <t>John XV</t>
  </si>
  <si>
    <t>IOANNES Quintus Decimus</t>
  </si>
  <si>
    <t xml:space="preserve">3 May 996 - 18 February 999 </t>
  </si>
  <si>
    <t>Gregory V</t>
  </si>
  <si>
    <t>GREGORIUS Quintus</t>
  </si>
  <si>
    <t>Bruno of Carinthia</t>
  </si>
  <si>
    <t>Germany, Holy Roman Empire</t>
  </si>
  <si>
    <t>First German Pope</t>
  </si>
  <si>
    <t>2 April 999 - 12 May 1003</t>
  </si>
  <si>
    <t>Sylvester II</t>
  </si>
  <si>
    <t>SILVESTER Secundus</t>
  </si>
  <si>
    <t>Gerbert d'Aurillac</t>
  </si>
  <si>
    <t>Auvergne region of France</t>
  </si>
  <si>
    <t>France</t>
  </si>
  <si>
    <t>First French Pope</t>
  </si>
  <si>
    <t>June 1003 - December 1003</t>
  </si>
  <si>
    <t>c. 214 days</t>
  </si>
  <si>
    <t>John XVII</t>
  </si>
  <si>
    <t xml:space="preserve"> IOANNES Septimus Decimus</t>
  </si>
  <si>
    <t>Siccone</t>
  </si>
  <si>
    <t xml:space="preserve">25 December 1003 - July 1009 </t>
  </si>
  <si>
    <t>John XVIII</t>
  </si>
  <si>
    <t>IOANNES DuodeVicesimus</t>
  </si>
  <si>
    <t>Giovanni Fasano; Phasianus</t>
  </si>
  <si>
    <t>Rapagnano, Papal States</t>
  </si>
  <si>
    <t>31 July 1009 - 12 May 1012</t>
  </si>
  <si>
    <t>Sergius IV</t>
  </si>
  <si>
    <t>SERGIUS Quartus</t>
  </si>
  <si>
    <t>Pietro Boccapecora</t>
  </si>
  <si>
    <t>Rome, Papal States, Holy Roman Empire</t>
  </si>
  <si>
    <t xml:space="preserve">18 May 1012 - 9 April 1024 </t>
  </si>
  <si>
    <t>Benedict VIII</t>
  </si>
  <si>
    <t>BENEDICTUS Octavus</t>
  </si>
  <si>
    <t>Theophylactus II, Conti di Tusculum</t>
  </si>
  <si>
    <t xml:space="preserve">April/May 1024 - 20 October 1032 </t>
  </si>
  <si>
    <t>John XIX</t>
  </si>
  <si>
    <t>IOANNES UndeVicesimus</t>
  </si>
  <si>
    <t>Romanus, Conti di Tusculum</t>
  </si>
  <si>
    <t xml:space="preserve">1032 - 1044 </t>
  </si>
  <si>
    <t>Benedict IX</t>
  </si>
  <si>
    <t>BENEDICTUS Nonus</t>
  </si>
  <si>
    <t>Theophylactus III, Conti di Tusculum</t>
  </si>
  <si>
    <t>c. 1 year</t>
  </si>
  <si>
    <t>Sylvester III</t>
  </si>
  <si>
    <t>SILVESTER Tertius</t>
  </si>
  <si>
    <t>John, Bishop of Sabina</t>
  </si>
  <si>
    <t>1045 - 1046</t>
  </si>
  <si>
    <t>April/May 1045 - 20 December 1046</t>
  </si>
  <si>
    <t>Gregory VI</t>
  </si>
  <si>
    <t>GREGORIUS Sextus</t>
  </si>
  <si>
    <t>Johannes Gratianus</t>
  </si>
  <si>
    <t>24 December 1046 - 9 October 1047</t>
  </si>
  <si>
    <t>289 days</t>
  </si>
  <si>
    <t>Clement II</t>
  </si>
  <si>
    <t>CLEMENS Secundus</t>
  </si>
  <si>
    <t>Suidger</t>
  </si>
  <si>
    <t>Hornburg, Duchy of Saxony, Holy Roman Empire</t>
  </si>
  <si>
    <t>November 1047 - 1048</t>
  </si>
  <si>
    <t>17 July 1048 - 9 August 1048</t>
  </si>
  <si>
    <t>23 days</t>
  </si>
  <si>
    <t>Damasus II</t>
  </si>
  <si>
    <t>DAMASUS Secundus</t>
  </si>
  <si>
    <t>Poppo</t>
  </si>
  <si>
    <t>Pildenau, Duchy of Bavaria, Holy Roman Empire</t>
  </si>
  <si>
    <t>12 February 1049 - 19 April 1054</t>
  </si>
  <si>
    <t>St. Leo IX</t>
  </si>
  <si>
    <t>LEO Nonus</t>
  </si>
  <si>
    <t>Bruno, Count of Dagsbourg</t>
  </si>
  <si>
    <t>Eguisheim, Swabia, Holy Roman Empire</t>
  </si>
  <si>
    <t>13 April 1055 - 28 July 1057</t>
  </si>
  <si>
    <t>Victor II</t>
  </si>
  <si>
    <t>VICTOR Secundus</t>
  </si>
  <si>
    <t>Gebhard, Count of Calw, Tollenstein, and Hirschberg</t>
  </si>
  <si>
    <t>Kingdom of Germany, Holy Roman Empire</t>
  </si>
  <si>
    <t>2 August 1057 - 29 March 1058</t>
  </si>
  <si>
    <t>241 days</t>
  </si>
  <si>
    <t>Stephen IX (Stephen X), O.S.B.</t>
  </si>
  <si>
    <t>STEPHANUS Nonus (Decimus)</t>
  </si>
  <si>
    <t>Frederic de Lorraine</t>
  </si>
  <si>
    <t>Duchy of Lorraine, Holy Roman Empire</t>
  </si>
  <si>
    <t>6 December 1058 - 27 July 1061</t>
  </si>
  <si>
    <t>Nicholas II</t>
  </si>
  <si>
    <t>NICOLAUS Secundus</t>
  </si>
  <si>
    <t>Gerard de Bourgogne</t>
  </si>
  <si>
    <t>Chateau de Chevron, Kingdom of Arles</t>
  </si>
  <si>
    <t>30 September 1061 - 21 April 1073</t>
  </si>
  <si>
    <t>Alexander II</t>
  </si>
  <si>
    <t>ALEXANDER Secundus</t>
  </si>
  <si>
    <t>Anselmo da Baggio</t>
  </si>
  <si>
    <t>Milan, Italy, Holy Roman Empire</t>
  </si>
  <si>
    <t>22 April 1073 - 25 May 1085</t>
  </si>
  <si>
    <t>St. Gregory VII, O.S.B.</t>
  </si>
  <si>
    <t>GREGORIUS Septimus</t>
  </si>
  <si>
    <t>Hildebrand</t>
  </si>
  <si>
    <t>Sovana, Italy, Holy Roman Empire</t>
  </si>
  <si>
    <t>24 May 1086 - 16 September 1087</t>
  </si>
  <si>
    <t>Bd. Victor III, O.S.B.</t>
  </si>
  <si>
    <t>VICTOR Tertius</t>
  </si>
  <si>
    <t>Desiderio; Desiderius; Dauferius</t>
  </si>
  <si>
    <t>Benevento, Duchy of Benevento</t>
  </si>
  <si>
    <t>12 March 1088 - 29 July 1099</t>
  </si>
  <si>
    <t>Bd. Urban II, O.S.B.</t>
  </si>
  <si>
    <t>URBANUS Secundus</t>
  </si>
  <si>
    <t>Odo of Lagery</t>
  </si>
  <si>
    <t>Lagery, County of Champagne, France</t>
  </si>
  <si>
    <t>13 August 1099 - 21 January 1118</t>
  </si>
  <si>
    <t>Paschal II, O.S.B.</t>
  </si>
  <si>
    <t>PASCHALIS Secundus</t>
  </si>
  <si>
    <t>Raniero</t>
  </si>
  <si>
    <t>Bleda, Papal States, Holy Roman Empire</t>
  </si>
  <si>
    <t xml:space="preserve">24 January 1118 - 28 January 1119 </t>
  </si>
  <si>
    <t>Gelasius II, O.S.B.</t>
  </si>
  <si>
    <t>GELASIUS Secundus</t>
  </si>
  <si>
    <t>Giovanni Coniulo</t>
  </si>
  <si>
    <t>Gaeta, Principality of Capua</t>
  </si>
  <si>
    <t xml:space="preserve">2 February 1119 - 13 December 1124 </t>
  </si>
  <si>
    <t>Callixtus II</t>
  </si>
  <si>
    <t>CALLISTUS Secundus</t>
  </si>
  <si>
    <t>Guido, Comte de Bourgogne</t>
  </si>
  <si>
    <t>Quingey, County of Burgundy, Holy Roman Empire</t>
  </si>
  <si>
    <t xml:space="preserve">15 December 1124 - 13 February 1130 </t>
  </si>
  <si>
    <t>Honorius II, Can.Reg.</t>
  </si>
  <si>
    <t>HONORIUS Secundus</t>
  </si>
  <si>
    <t>Lamberto Scannabecchi</t>
  </si>
  <si>
    <t>Fiagnano, Papal States, Holy Roman Empire</t>
  </si>
  <si>
    <t xml:space="preserve">14 February 1130 - 24 September 1143 </t>
  </si>
  <si>
    <t>Innocent II, Can.Reg.</t>
  </si>
  <si>
    <t>INNOCENTIUS Secundus</t>
  </si>
  <si>
    <t>Gregorio Papareschi</t>
  </si>
  <si>
    <t xml:space="preserve">26 September 1143 - 8 March 1144 </t>
  </si>
  <si>
    <t>164 days</t>
  </si>
  <si>
    <t>Celestine II</t>
  </si>
  <si>
    <t>COELESTINUS Secundus</t>
  </si>
  <si>
    <t>Guido</t>
  </si>
  <si>
    <t>Citta di Castello, Papal States, Holy Roman Empire</t>
  </si>
  <si>
    <t>12 March 1144 - 15 February 1145</t>
  </si>
  <si>
    <t>340 days</t>
  </si>
  <si>
    <t>Lucius II, Can.Reg.</t>
  </si>
  <si>
    <t>LUCIUS Secundus</t>
  </si>
  <si>
    <t>Gerardo Caccianemici dal Orso</t>
  </si>
  <si>
    <t>Bologna, Papal States, Holy Roman Empire</t>
  </si>
  <si>
    <t xml:space="preserve">15 February 1145 - 8 July 1153 </t>
  </si>
  <si>
    <t>Bd. Eugene III, O.Cist.</t>
  </si>
  <si>
    <t>EUGENIUS Tertius</t>
  </si>
  <si>
    <t>Bernardo da Pisa</t>
  </si>
  <si>
    <t>Pisa, Republic of Pisa, Holy Roman Empire</t>
  </si>
  <si>
    <t xml:space="preserve">8 July 1153 - 3 December 1154 </t>
  </si>
  <si>
    <t>Anastasius IV</t>
  </si>
  <si>
    <t>ANASTASIUS Quartus</t>
  </si>
  <si>
    <t>Corrado Demetri della Suburra</t>
  </si>
  <si>
    <t xml:space="preserve">4 December 1154 - 1 September 1159 </t>
  </si>
  <si>
    <t>Adrian IV, O.S.A.</t>
  </si>
  <si>
    <t>HADRIANUS Quartus</t>
  </si>
  <si>
    <t>Nicholas Breakspear</t>
  </si>
  <si>
    <t>Abbots Langley, Hertfordshire, Kingdom of England</t>
  </si>
  <si>
    <t>United Kingdom</t>
  </si>
  <si>
    <t>First and only English pope; purportedly granted Ireland to Henry II, King of England. Member of the Order of St. Augustine.</t>
  </si>
  <si>
    <t xml:space="preserve">7 September 1159 - 30 August 1181 </t>
  </si>
  <si>
    <t>Alexander III</t>
  </si>
  <si>
    <t xml:space="preserve"> ALEXANDER Tertius</t>
  </si>
  <si>
    <t>Rolando</t>
  </si>
  <si>
    <t>Siena, Italy, Holy Roman Empire</t>
  </si>
  <si>
    <t xml:space="preserve">1 September 1181 - 25 November 1185 </t>
  </si>
  <si>
    <t>Lucius III</t>
  </si>
  <si>
    <t>LUCIUS Tertius</t>
  </si>
  <si>
    <t>Ubaldo</t>
  </si>
  <si>
    <t>Lucca, Italy, Holy Roman Empire</t>
  </si>
  <si>
    <t>25 November 1185 - 19 October 1187</t>
  </si>
  <si>
    <t>Urban III</t>
  </si>
  <si>
    <t>URBANUS Tertius</t>
  </si>
  <si>
    <t>Uberto Crivelli</t>
  </si>
  <si>
    <t>Cuggiono, Italy, Holy Roman Empire</t>
  </si>
  <si>
    <t>21 October 1187 - 17 December 1187</t>
  </si>
  <si>
    <t>57 days</t>
  </si>
  <si>
    <t>Gregory VIII, Can.Reg.</t>
  </si>
  <si>
    <t xml:space="preserve"> GREGORIUS Octavus</t>
  </si>
  <si>
    <t>Alberto di Morra</t>
  </si>
  <si>
    <t>Benevento, Papal States, Holy Roman Empire</t>
  </si>
  <si>
    <t>19 December 1187 - 20 March 1191</t>
  </si>
  <si>
    <t>Clement III</t>
  </si>
  <si>
    <t xml:space="preserve"> CLEMENS Tertius</t>
  </si>
  <si>
    <t>Paolo Scolari</t>
  </si>
  <si>
    <t xml:space="preserve">21 March 1191 - 8 January 1198 </t>
  </si>
  <si>
    <t>Celestine III</t>
  </si>
  <si>
    <t>COELESTINUS Tertius</t>
  </si>
  <si>
    <t>Giacinto Bobone</t>
  </si>
  <si>
    <t xml:space="preserve">8 January 1198 - 16 July 1216 </t>
  </si>
  <si>
    <t>Innocent III</t>
  </si>
  <si>
    <t>INNOCENTIUS Tertius</t>
  </si>
  <si>
    <t>Lothario dei Conti di Segni</t>
  </si>
  <si>
    <t>Gavignano, Papal States, Holy Roman Empire</t>
  </si>
  <si>
    <t xml:space="preserve">18 July 1216 - 18 March 1227 </t>
  </si>
  <si>
    <t>Honorius III</t>
  </si>
  <si>
    <t>HONORIUS Tertius</t>
  </si>
  <si>
    <t>Cencio</t>
  </si>
  <si>
    <t>19 March 1227 - 22 August 1241</t>
  </si>
  <si>
    <t>Gregory IX</t>
  </si>
  <si>
    <t>GREGORIUS Nonus</t>
  </si>
  <si>
    <t>Ugolino dei Conti di Segni</t>
  </si>
  <si>
    <t>Anagni, Papal States, Holy Roman Empire</t>
  </si>
  <si>
    <t xml:space="preserve">25 October 1241 - 10 November 1241 </t>
  </si>
  <si>
    <t>17 days</t>
  </si>
  <si>
    <t>Celestine IV</t>
  </si>
  <si>
    <t>COELESTINUS Quartus</t>
  </si>
  <si>
    <t>Goffredo Castiglioni</t>
  </si>
  <si>
    <t>Died before coronation.</t>
  </si>
  <si>
    <t xml:space="preserve">25 June 1243 - 7 December 1254 </t>
  </si>
  <si>
    <t>Innocent IV</t>
  </si>
  <si>
    <t>INNOCENTIUS Quartus</t>
  </si>
  <si>
    <t>Sinibaldo Fieschi</t>
  </si>
  <si>
    <t>Genoa, Republic of Genoa, Holy Roman Empire</t>
  </si>
  <si>
    <t xml:space="preserve">12 December 1254 - 25 May 1261 </t>
  </si>
  <si>
    <t>Alexander IV</t>
  </si>
  <si>
    <t>ALEXANDER Quartus</t>
  </si>
  <si>
    <t>Rinaldo dei Conti di Jenne</t>
  </si>
  <si>
    <t>Jenne, Papal States, Holy Roman Empire</t>
  </si>
  <si>
    <t xml:space="preserve">29 August 1261 - 2 October 1264 </t>
  </si>
  <si>
    <t>Urban IV</t>
  </si>
  <si>
    <t>URBANUS Quartus</t>
  </si>
  <si>
    <t>Jacques Pantaleon</t>
  </si>
  <si>
    <t>Troyes, County of Champagne, France</t>
  </si>
  <si>
    <t>5 February 1265 - 29 November 1268</t>
  </si>
  <si>
    <t>Clement IV</t>
  </si>
  <si>
    <t>CLEMENS Quartus</t>
  </si>
  <si>
    <t>Gui Faucoi</t>
  </si>
  <si>
    <t>Saint-Gilles, Languedoc, France</t>
  </si>
  <si>
    <t>29 November 1268 - 1 September 1271</t>
  </si>
  <si>
    <t>Interregnum</t>
  </si>
  <si>
    <t>Almost 3 year period without a valid pope elected. This was due to a deadlock among cardinals voting for the pope.</t>
  </si>
  <si>
    <t>1 September 1271 - 10 January 1276 (4 years)</t>
  </si>
  <si>
    <t>Bd. Gregory X</t>
  </si>
  <si>
    <t>GREGORIUS Decimus</t>
  </si>
  <si>
    <t>Tebaldo Visconti</t>
  </si>
  <si>
    <t>Piacenza, Italy, Holy Roman Empire</t>
  </si>
  <si>
    <t>21 January 1276 - 22 June 1276</t>
  </si>
  <si>
    <t>151 days</t>
  </si>
  <si>
    <t>Bd. Innocent V, O.P.</t>
  </si>
  <si>
    <t>INNOCENTIUS Quintus</t>
  </si>
  <si>
    <t>Pierre de Tarentaise</t>
  </si>
  <si>
    <t>County of Savoy, Holy Roman Empire</t>
  </si>
  <si>
    <t>11 July 1276 - 18 August 1276</t>
  </si>
  <si>
    <t>38 days</t>
  </si>
  <si>
    <t>Adrian V</t>
  </si>
  <si>
    <t>HADRIANUS Quintus</t>
  </si>
  <si>
    <t>Ottobuono Fieschi</t>
  </si>
  <si>
    <t>8 September 1276 - 20 May 1277</t>
  </si>
  <si>
    <t xml:space="preserve">John XXI </t>
  </si>
  <si>
    <t>IOANNES Vicesimus Primus</t>
  </si>
  <si>
    <t>Pedro Hispano</t>
  </si>
  <si>
    <t>Lisbon, Portugal</t>
  </si>
  <si>
    <t>25 November 1277 - 22 August 1280</t>
  </si>
  <si>
    <t xml:space="preserve">Nicholas III </t>
  </si>
  <si>
    <t>NICOLAUS Tertius</t>
  </si>
  <si>
    <t>Giovanni Gaetano Orsini</t>
  </si>
  <si>
    <t xml:space="preserve">22 February 1281 - 28 March 1285 </t>
  </si>
  <si>
    <t>Martin IV</t>
  </si>
  <si>
    <t>MARTINUS Quartus</t>
  </si>
  <si>
    <t>Simon de Brion</t>
  </si>
  <si>
    <t>Meinpicien, Touraine, France</t>
  </si>
  <si>
    <t>2 April 1285 - 3 April 1287</t>
  </si>
  <si>
    <t>Honorius IV</t>
  </si>
  <si>
    <t>HONORIUS Quartus</t>
  </si>
  <si>
    <t>Giacomo Savelli</t>
  </si>
  <si>
    <t>22 February 1288 - 4 April 1292</t>
  </si>
  <si>
    <t>Nicholas IV, O.F.M.</t>
  </si>
  <si>
    <t>NICOLAUS Quartus</t>
  </si>
  <si>
    <t>Girolamo Masci</t>
  </si>
  <si>
    <t>Lisciano, Papal States, Holy Roman Empire</t>
  </si>
  <si>
    <t xml:space="preserve">4 April 1292 - 5 July 1294 </t>
  </si>
  <si>
    <t>interregnum</t>
  </si>
  <si>
    <t>2 year period without a valid pope elected. This was due to a deadlock among cardinals voting for the pope.</t>
  </si>
  <si>
    <t xml:space="preserve">5 July 1294 - 13 December 1294 </t>
  </si>
  <si>
    <t>223 days</t>
  </si>
  <si>
    <t>St. Celestine V, O.S.B.</t>
  </si>
  <si>
    <t>COELESTINUS Quintus</t>
  </si>
  <si>
    <t>Pietro da Morrone</t>
  </si>
  <si>
    <t>Sant' Angelo Limosano, Kingdom of Sicily</t>
  </si>
  <si>
    <t xml:space="preserve">24 December 1294 - 11 October 1303 </t>
  </si>
  <si>
    <t>Boniface VIII</t>
  </si>
  <si>
    <t>BONIFACIUS Octavus</t>
  </si>
  <si>
    <t>Benedetto Caetani</t>
  </si>
  <si>
    <t>22 October 1303 - 7 July 1304</t>
  </si>
  <si>
    <t>259 days</t>
  </si>
  <si>
    <t>Bd. Benedict XI, O.P.</t>
  </si>
  <si>
    <t>BENEDICTUS Undecimus</t>
  </si>
  <si>
    <t>Niccolo Boccasini</t>
  </si>
  <si>
    <t>Treviso, Italy, Holy Roman Empire</t>
  </si>
  <si>
    <t>5 June 1305 - 20 April 1314</t>
  </si>
  <si>
    <t>8 years and 319 days</t>
  </si>
  <si>
    <t>Clement V</t>
  </si>
  <si>
    <t>CLEMENS Quintus</t>
  </si>
  <si>
    <t>Bertrand de Got</t>
  </si>
  <si>
    <t>Villandraut, Gascony, France</t>
  </si>
  <si>
    <t>20 April 1314 - 7 August 1316</t>
  </si>
  <si>
    <t xml:space="preserve">7 August 1316 - 4 December 1334 </t>
  </si>
  <si>
    <t>18 years ans 119 days</t>
  </si>
  <si>
    <t>John XXII</t>
  </si>
  <si>
    <t>IOANNES Vicesimus Secundus</t>
  </si>
  <si>
    <t>Jacques d'Euse; Jacques Duese</t>
  </si>
  <si>
    <t>Cahors, Quercy, France</t>
  </si>
  <si>
    <t xml:space="preserve">20 December 1334 - 25 April 1342 </t>
  </si>
  <si>
    <t>7 years and 126 days</t>
  </si>
  <si>
    <t>Benedict XII, O.Cist.</t>
  </si>
  <si>
    <t xml:space="preserve"> BENEDICTUS Duodecimus</t>
  </si>
  <si>
    <t>Jacques Fournier</t>
  </si>
  <si>
    <t>Saverdun, County of Foix, France</t>
  </si>
  <si>
    <t xml:space="preserve">7 May 1342 - 6 December 1352 </t>
  </si>
  <si>
    <t>10 years and 213 days</t>
  </si>
  <si>
    <t>Clement VI, O.S.B.</t>
  </si>
  <si>
    <t>CLEMENS Sextus</t>
  </si>
  <si>
    <t>Pierre Roger</t>
  </si>
  <si>
    <t>Maumont, Limousin, France</t>
  </si>
  <si>
    <t xml:space="preserve">18 December 1352 - 12 September 1362 </t>
  </si>
  <si>
    <t>9 years and 268 days</t>
  </si>
  <si>
    <t>Innocent VI</t>
  </si>
  <si>
    <t>INNOCENTIUS Sextus</t>
  </si>
  <si>
    <t>Etienne Aubert</t>
  </si>
  <si>
    <t>Les Monts, Limousin, France</t>
  </si>
  <si>
    <t xml:space="preserve">28 September 1362 - 19 December 1370 </t>
  </si>
  <si>
    <t>8 years and 82 days</t>
  </si>
  <si>
    <t>Bd. Urban V, O.S.B.</t>
  </si>
  <si>
    <t>URBANUS Quintus</t>
  </si>
  <si>
    <t>Guillaume (de) Grimoard</t>
  </si>
  <si>
    <t>Grizac, Languedoc, France</t>
  </si>
  <si>
    <t xml:space="preserve">8 April 1378 - 15 October 1389 </t>
  </si>
  <si>
    <t>11 years and 190 days</t>
  </si>
  <si>
    <t>Urban VI</t>
  </si>
  <si>
    <t>URBANUS Sextus</t>
  </si>
  <si>
    <t>Bartolomeo Prignano</t>
  </si>
  <si>
    <t>Naples, Kingdom of Naples</t>
  </si>
  <si>
    <t>Western Schism</t>
  </si>
  <si>
    <t xml:space="preserve">2 November 1389 - 1 October 1404 </t>
  </si>
  <si>
    <t>14 years and 334 days</t>
  </si>
  <si>
    <t>Boniface IX</t>
  </si>
  <si>
    <t>BONIFACIUS Nonus</t>
  </si>
  <si>
    <t>Pietro Tomacelli</t>
  </si>
  <si>
    <t xml:space="preserve">17 October 1404 - 6 November 1406 </t>
  </si>
  <si>
    <t>2 years and 20 days</t>
  </si>
  <si>
    <t>Innocent VII</t>
  </si>
  <si>
    <t>INNOCENTIUS Septimus</t>
  </si>
  <si>
    <t>Cosimo Gentile Migliorati</t>
  </si>
  <si>
    <t>Sulmona, Kingdom of Naples</t>
  </si>
  <si>
    <t xml:space="preserve">30 November 1406 - 4 July 1415 </t>
  </si>
  <si>
    <t>8 years and 216 days</t>
  </si>
  <si>
    <t>GREGORIUS Duodecimus</t>
  </si>
  <si>
    <t>Angelo Correr</t>
  </si>
  <si>
    <t>Venice, Republic of Venice</t>
  </si>
  <si>
    <t>Western Schism; abdicated during the Council of Constance, which had been called by his opponent John XXII.</t>
  </si>
  <si>
    <t>4 July 1415 - 11 November 1417</t>
  </si>
  <si>
    <t>Two-year period without a valid pope elected.</t>
  </si>
  <si>
    <t>11 November 1417 -20 February 1431</t>
  </si>
  <si>
    <t>13 years and 101 days</t>
  </si>
  <si>
    <t>Martin V</t>
  </si>
  <si>
    <t>MARTINUS Quintus</t>
  </si>
  <si>
    <t>Oddone Colonna</t>
  </si>
  <si>
    <t>Genazzano, Papal States</t>
  </si>
  <si>
    <t xml:space="preserve">3 March 1431 - 23 February 1447 </t>
  </si>
  <si>
    <t>15 years and 357 days</t>
  </si>
  <si>
    <t>Eugene IV, O.S.A.</t>
  </si>
  <si>
    <t>EUGENIUS Quartus</t>
  </si>
  <si>
    <t>Gabriele Condulmer</t>
  </si>
  <si>
    <t xml:space="preserve">6 March 1447 - 24 March 1455 </t>
  </si>
  <si>
    <t>8 years and 18 days</t>
  </si>
  <si>
    <t>Nicholas V</t>
  </si>
  <si>
    <t>NICOLAUS Quintus</t>
  </si>
  <si>
    <t>Tommaso Parentucelli</t>
  </si>
  <si>
    <t>Sarzana, Republic of Genoa</t>
  </si>
  <si>
    <t xml:space="preserve">8 April 1455 - 6 August 1458 </t>
  </si>
  <si>
    <t>3 years and 362 days</t>
  </si>
  <si>
    <t>Callixtus III</t>
  </si>
  <si>
    <t>CALLISTUS Tertius</t>
  </si>
  <si>
    <t>Alfonso de Borgia</t>
  </si>
  <si>
    <t>Xativa, Kingdom of Valencia, Crown of Aragon</t>
  </si>
  <si>
    <t>First Spanish pope</t>
  </si>
  <si>
    <t xml:space="preserve">19 August 1458 - 15 August 1464 </t>
  </si>
  <si>
    <t>5 years and 362 days</t>
  </si>
  <si>
    <t>Pius II</t>
  </si>
  <si>
    <t>PIUS Secundus</t>
  </si>
  <si>
    <t>Enea Silvio Piccolomini</t>
  </si>
  <si>
    <t>Corsignano, Republic of Siena</t>
  </si>
  <si>
    <t xml:space="preserve">30 August 1464 - 26 July 1471 </t>
  </si>
  <si>
    <t>6 years and 330 days</t>
  </si>
  <si>
    <t>Paul II</t>
  </si>
  <si>
    <t>PAULUS Secundus</t>
  </si>
  <si>
    <t>Pietro Barbo</t>
  </si>
  <si>
    <t xml:space="preserve">9 August 1471 - 12 August 1484 </t>
  </si>
  <si>
    <t>13 years and 3 days</t>
  </si>
  <si>
    <t>Sixtus IV, O.F.M.</t>
  </si>
  <si>
    <t>XYSTUS Quartus</t>
  </si>
  <si>
    <t>Francesco della Rovere</t>
  </si>
  <si>
    <t>Celle Ligure, Republic of Genoa</t>
  </si>
  <si>
    <t xml:space="preserve">29 August 1484 - 25 July 1492 </t>
  </si>
  <si>
    <t>7 years and 331 days</t>
  </si>
  <si>
    <t>Innocent VIII</t>
  </si>
  <si>
    <t>INNOCENTIUS Octavus</t>
  </si>
  <si>
    <t>Giovanni Battista Cybo</t>
  </si>
  <si>
    <t>Genoa, Republic of Genoa</t>
  </si>
  <si>
    <t>11 August 1492 - 18 August 1503</t>
  </si>
  <si>
    <t>11 years and 7 days</t>
  </si>
  <si>
    <t>Alexander VI</t>
  </si>
  <si>
    <t>ALEXANDER Sextus</t>
  </si>
  <si>
    <t>Rodrigo de Lanzol-Borgia</t>
  </si>
  <si>
    <t>22 September 1503 - 18 October 1503</t>
  </si>
  <si>
    <t>26 days</t>
  </si>
  <si>
    <t xml:space="preserve">Pius III </t>
  </si>
  <si>
    <t>PIUS Tertius</t>
  </si>
  <si>
    <t>Francesco Todeschini Piccolomini</t>
  </si>
  <si>
    <t>Siena, Republic of Siena</t>
  </si>
  <si>
    <t>31 October 1503 - 21 February 1513</t>
  </si>
  <si>
    <t>9 years and 113 days</t>
  </si>
  <si>
    <t xml:space="preserve">Julius II </t>
  </si>
  <si>
    <t>IULIUS Secundus</t>
  </si>
  <si>
    <t>Giuliano della Rovere</t>
  </si>
  <si>
    <t>Albisola, Republic of Genoa</t>
  </si>
  <si>
    <t>9 March 1513 - 1 December 1521</t>
  </si>
  <si>
    <t>8 years and 267 days</t>
  </si>
  <si>
    <t>Leo X</t>
  </si>
  <si>
    <t>LEO Decimus</t>
  </si>
  <si>
    <t>Giovanni di Lorenzo de' Medici</t>
  </si>
  <si>
    <t>Florence, Republic of Florence</t>
  </si>
  <si>
    <t>9 January 1522 - 14 September 1523</t>
  </si>
  <si>
    <t>1 year and 248 days</t>
  </si>
  <si>
    <t>Adrian VI Papa HADRIANUS Sextus</t>
  </si>
  <si>
    <t>HADRIANUS Sextus</t>
  </si>
  <si>
    <t>Adriaan Floriszoon Boeyens</t>
  </si>
  <si>
    <t>Utrecht, Bishopric of Utrecht, Holy Roman Empire (presently The Netherlands</t>
  </si>
  <si>
    <t>Netherlands</t>
  </si>
  <si>
    <t>26 November 1523 - 25 September 1534</t>
  </si>
  <si>
    <t>10 years ans 303 days</t>
  </si>
  <si>
    <t>Clement VII</t>
  </si>
  <si>
    <t>CLEMENS Septimus</t>
  </si>
  <si>
    <t>Giulio di Giuliano de' Medici</t>
  </si>
  <si>
    <t>13 October 1534 - 10 November 1549</t>
  </si>
  <si>
    <t>15 years and 28 days</t>
  </si>
  <si>
    <t>Paul III</t>
  </si>
  <si>
    <t>PAULUS Tertius</t>
  </si>
  <si>
    <t>Alessandro Farnese</t>
  </si>
  <si>
    <t>Canino, Lazio, Papal States</t>
  </si>
  <si>
    <t>7 February 1550 - 29 March 1555</t>
  </si>
  <si>
    <t>5 years and 50 days</t>
  </si>
  <si>
    <t>Julius III</t>
  </si>
  <si>
    <t>IULIUS Tertius</t>
  </si>
  <si>
    <t>Giovanni Maria Ciocchi del Monte</t>
  </si>
  <si>
    <t>9 April 1555 - 30 April or 1 May 1555</t>
  </si>
  <si>
    <t>21 or 22 days</t>
  </si>
  <si>
    <t>Marcellus II</t>
  </si>
  <si>
    <t>MARCELLUS Secundus</t>
  </si>
  <si>
    <t>Marcello Cervini</t>
  </si>
  <si>
    <t>Montefano, Marche, Papal States</t>
  </si>
  <si>
    <t>23 May 1555 - 18 August 1559</t>
  </si>
  <si>
    <t>4 years and 87 days</t>
  </si>
  <si>
    <t>Paul IV, C.R.</t>
  </si>
  <si>
    <t>PAULUS Quartus</t>
  </si>
  <si>
    <t>Giovanni Pietro Carafa</t>
  </si>
  <si>
    <t>Capriglia Irpina, Campania, Kingdom of Naples</t>
  </si>
  <si>
    <t>26 December 1559 - 9 December 1565</t>
  </si>
  <si>
    <t>5 years and 248 days</t>
  </si>
  <si>
    <t>Pius IV</t>
  </si>
  <si>
    <t>PIUS Quartus</t>
  </si>
  <si>
    <t>Giovanni Angelo Medici</t>
  </si>
  <si>
    <t>Milan, Duchy of Milan</t>
  </si>
  <si>
    <t>7 January 1566 - 1 May 1572</t>
  </si>
  <si>
    <t>6 years and 115 days</t>
  </si>
  <si>
    <t>St. Pius V, O.P.</t>
  </si>
  <si>
    <t>PIUS Quintus</t>
  </si>
  <si>
    <t>Michele Ghislieri</t>
  </si>
  <si>
    <t>Bosco, Duchy of Milan</t>
  </si>
  <si>
    <t>13 May 1572 - 10 April 1585</t>
  </si>
  <si>
    <t>12 years and 332 days</t>
  </si>
  <si>
    <t>Gregory XIII</t>
  </si>
  <si>
    <t>GREGORIUS Tertius Decimus</t>
  </si>
  <si>
    <t>Ugo Boncompagni</t>
  </si>
  <si>
    <t>Bologna, Papal States</t>
  </si>
  <si>
    <t>24 April 1585 - 27 August 1590</t>
  </si>
  <si>
    <t>5 years and 125 days</t>
  </si>
  <si>
    <t>Sixtus V, O.F.M. Conv.</t>
  </si>
  <si>
    <t>XYSTUS Quintus</t>
  </si>
  <si>
    <t>Felice Peretti</t>
  </si>
  <si>
    <t>Grottammare, Marche, Papal States</t>
  </si>
  <si>
    <t>15 September 1590 - 27 September 1590</t>
  </si>
  <si>
    <t>12 days</t>
  </si>
  <si>
    <t>Urban VII</t>
  </si>
  <si>
    <t>URBANUS Septimus</t>
  </si>
  <si>
    <t>Giovanni Battista Castagna</t>
  </si>
  <si>
    <t>Shortest-reigning pope; died before coronation.</t>
  </si>
  <si>
    <t>5 December 1590 - 15/16 October 1591</t>
  </si>
  <si>
    <t>314 or 315 days</t>
  </si>
  <si>
    <t>Gregory XIV</t>
  </si>
  <si>
    <t>GREGORIUS Quartus Decimus</t>
  </si>
  <si>
    <t>Niccolo Sfondrati</t>
  </si>
  <si>
    <t>Somma Lombardo, Duchy of Milan</t>
  </si>
  <si>
    <t>29 October 1591 - 30 December 1591</t>
  </si>
  <si>
    <t>62 days</t>
  </si>
  <si>
    <t>Innocent IX</t>
  </si>
  <si>
    <t>INNOCENTIUS Nonus</t>
  </si>
  <si>
    <t>Giovanni Antonio Facchinetti</t>
  </si>
  <si>
    <t>30 January 1592 - 3 March 1605</t>
  </si>
  <si>
    <t>13 years and 32 days</t>
  </si>
  <si>
    <t>Clement VIII</t>
  </si>
  <si>
    <t>CLEMENS Octavus</t>
  </si>
  <si>
    <t>Ippolito Aldobrandini</t>
  </si>
  <si>
    <t>Fano, Marche, Papal States</t>
  </si>
  <si>
    <t>1 April 1605 - 27 April 1605</t>
  </si>
  <si>
    <t xml:space="preserve">Leo XI </t>
  </si>
  <si>
    <t>LEO Undecimus</t>
  </si>
  <si>
    <t>Alessandro Ottaviano de Medici</t>
  </si>
  <si>
    <t>Florence, Duchy of Florence</t>
  </si>
  <si>
    <t>16 May 1605 - 28 January 1621</t>
  </si>
  <si>
    <t>15 years and 257 days</t>
  </si>
  <si>
    <t>Paul V</t>
  </si>
  <si>
    <t>PAULUS Quintus</t>
  </si>
  <si>
    <t>Camillo Borghese</t>
  </si>
  <si>
    <t>9 February 1621 - 8 July 1623</t>
  </si>
  <si>
    <t>2 years and 149 days</t>
  </si>
  <si>
    <t>Gregory XV</t>
  </si>
  <si>
    <t>GREGORIUS Quintus Decimus</t>
  </si>
  <si>
    <t>Alessandro Ludovisi</t>
  </si>
  <si>
    <t>6 August 1623 - 29 July 1644</t>
  </si>
  <si>
    <t>20 years and 358 days</t>
  </si>
  <si>
    <t>Urban VIII</t>
  </si>
  <si>
    <t>URBANUS Octavus</t>
  </si>
  <si>
    <t>Maffeo Barberini</t>
  </si>
  <si>
    <t>Florence, Grand Duchy of Tuscany</t>
  </si>
  <si>
    <t>15 September 1644 - 7 January 1655</t>
  </si>
  <si>
    <t>10 years and 114 days</t>
  </si>
  <si>
    <t>Innocent X</t>
  </si>
  <si>
    <t>INNOCENTIUS Decimus</t>
  </si>
  <si>
    <t>Giovanni Battista Pamphilj</t>
  </si>
  <si>
    <t>7 April 1655 - 22 May 1667</t>
  </si>
  <si>
    <t>12 years and 45 days</t>
  </si>
  <si>
    <t>Alexander VII</t>
  </si>
  <si>
    <t>ALEXANDER Septimus</t>
  </si>
  <si>
    <t>Fabio Chigi</t>
  </si>
  <si>
    <t>Siena, Grand Duchy of Tuscany</t>
  </si>
  <si>
    <t>20 June 1667 - 9 December 1669</t>
  </si>
  <si>
    <t>2 years and 172 days</t>
  </si>
  <si>
    <t>Clement IX</t>
  </si>
  <si>
    <t>CLEMENS Nonus</t>
  </si>
  <si>
    <t>Giulio Rospigliosi</t>
  </si>
  <si>
    <t>Pistoia, Grand Duchy of Tuscany</t>
  </si>
  <si>
    <t>29 April 1670 - 22 July 1676</t>
  </si>
  <si>
    <t>6 years and 84 days</t>
  </si>
  <si>
    <t>Clement X</t>
  </si>
  <si>
    <t>CLEMENS Decimus</t>
  </si>
  <si>
    <t>Emilio Altieri</t>
  </si>
  <si>
    <t>21 September 1676 - 11/12 August 1689</t>
  </si>
  <si>
    <t>12 years and 324 or 325 days</t>
  </si>
  <si>
    <t>Bd. Innocent XI</t>
  </si>
  <si>
    <t>INNOCENTIUS Undecimus</t>
  </si>
  <si>
    <t>Benedetto Odescalchi</t>
  </si>
  <si>
    <t>Como, Duchy of Milan</t>
  </si>
  <si>
    <t>6 October 1689 - 1 February 1691</t>
  </si>
  <si>
    <t>1 year and 118 days</t>
  </si>
  <si>
    <t>Alexander VIII</t>
  </si>
  <si>
    <t>ALEXANDER Octavus</t>
  </si>
  <si>
    <t>Pietro Vito Ottoboni</t>
  </si>
  <si>
    <t>12 July 1691 - 27 September 1700</t>
  </si>
  <si>
    <t>9 years and 77 days</t>
  </si>
  <si>
    <t>Innocent XII</t>
  </si>
  <si>
    <t>INNOCENTIUS Duodecimus</t>
  </si>
  <si>
    <t>Antonio Pignatelli</t>
  </si>
  <si>
    <t>Spinazzola, Kingdom of Naples</t>
  </si>
  <si>
    <t>23 November 1700 - 19 March 1721</t>
  </si>
  <si>
    <t>20 years and 116 days</t>
  </si>
  <si>
    <t>Clement XI</t>
  </si>
  <si>
    <t>CLEMENS Undecimus</t>
  </si>
  <si>
    <t>Giovanni Francesco Albani</t>
  </si>
  <si>
    <t>Urbino, Marche, Papal States</t>
  </si>
  <si>
    <t>8 May 1721 - 7 March 1724</t>
  </si>
  <si>
    <t>2 years and 302 days</t>
  </si>
  <si>
    <t>Innocent XIII</t>
  </si>
  <si>
    <t>Tertius Decimus</t>
  </si>
  <si>
    <t>Michelangelo de Conti</t>
  </si>
  <si>
    <t>Poli, Lazio, Papal States</t>
  </si>
  <si>
    <t>29 May 1724 - 21 February 1730</t>
  </si>
  <si>
    <t>5 years and 268 days</t>
  </si>
  <si>
    <t>Benedict XIII, O.P.</t>
  </si>
  <si>
    <t xml:space="preserve"> BENEDICTUS Tertius Decimus</t>
  </si>
  <si>
    <t>Pierfrancesco Orsini</t>
  </si>
  <si>
    <t>Gravina in Puglia, Kingdom of Naples</t>
  </si>
  <si>
    <t>12 July 1730 - 6 February 1740</t>
  </si>
  <si>
    <t>9 years and 209 days</t>
  </si>
  <si>
    <t>Clement XII</t>
  </si>
  <si>
    <t>CLEMENS Duodecimus</t>
  </si>
  <si>
    <t>Lorenzo Corsini</t>
  </si>
  <si>
    <t>17 August 1740 - 3 May 1758</t>
  </si>
  <si>
    <t>17 years and 259 days</t>
  </si>
  <si>
    <t>Benedict XIV</t>
  </si>
  <si>
    <t>BENEDICTUS Quartus Decimus</t>
  </si>
  <si>
    <t>Prospero Lorenzo Lambertini</t>
  </si>
  <si>
    <t>6 July 1758 - 2 February 1769</t>
  </si>
  <si>
    <t>10 years and 211 days</t>
  </si>
  <si>
    <t>Clement XIII</t>
  </si>
  <si>
    <t>CLEMENS Tertius Decimus</t>
  </si>
  <si>
    <t>Carlo della Torre Rezzonico</t>
  </si>
  <si>
    <t>19 May 1769 - 22 September 1774</t>
  </si>
  <si>
    <t>5 years and 126 days</t>
  </si>
  <si>
    <t>Clement XIV, O.F.M.</t>
  </si>
  <si>
    <t>CLEMENS Quartus Decimus</t>
  </si>
  <si>
    <t>Giovanni Vincenzo Antonio Ganganelli</t>
  </si>
  <si>
    <t>Sant' Arcangelo di Romagna, Papal States</t>
  </si>
  <si>
    <t>15 February 1775 - 29 August 1799</t>
  </si>
  <si>
    <t>24 years and 195 days</t>
  </si>
  <si>
    <t>Pius VI</t>
  </si>
  <si>
    <t>PIUS Sextus</t>
  </si>
  <si>
    <t>Count Giovanni Angelo Braschi</t>
  </si>
  <si>
    <t>Cesena, Papal States</t>
  </si>
  <si>
    <t>14 March 1800 - 20 August 1823</t>
  </si>
  <si>
    <t>23 years and 159 days</t>
  </si>
  <si>
    <t>Pius VII, O.S.B.</t>
  </si>
  <si>
    <t>PIUS Septimus</t>
  </si>
  <si>
    <t>Barnaba Chiaramonti</t>
  </si>
  <si>
    <t>28 September 1823 - 10 February 1829</t>
  </si>
  <si>
    <t>5 years and 135 days</t>
  </si>
  <si>
    <t>Leo XII</t>
  </si>
  <si>
    <t>LEO Duodecimus</t>
  </si>
  <si>
    <t>Count Annibale Sermattei della Genga</t>
  </si>
  <si>
    <t>Genga or Spoleto, Papal States</t>
  </si>
  <si>
    <t>31 March 1829 - 1 December 1830</t>
  </si>
  <si>
    <t>1 year and 245 days</t>
  </si>
  <si>
    <t>Pius VIII</t>
  </si>
  <si>
    <t>PIUS Octavus</t>
  </si>
  <si>
    <t>Francesco Saverio Castiglioni</t>
  </si>
  <si>
    <t>Cingoli, Marche, Papal States</t>
  </si>
  <si>
    <t xml:space="preserve">2 February 1831 - 1 June 1846 </t>
  </si>
  <si>
    <t>15 years and 119 days</t>
  </si>
  <si>
    <t>Gregory XVI, O.S.B. Cam.</t>
  </si>
  <si>
    <t>GREGORIUS Sextus Decimus</t>
  </si>
  <si>
    <t>Bartolomeo Alberto Cappellari</t>
  </si>
  <si>
    <t>Belluno, Republic of Venice</t>
  </si>
  <si>
    <t>16 June 1846 - 7 February 1878</t>
  </si>
  <si>
    <t>31 years and 150 days</t>
  </si>
  <si>
    <t>Bd. Pius IX, O.F.S.</t>
  </si>
  <si>
    <t>PIUS Nonus</t>
  </si>
  <si>
    <t>Count Giovanni Maria Mastai-Ferretti</t>
  </si>
  <si>
    <t>Senigallia, Marche, Papal States</t>
  </si>
  <si>
    <t>20 February 1878 - 20 July 1903</t>
  </si>
  <si>
    <t>25 years and 150 days</t>
  </si>
  <si>
    <t>Leo XIII, O.F.S.</t>
  </si>
  <si>
    <t>LEO Tertius Decimus</t>
  </si>
  <si>
    <t>Gioacchino Vincenzo Raffaele Luigi Pecci</t>
  </si>
  <si>
    <t>Carpineto Romano, Rome departement, French Empire (now Italy)</t>
  </si>
  <si>
    <t>4 August 1903 - 20 August 1914</t>
  </si>
  <si>
    <t>11 years and 16 days</t>
  </si>
  <si>
    <t>St. Pius X</t>
  </si>
  <si>
    <t>PIUS Decimus</t>
  </si>
  <si>
    <t>Giuseppe Melchiorre Sarto</t>
  </si>
  <si>
    <t>Riese, Lombardy-Venetia, Austrian Empire</t>
  </si>
  <si>
    <t>3 September 1914 - 22 January 1922</t>
  </si>
  <si>
    <t>7 years and 141 days</t>
  </si>
  <si>
    <t>Benedict XV</t>
  </si>
  <si>
    <t>BENEDICTUS Quintus Decimus</t>
  </si>
  <si>
    <t>Giacomo Della Chiesa</t>
  </si>
  <si>
    <t>Genoa, Kingdom of Sardinia</t>
  </si>
  <si>
    <t>6 February 1922 - 10 February 1939</t>
  </si>
  <si>
    <t>17 years and 4 days</t>
  </si>
  <si>
    <t>Pius XI</t>
  </si>
  <si>
    <t>PIUS Undecimus</t>
  </si>
  <si>
    <t>Achille Ambrogio Damiano Ratti</t>
  </si>
  <si>
    <t>Desio, Lombardy-Venetia, Austrian Empire</t>
  </si>
  <si>
    <t>2 March 1939 - 9 October 1958</t>
  </si>
  <si>
    <t>19 years and 221 days</t>
  </si>
  <si>
    <t>Ven. Pius XII</t>
  </si>
  <si>
    <t>PIUS Duodecimus</t>
  </si>
  <si>
    <t>Eugenio Maria Giuseppe Giovanni Pacelli</t>
  </si>
  <si>
    <t>Rome, Italy</t>
  </si>
  <si>
    <t>28 October 1958 - 3 June 1963</t>
  </si>
  <si>
    <t>4 years and 218 days</t>
  </si>
  <si>
    <t>Bd. John XXIII</t>
  </si>
  <si>
    <t>IOANNES Vicesimus Tertius</t>
  </si>
  <si>
    <t>Angelo Giuseppe Roncalli</t>
  </si>
  <si>
    <t>Sotto il Monte, Bergamo, Italy</t>
  </si>
  <si>
    <t>21 June 1963 - 6 August 1978</t>
  </si>
  <si>
    <t>15 years and 46 days</t>
  </si>
  <si>
    <t>Servant of God Paul VI</t>
  </si>
  <si>
    <t>PAULUS Sextus</t>
  </si>
  <si>
    <t>Giovanni Battista Enrico Antonio Maria Montini</t>
  </si>
  <si>
    <t>Concesio, Brescia, Italy</t>
  </si>
  <si>
    <t>26 August 1978 - 28 September 1978</t>
  </si>
  <si>
    <t>33 days</t>
  </si>
  <si>
    <t>Servant of God John Paul I</t>
  </si>
  <si>
    <t>IOANNES PAULUS Primus</t>
  </si>
  <si>
    <t>Albino Luciani</t>
  </si>
  <si>
    <t>Forno di Canale, Veneto, Italy</t>
  </si>
  <si>
    <t>16 October 1978 - 2 April 2005</t>
  </si>
  <si>
    <t>26 years and 168 days</t>
  </si>
  <si>
    <t>Ven. John Paul II (John Paul the Great)</t>
  </si>
  <si>
    <t>IOANNES PAULUS Secundus</t>
  </si>
  <si>
    <t>Karol Jozef Wojtyla</t>
  </si>
  <si>
    <t>Wadowice, Poland</t>
  </si>
  <si>
    <t>Poland</t>
  </si>
  <si>
    <t>19 April 2005 - 28 February 2013</t>
  </si>
  <si>
    <t>7 years and 315 days</t>
  </si>
  <si>
    <t>Benedict XVI</t>
  </si>
  <si>
    <t>BENEDICTUS Sextus Decimus</t>
  </si>
  <si>
    <t>Joseph Alois Ratzinger</t>
  </si>
  <si>
    <t>Marktl am Inn, Bavaria, Germany</t>
  </si>
  <si>
    <t>First German pope since Stephen IX in 1057. Oldest to become pope since Clement XII in 1730</t>
  </si>
  <si>
    <t>13th March 2013</t>
  </si>
  <si>
    <t>Francis I</t>
  </si>
  <si>
    <t>Franciscum</t>
  </si>
  <si>
    <t>Jorge Mario Bergoglio</t>
  </si>
  <si>
    <t>Buenos Aires</t>
  </si>
  <si>
    <t>Argentina</t>
  </si>
  <si>
    <t>First Latin American Pope</t>
  </si>
  <si>
    <t>Source:</t>
  </si>
  <si>
    <t>http://www.ecatholic2000.com/papal/pope.shtml</t>
  </si>
  <si>
    <t>Century</t>
  </si>
  <si>
    <t>Average age when Popes start their Pontificate</t>
  </si>
  <si>
    <t>Average age when Popes end their Pontificate</t>
  </si>
  <si>
    <t>16th</t>
  </si>
  <si>
    <t>17th</t>
  </si>
  <si>
    <t>18th</t>
  </si>
  <si>
    <t>19th</t>
  </si>
  <si>
    <t>20th</t>
  </si>
  <si>
    <t>21st</t>
  </si>
  <si>
    <t>Where did the Popes come from?</t>
  </si>
  <si>
    <t>Country</t>
  </si>
  <si>
    <t>Count</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</si>
</sst>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font>
    <font>
      <b/>
      <sz val="12.0"/>
    </font>
    <font/>
    <font>
      <sz val="10.0"/>
      <color rgb="FF000000"/>
    </font>
    <font>
      <u/>
      <color rgb="FF0000FF"/>
    </font>
    <font>
      <b/>
      <sz val="10.0"/>
    </font>
  </fonts>
  <fills count="2">
    <fill>
      <patternFill patternType="none"/>
    </fill>
    <fill>
      <patternFill patternType="lightGray"/>
    </fill>
  </fills>
  <borders count="1">
    <border/>
  </borders>
  <cellStyleXfs count="1">
    <xf borderId="0" fillId="0" fontId="0" numFmtId="0" applyAlignment="1" applyFont="1"/>
  </cellStyleXfs>
  <cellXfs count="7">
    <xf borderId="0" fillId="0" fontId="0" numFmtId="0" xfId="0" applyAlignment="1" applyFont="1">
      <alignment readingOrder="0" shrinkToFit="0" vertical="bottom" wrapText="1"/>
    </xf>
    <xf borderId="0" fillId="0" fontId="1" numFmtId="0" xfId="0" applyAlignment="1" applyFont="1">
      <alignment readingOrder="0" shrinkToFit="0" wrapText="1"/>
    </xf>
    <xf borderId="0" fillId="0" fontId="2" numFmtId="0" xfId="0" applyAlignment="1" applyFont="1">
      <alignment readingOrder="0" shrinkToFit="0" wrapText="1"/>
    </xf>
    <xf borderId="0" fillId="0" fontId="3" numFmtId="0" xfId="0" applyAlignment="1" applyFont="1">
      <alignment readingOrder="0" shrinkToFit="0" wrapText="1"/>
    </xf>
    <xf borderId="0" fillId="0" fontId="4" numFmtId="0" xfId="0" applyAlignment="1" applyFont="1">
      <alignment readingOrder="0" shrinkToFit="0" wrapText="1"/>
    </xf>
    <xf borderId="0" fillId="0" fontId="5" numFmtId="0" xfId="0" applyAlignment="1" applyFont="1">
      <alignment readingOrder="0" shrinkToFit="0" wrapText="1"/>
    </xf>
    <xf borderId="0" fillId="0" fontId="2" numFmtId="3" xfId="0" applyAlignment="1" applyFont="1" applyNumberFormat="1">
      <alignmen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hyperlink" Target="http://www.ecatholic2000.com/papal/pope.shtml"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5.13" defaultRowHeight="15.75"/>
  <sheetData>
    <row r="1">
      <c r="A1" s="1" t="s">
        <v>0</v>
      </c>
      <c r="B1" s="1" t="s">
        <v>1</v>
      </c>
      <c r="C1" s="1" t="s">
        <v>2</v>
      </c>
      <c r="D1" s="1" t="s">
        <v>3</v>
      </c>
      <c r="E1" s="1" t="s">
        <v>4</v>
      </c>
      <c r="F1" s="1" t="s">
        <v>5</v>
      </c>
      <c r="G1" s="1" t="s">
        <v>6</v>
      </c>
      <c r="H1" s="1" t="s">
        <v>7</v>
      </c>
      <c r="I1" s="1" t="s">
        <v>8</v>
      </c>
      <c r="J1" s="1" t="s">
        <v>9</v>
      </c>
      <c r="K1" s="1" t="s">
        <v>10</v>
      </c>
      <c r="L1" s="1" t="s">
        <v>11</v>
      </c>
      <c r="M1" s="1" t="s">
        <v>12</v>
      </c>
    </row>
    <row r="2">
      <c r="A2" s="2" t="s">
        <v>13</v>
      </c>
      <c r="B2" s="2">
        <v>30.0</v>
      </c>
      <c r="C2" s="2">
        <v>64.0</v>
      </c>
      <c r="D2" s="2" t="s">
        <v>14</v>
      </c>
      <c r="E2">
        <f>37*365</f>
        <v>13505</v>
      </c>
      <c r="F2" s="2" t="s">
        <v>15</v>
      </c>
      <c r="G2" s="2" t="s">
        <v>16</v>
      </c>
      <c r="H2" s="2" t="s">
        <v>17</v>
      </c>
      <c r="I2" s="2" t="s">
        <v>18</v>
      </c>
      <c r="J2" s="2" t="s">
        <v>19</v>
      </c>
      <c r="K2" s="2" t="s">
        <v>20</v>
      </c>
      <c r="L2" s="2" t="s">
        <v>20</v>
      </c>
    </row>
    <row r="3">
      <c r="A3" s="2" t="s">
        <v>21</v>
      </c>
      <c r="B3" s="2">
        <v>64.0</v>
      </c>
      <c r="C3" s="2">
        <v>76.0</v>
      </c>
      <c r="D3" s="2" t="s">
        <v>22</v>
      </c>
      <c r="E3">
        <f t="shared" ref="E3:E4" si="1">12*365</f>
        <v>4380</v>
      </c>
      <c r="F3" s="2" t="s">
        <v>23</v>
      </c>
      <c r="G3" s="2" t="s">
        <v>24</v>
      </c>
      <c r="H3" s="2" t="s">
        <v>25</v>
      </c>
      <c r="I3" s="2" t="s">
        <v>26</v>
      </c>
      <c r="J3" s="2" t="s">
        <v>27</v>
      </c>
      <c r="K3" s="2" t="s">
        <v>20</v>
      </c>
      <c r="L3" s="2" t="s">
        <v>20</v>
      </c>
    </row>
    <row r="4">
      <c r="A4" s="2" t="s">
        <v>28</v>
      </c>
      <c r="B4" s="2">
        <v>76.0</v>
      </c>
      <c r="C4" s="2">
        <v>92.0</v>
      </c>
      <c r="D4" s="2" t="s">
        <v>29</v>
      </c>
      <c r="E4">
        <f t="shared" si="1"/>
        <v>4380</v>
      </c>
      <c r="F4" s="2" t="s">
        <v>30</v>
      </c>
      <c r="G4" s="2" t="s">
        <v>31</v>
      </c>
      <c r="H4" s="2" t="s">
        <v>32</v>
      </c>
      <c r="I4" s="2" t="s">
        <v>33</v>
      </c>
      <c r="J4" s="2" t="s">
        <v>34</v>
      </c>
      <c r="K4" s="2" t="s">
        <v>20</v>
      </c>
      <c r="L4" s="2" t="s">
        <v>20</v>
      </c>
    </row>
    <row r="5">
      <c r="A5" s="2" t="s">
        <v>35</v>
      </c>
      <c r="B5" s="2">
        <v>88.0</v>
      </c>
      <c r="C5" s="2">
        <v>97.0</v>
      </c>
      <c r="E5" s="2" t="s">
        <v>36</v>
      </c>
      <c r="F5" s="2" t="s">
        <v>37</v>
      </c>
      <c r="G5" s="2" t="s">
        <v>38</v>
      </c>
      <c r="H5" s="2" t="s">
        <v>39</v>
      </c>
      <c r="I5" s="2" t="s">
        <v>40</v>
      </c>
      <c r="J5" s="2" t="s">
        <v>27</v>
      </c>
      <c r="K5" s="2" t="s">
        <v>20</v>
      </c>
      <c r="L5" s="2" t="s">
        <v>20</v>
      </c>
    </row>
    <row r="6">
      <c r="A6" s="2" t="s">
        <v>41</v>
      </c>
      <c r="B6" s="2">
        <v>97.0</v>
      </c>
      <c r="C6" s="2">
        <v>105.0</v>
      </c>
      <c r="D6" s="2" t="s">
        <v>42</v>
      </c>
      <c r="E6">
        <f>8*365</f>
        <v>2920</v>
      </c>
      <c r="F6" s="2" t="s">
        <v>43</v>
      </c>
      <c r="G6" s="2" t="s">
        <v>44</v>
      </c>
      <c r="H6" s="2" t="s">
        <v>45</v>
      </c>
      <c r="I6" s="2" t="s">
        <v>46</v>
      </c>
      <c r="J6" s="2" t="s">
        <v>47</v>
      </c>
      <c r="K6" s="2" t="s">
        <v>20</v>
      </c>
      <c r="L6" s="2" t="s">
        <v>20</v>
      </c>
    </row>
    <row r="7">
      <c r="A7" s="2" t="s">
        <v>48</v>
      </c>
      <c r="B7" s="2">
        <v>105.0</v>
      </c>
      <c r="C7" s="2">
        <v>115.0</v>
      </c>
      <c r="D7" s="2" t="s">
        <v>49</v>
      </c>
      <c r="E7">
        <f>10*365</f>
        <v>3650</v>
      </c>
      <c r="F7" s="2" t="s">
        <v>50</v>
      </c>
      <c r="G7" s="2" t="s">
        <v>51</v>
      </c>
      <c r="H7" s="2" t="s">
        <v>52</v>
      </c>
      <c r="I7" s="2" t="s">
        <v>40</v>
      </c>
      <c r="J7" s="2" t="s">
        <v>27</v>
      </c>
      <c r="K7" s="2" t="s">
        <v>20</v>
      </c>
      <c r="L7" s="2" t="s">
        <v>20</v>
      </c>
    </row>
    <row r="8">
      <c r="A8" s="2" t="s">
        <v>53</v>
      </c>
      <c r="B8" s="2">
        <v>115.0</v>
      </c>
      <c r="C8" s="2">
        <v>125.0</v>
      </c>
      <c r="D8" s="2" t="s">
        <v>54</v>
      </c>
      <c r="E8">
        <f>20*365</f>
        <v>7300</v>
      </c>
      <c r="F8" s="2" t="s">
        <v>55</v>
      </c>
      <c r="G8" s="2" t="s">
        <v>56</v>
      </c>
      <c r="H8" s="2" t="s">
        <v>20</v>
      </c>
      <c r="I8" s="2" t="s">
        <v>57</v>
      </c>
      <c r="J8" s="2" t="s">
        <v>34</v>
      </c>
      <c r="K8" s="2" t="s">
        <v>20</v>
      </c>
      <c r="L8" s="2" t="s">
        <v>20</v>
      </c>
    </row>
    <row r="9">
      <c r="A9" s="2" t="s">
        <v>58</v>
      </c>
      <c r="B9" s="2">
        <v>125.0</v>
      </c>
      <c r="C9" s="2">
        <v>136.0</v>
      </c>
      <c r="D9" s="2" t="s">
        <v>59</v>
      </c>
      <c r="E9">
        <f>13*365</f>
        <v>4745</v>
      </c>
      <c r="F9" s="2" t="s">
        <v>60</v>
      </c>
      <c r="G9" s="2" t="s">
        <v>61</v>
      </c>
      <c r="H9" s="2" t="s">
        <v>20</v>
      </c>
      <c r="I9" s="2" t="s">
        <v>34</v>
      </c>
      <c r="J9" s="2" t="s">
        <v>34</v>
      </c>
      <c r="K9" s="2" t="s">
        <v>20</v>
      </c>
      <c r="L9" s="2" t="s">
        <v>20</v>
      </c>
    </row>
    <row r="10">
      <c r="A10" s="2" t="s">
        <v>62</v>
      </c>
      <c r="B10" s="2">
        <v>136.0</v>
      </c>
      <c r="C10" s="2">
        <v>140.0</v>
      </c>
      <c r="D10" s="2" t="s">
        <v>63</v>
      </c>
      <c r="E10">
        <f>4*365</f>
        <v>1460</v>
      </c>
      <c r="F10" s="2" t="s">
        <v>64</v>
      </c>
      <c r="G10" s="2" t="s">
        <v>65</v>
      </c>
      <c r="H10" s="2" t="s">
        <v>20</v>
      </c>
      <c r="I10" s="2" t="s">
        <v>34</v>
      </c>
      <c r="J10" s="2" t="s">
        <v>34</v>
      </c>
      <c r="K10" s="2" t="s">
        <v>20</v>
      </c>
      <c r="L10" s="2" t="s">
        <v>20</v>
      </c>
    </row>
    <row r="11">
      <c r="A11" s="2" t="s">
        <v>66</v>
      </c>
      <c r="B11" s="2">
        <v>140.0</v>
      </c>
      <c r="C11" s="2">
        <v>142.0</v>
      </c>
      <c r="D11" s="2" t="s">
        <v>67</v>
      </c>
      <c r="E11">
        <f>15*365</f>
        <v>5475</v>
      </c>
      <c r="F11" s="2" t="s">
        <v>68</v>
      </c>
      <c r="G11" s="2" t="s">
        <v>69</v>
      </c>
      <c r="H11" s="2" t="s">
        <v>20</v>
      </c>
      <c r="I11" s="2" t="s">
        <v>70</v>
      </c>
      <c r="J11" s="2" t="s">
        <v>27</v>
      </c>
      <c r="K11" s="2" t="s">
        <v>20</v>
      </c>
      <c r="L11" s="2" t="s">
        <v>20</v>
      </c>
    </row>
    <row r="12">
      <c r="A12" s="2" t="s">
        <v>71</v>
      </c>
      <c r="B12" s="2">
        <v>155.0</v>
      </c>
      <c r="C12" s="2">
        <v>166.0</v>
      </c>
      <c r="D12" s="2" t="s">
        <v>72</v>
      </c>
      <c r="E12">
        <f>11*365</f>
        <v>4015</v>
      </c>
      <c r="F12" s="2" t="s">
        <v>73</v>
      </c>
      <c r="G12" s="2" t="s">
        <v>74</v>
      </c>
      <c r="H12" s="2" t="s">
        <v>20</v>
      </c>
      <c r="I12" s="2" t="s">
        <v>75</v>
      </c>
      <c r="J12" s="2" t="s">
        <v>76</v>
      </c>
      <c r="K12" s="2" t="s">
        <v>20</v>
      </c>
      <c r="L12" s="2" t="s">
        <v>20</v>
      </c>
    </row>
    <row r="13">
      <c r="A13" s="2" t="s">
        <v>77</v>
      </c>
      <c r="B13" s="2">
        <v>166.0</v>
      </c>
      <c r="C13" s="2">
        <v>174.0</v>
      </c>
      <c r="D13" s="2" t="s">
        <v>78</v>
      </c>
      <c r="E13">
        <f>9*365</f>
        <v>3285</v>
      </c>
      <c r="F13" s="2" t="s">
        <v>79</v>
      </c>
      <c r="G13" s="2" t="s">
        <v>80</v>
      </c>
      <c r="H13" s="2" t="s">
        <v>20</v>
      </c>
      <c r="I13" s="2" t="s">
        <v>81</v>
      </c>
      <c r="J13" s="2" t="s">
        <v>27</v>
      </c>
      <c r="K13" s="2" t="s">
        <v>20</v>
      </c>
      <c r="L13" s="2" t="s">
        <v>20</v>
      </c>
    </row>
    <row r="14">
      <c r="A14" s="2" t="s">
        <v>82</v>
      </c>
      <c r="B14" s="2">
        <v>174.0</v>
      </c>
      <c r="C14" s="2">
        <v>189.0</v>
      </c>
      <c r="D14" s="2" t="s">
        <v>83</v>
      </c>
      <c r="E14">
        <f>15*365</f>
        <v>5475</v>
      </c>
      <c r="F14" s="2" t="s">
        <v>84</v>
      </c>
      <c r="G14" s="2" t="s">
        <v>85</v>
      </c>
      <c r="H14" s="2" t="s">
        <v>20</v>
      </c>
      <c r="I14" s="2" t="s">
        <v>86</v>
      </c>
      <c r="J14" s="2" t="s">
        <v>34</v>
      </c>
      <c r="K14" s="2" t="s">
        <v>20</v>
      </c>
      <c r="L14" s="2" t="s">
        <v>20</v>
      </c>
    </row>
    <row r="15">
      <c r="A15" s="2" t="s">
        <v>87</v>
      </c>
      <c r="B15" s="2">
        <v>189.0</v>
      </c>
      <c r="C15" s="2">
        <v>198.0</v>
      </c>
      <c r="D15" s="2" t="s">
        <v>88</v>
      </c>
      <c r="E15">
        <f>10*365</f>
        <v>3650</v>
      </c>
      <c r="F15" s="2" t="s">
        <v>89</v>
      </c>
      <c r="G15" s="2" t="s">
        <v>90</v>
      </c>
      <c r="H15" s="2" t="s">
        <v>20</v>
      </c>
      <c r="I15" s="2" t="s">
        <v>91</v>
      </c>
      <c r="J15" s="2" t="s">
        <v>92</v>
      </c>
      <c r="K15" s="2" t="s">
        <v>20</v>
      </c>
      <c r="L15" s="2" t="s">
        <v>20</v>
      </c>
    </row>
    <row r="16">
      <c r="A16" s="2" t="s">
        <v>93</v>
      </c>
      <c r="B16" s="2">
        <v>199.0</v>
      </c>
      <c r="C16" s="2">
        <v>217.0</v>
      </c>
      <c r="D16" s="2" t="s">
        <v>94</v>
      </c>
      <c r="E16">
        <f>18*365</f>
        <v>6570</v>
      </c>
      <c r="F16" s="2" t="s">
        <v>95</v>
      </c>
      <c r="G16" s="2" t="s">
        <v>96</v>
      </c>
      <c r="H16" s="2" t="s">
        <v>20</v>
      </c>
      <c r="I16" s="2" t="s">
        <v>40</v>
      </c>
      <c r="J16" s="2" t="s">
        <v>27</v>
      </c>
      <c r="K16" s="2" t="s">
        <v>20</v>
      </c>
      <c r="L16" s="2" t="s">
        <v>20</v>
      </c>
    </row>
    <row r="17">
      <c r="A17" s="2" t="s">
        <v>97</v>
      </c>
      <c r="B17" s="2">
        <v>217.0</v>
      </c>
      <c r="C17" s="2">
        <v>222.0</v>
      </c>
      <c r="D17" s="2" t="s">
        <v>98</v>
      </c>
      <c r="E17">
        <f>6*365</f>
        <v>2190</v>
      </c>
      <c r="F17" s="2" t="s">
        <v>99</v>
      </c>
      <c r="G17" s="2" t="s">
        <v>100</v>
      </c>
      <c r="H17" s="2" t="s">
        <v>20</v>
      </c>
      <c r="I17" s="2" t="s">
        <v>101</v>
      </c>
      <c r="J17" s="2" t="s">
        <v>101</v>
      </c>
      <c r="K17" s="2" t="s">
        <v>20</v>
      </c>
      <c r="L17" s="2" t="s">
        <v>20</v>
      </c>
    </row>
    <row r="18">
      <c r="A18" s="2" t="s">
        <v>102</v>
      </c>
      <c r="B18" s="2">
        <v>222.0</v>
      </c>
      <c r="C18" s="2">
        <v>230.0</v>
      </c>
      <c r="D18" s="2" t="s">
        <v>103</v>
      </c>
      <c r="E18">
        <f>8*365</f>
        <v>2920</v>
      </c>
      <c r="F18" s="2" t="s">
        <v>104</v>
      </c>
      <c r="G18" s="2" t="s">
        <v>105</v>
      </c>
      <c r="H18" s="2" t="s">
        <v>20</v>
      </c>
      <c r="I18" s="2" t="s">
        <v>40</v>
      </c>
      <c r="J18" s="2" t="s">
        <v>27</v>
      </c>
      <c r="K18" s="2" t="s">
        <v>20</v>
      </c>
      <c r="L18" s="2" t="s">
        <v>20</v>
      </c>
    </row>
    <row r="19">
      <c r="A19" s="2" t="s">
        <v>106</v>
      </c>
      <c r="B19" s="2">
        <v>230.0</v>
      </c>
      <c r="C19" s="2">
        <v>235.0</v>
      </c>
      <c r="D19" s="2" t="s">
        <v>107</v>
      </c>
      <c r="E19">
        <f>5*365</f>
        <v>1825</v>
      </c>
      <c r="F19" s="2" t="s">
        <v>108</v>
      </c>
      <c r="G19" s="2" t="s">
        <v>109</v>
      </c>
      <c r="H19" s="2" t="s">
        <v>20</v>
      </c>
      <c r="I19" s="2" t="s">
        <v>40</v>
      </c>
      <c r="J19" s="2" t="s">
        <v>27</v>
      </c>
      <c r="K19" s="2" t="s">
        <v>20</v>
      </c>
      <c r="L19" s="2" t="s">
        <v>20</v>
      </c>
      <c r="M19" s="2" t="s">
        <v>110</v>
      </c>
    </row>
    <row r="20">
      <c r="A20" s="2" t="s">
        <v>111</v>
      </c>
      <c r="B20" s="2">
        <v>235.0</v>
      </c>
      <c r="C20" s="2">
        <v>236.0</v>
      </c>
      <c r="D20" s="2" t="s">
        <v>112</v>
      </c>
      <c r="E20" s="2">
        <v>44.0</v>
      </c>
      <c r="F20" s="2" t="s">
        <v>113</v>
      </c>
      <c r="G20" s="2" t="s">
        <v>114</v>
      </c>
      <c r="H20" s="2" t="s">
        <v>20</v>
      </c>
      <c r="I20" s="2" t="s">
        <v>34</v>
      </c>
      <c r="J20" s="2" t="s">
        <v>34</v>
      </c>
      <c r="K20" s="2" t="s">
        <v>20</v>
      </c>
      <c r="L20" s="2" t="s">
        <v>20</v>
      </c>
    </row>
    <row r="21">
      <c r="A21" s="2" t="s">
        <v>115</v>
      </c>
      <c r="B21" s="2">
        <v>236.0</v>
      </c>
      <c r="C21" s="2">
        <v>250.0</v>
      </c>
      <c r="D21" s="2" t="s">
        <v>116</v>
      </c>
      <c r="E21">
        <f>14*365</f>
        <v>5110</v>
      </c>
      <c r="F21" s="2" t="s">
        <v>117</v>
      </c>
      <c r="G21" s="2" t="s">
        <v>118</v>
      </c>
      <c r="H21" s="2" t="s">
        <v>20</v>
      </c>
      <c r="I21" s="2" t="s">
        <v>40</v>
      </c>
      <c r="J21" s="2" t="s">
        <v>27</v>
      </c>
      <c r="K21" s="2" t="s">
        <v>20</v>
      </c>
      <c r="L21" s="2" t="s">
        <v>20</v>
      </c>
    </row>
    <row r="22">
      <c r="A22" s="2" t="s">
        <v>119</v>
      </c>
      <c r="B22" s="2">
        <v>251.0</v>
      </c>
      <c r="C22" s="2">
        <v>253.0</v>
      </c>
      <c r="D22" s="2" t="s">
        <v>120</v>
      </c>
      <c r="E22">
        <f>2*365</f>
        <v>730</v>
      </c>
      <c r="F22" s="2" t="s">
        <v>121</v>
      </c>
      <c r="G22" s="2" t="s">
        <v>122</v>
      </c>
      <c r="H22" s="2" t="s">
        <v>20</v>
      </c>
      <c r="I22" s="2" t="s">
        <v>123</v>
      </c>
      <c r="J22" s="2" t="s">
        <v>20</v>
      </c>
      <c r="K22" s="2" t="s">
        <v>20</v>
      </c>
      <c r="L22" s="2" t="s">
        <v>20</v>
      </c>
    </row>
    <row r="23">
      <c r="A23" s="2" t="s">
        <v>124</v>
      </c>
      <c r="B23" s="2">
        <v>253.0</v>
      </c>
      <c r="C23" s="2">
        <v>254.0</v>
      </c>
      <c r="D23" s="2" t="s">
        <v>125</v>
      </c>
      <c r="E23" s="2">
        <v>256.0</v>
      </c>
      <c r="F23" s="2" t="s">
        <v>126</v>
      </c>
      <c r="G23" s="2" t="s">
        <v>127</v>
      </c>
      <c r="H23" s="2" t="s">
        <v>20</v>
      </c>
      <c r="I23" s="2" t="s">
        <v>40</v>
      </c>
      <c r="J23" s="2" t="s">
        <v>27</v>
      </c>
      <c r="K23" s="2" t="s">
        <v>20</v>
      </c>
      <c r="L23" s="2" t="s">
        <v>20</v>
      </c>
    </row>
    <row r="24">
      <c r="A24" s="2" t="s">
        <v>128</v>
      </c>
      <c r="B24" s="2">
        <v>254.0</v>
      </c>
      <c r="C24" s="2">
        <v>257.0</v>
      </c>
      <c r="D24" s="2" t="s">
        <v>129</v>
      </c>
      <c r="E24">
        <f>14*3</f>
        <v>42</v>
      </c>
      <c r="F24" s="2" t="s">
        <v>130</v>
      </c>
      <c r="G24" s="2" t="s">
        <v>131</v>
      </c>
      <c r="H24" s="2" t="s">
        <v>20</v>
      </c>
      <c r="I24" s="2" t="s">
        <v>40</v>
      </c>
      <c r="J24" s="2" t="s">
        <v>27</v>
      </c>
      <c r="K24" s="2" t="s">
        <v>20</v>
      </c>
      <c r="L24" s="2" t="s">
        <v>20</v>
      </c>
    </row>
    <row r="25">
      <c r="A25" s="2" t="s">
        <v>132</v>
      </c>
      <c r="B25" s="2">
        <v>257.0</v>
      </c>
      <c r="C25" s="2">
        <v>258.0</v>
      </c>
      <c r="D25" s="2" t="s">
        <v>133</v>
      </c>
      <c r="E25" s="2">
        <v>341.0</v>
      </c>
      <c r="F25" s="2" t="s">
        <v>134</v>
      </c>
      <c r="G25" s="2" t="s">
        <v>135</v>
      </c>
      <c r="H25" s="2" t="s">
        <v>136</v>
      </c>
      <c r="I25" s="2" t="s">
        <v>34</v>
      </c>
      <c r="J25" s="2" t="s">
        <v>34</v>
      </c>
      <c r="K25" s="2" t="s">
        <v>20</v>
      </c>
      <c r="L25" s="2" t="s">
        <v>20</v>
      </c>
    </row>
    <row r="26">
      <c r="A26" s="2" t="s">
        <v>137</v>
      </c>
      <c r="B26" s="2">
        <v>259.0</v>
      </c>
      <c r="C26" s="2">
        <v>268.0</v>
      </c>
      <c r="D26" s="2" t="s">
        <v>138</v>
      </c>
      <c r="E26">
        <f>9*365</f>
        <v>3285</v>
      </c>
      <c r="F26" s="2" t="s">
        <v>139</v>
      </c>
      <c r="G26" s="2" t="s">
        <v>140</v>
      </c>
      <c r="H26" s="2" t="s">
        <v>20</v>
      </c>
      <c r="I26" s="2" t="s">
        <v>34</v>
      </c>
      <c r="J26" s="2" t="s">
        <v>34</v>
      </c>
      <c r="K26" s="2" t="s">
        <v>20</v>
      </c>
      <c r="L26" s="2" t="s">
        <v>20</v>
      </c>
    </row>
    <row r="27">
      <c r="A27" s="2" t="s">
        <v>141</v>
      </c>
      <c r="B27" s="2">
        <v>269.0</v>
      </c>
      <c r="C27" s="2">
        <v>274.0</v>
      </c>
      <c r="D27" s="2" t="s">
        <v>107</v>
      </c>
      <c r="E27">
        <f>5*365</f>
        <v>1825</v>
      </c>
      <c r="F27" s="2" t="s">
        <v>142</v>
      </c>
      <c r="G27" s="2" t="s">
        <v>143</v>
      </c>
      <c r="H27" s="2" t="s">
        <v>20</v>
      </c>
      <c r="I27" s="2" t="s">
        <v>40</v>
      </c>
      <c r="J27" s="2" t="s">
        <v>27</v>
      </c>
      <c r="K27" s="2" t="s">
        <v>20</v>
      </c>
      <c r="L27" s="2" t="s">
        <v>20</v>
      </c>
    </row>
    <row r="28">
      <c r="A28" s="2" t="s">
        <v>144</v>
      </c>
      <c r="B28" s="2">
        <v>275.0</v>
      </c>
      <c r="C28" s="2">
        <v>283.0</v>
      </c>
      <c r="D28" s="2" t="s">
        <v>42</v>
      </c>
      <c r="E28">
        <f>8*365</f>
        <v>2920</v>
      </c>
      <c r="F28" s="2" t="s">
        <v>145</v>
      </c>
      <c r="G28" s="2" t="s">
        <v>146</v>
      </c>
      <c r="H28" s="2" t="s">
        <v>20</v>
      </c>
      <c r="I28" s="2" t="s">
        <v>123</v>
      </c>
      <c r="J28" s="2" t="s">
        <v>20</v>
      </c>
      <c r="K28" s="2" t="s">
        <v>20</v>
      </c>
      <c r="L28" s="2" t="s">
        <v>20</v>
      </c>
    </row>
    <row r="29">
      <c r="A29" s="2" t="s">
        <v>147</v>
      </c>
      <c r="B29" s="2">
        <v>283.0</v>
      </c>
      <c r="C29" s="2">
        <v>296.0</v>
      </c>
      <c r="D29" s="2" t="s">
        <v>22</v>
      </c>
      <c r="E29">
        <f>12*365</f>
        <v>4380</v>
      </c>
      <c r="F29" s="2" t="s">
        <v>148</v>
      </c>
      <c r="G29" s="2" t="s">
        <v>149</v>
      </c>
      <c r="H29" s="2" t="s">
        <v>20</v>
      </c>
      <c r="I29" s="2" t="s">
        <v>123</v>
      </c>
      <c r="J29" s="2" t="s">
        <v>20</v>
      </c>
      <c r="K29" s="2" t="s">
        <v>20</v>
      </c>
      <c r="L29" s="2" t="s">
        <v>20</v>
      </c>
    </row>
    <row r="30">
      <c r="A30" s="2" t="s">
        <v>150</v>
      </c>
      <c r="B30" s="2">
        <v>296.0</v>
      </c>
      <c r="C30" s="2">
        <v>308.0</v>
      </c>
      <c r="D30" s="2" t="s">
        <v>151</v>
      </c>
      <c r="E30">
        <f>7*365</f>
        <v>2555</v>
      </c>
      <c r="F30" s="2" t="s">
        <v>152</v>
      </c>
      <c r="G30" s="2" t="s">
        <v>153</v>
      </c>
      <c r="H30" s="2" t="s">
        <v>20</v>
      </c>
      <c r="I30" s="2" t="s">
        <v>123</v>
      </c>
      <c r="J30" s="2" t="s">
        <v>20</v>
      </c>
      <c r="K30" s="2" t="s">
        <v>20</v>
      </c>
      <c r="L30" s="2" t="s">
        <v>20</v>
      </c>
    </row>
    <row r="31">
      <c r="A31" s="2" t="s">
        <v>154</v>
      </c>
      <c r="B31" s="2">
        <v>308.0</v>
      </c>
      <c r="C31" s="2">
        <v>309.0</v>
      </c>
      <c r="D31" s="2" t="s">
        <v>155</v>
      </c>
      <c r="E31">
        <f t="shared" ref="E31:E32" si="2">1*365</f>
        <v>365</v>
      </c>
      <c r="F31" s="2" t="s">
        <v>156</v>
      </c>
      <c r="G31" s="2" t="s">
        <v>157</v>
      </c>
      <c r="H31" s="2" t="s">
        <v>20</v>
      </c>
      <c r="I31" s="2" t="s">
        <v>123</v>
      </c>
      <c r="J31" s="2" t="s">
        <v>20</v>
      </c>
      <c r="K31" s="2" t="s">
        <v>20</v>
      </c>
      <c r="L31" s="2" t="s">
        <v>20</v>
      </c>
    </row>
    <row r="32">
      <c r="A32" s="2" t="s">
        <v>158</v>
      </c>
      <c r="B32" s="2">
        <v>309.0</v>
      </c>
      <c r="C32" s="2">
        <v>311.0</v>
      </c>
      <c r="D32" s="2" t="s">
        <v>155</v>
      </c>
      <c r="E32">
        <f t="shared" si="2"/>
        <v>365</v>
      </c>
      <c r="F32" s="2" t="s">
        <v>159</v>
      </c>
      <c r="G32" s="2" t="s">
        <v>160</v>
      </c>
      <c r="H32" s="2" t="s">
        <v>20</v>
      </c>
      <c r="I32" s="2" t="s">
        <v>123</v>
      </c>
      <c r="J32" s="2" t="s">
        <v>20</v>
      </c>
      <c r="K32" s="2" t="s">
        <v>20</v>
      </c>
      <c r="L32" s="2" t="s">
        <v>20</v>
      </c>
    </row>
    <row r="33">
      <c r="A33" s="2" t="s">
        <v>161</v>
      </c>
      <c r="B33" s="2">
        <v>311.0</v>
      </c>
      <c r="C33" s="2">
        <v>314.0</v>
      </c>
      <c r="D33" s="2" t="s">
        <v>120</v>
      </c>
      <c r="E33">
        <f>2*365</f>
        <v>730</v>
      </c>
      <c r="F33" s="2" t="s">
        <v>162</v>
      </c>
      <c r="G33" s="2" t="s">
        <v>163</v>
      </c>
      <c r="H33" s="2" t="s">
        <v>20</v>
      </c>
      <c r="I33" s="2" t="s">
        <v>92</v>
      </c>
      <c r="J33" s="2" t="s">
        <v>92</v>
      </c>
      <c r="K33" s="2" t="s">
        <v>20</v>
      </c>
      <c r="L33" s="2" t="s">
        <v>20</v>
      </c>
    </row>
    <row r="34">
      <c r="A34" s="2" t="s">
        <v>164</v>
      </c>
      <c r="B34" s="2">
        <v>314.0</v>
      </c>
      <c r="C34" s="2">
        <v>336.0</v>
      </c>
      <c r="D34" s="2" t="s">
        <v>165</v>
      </c>
      <c r="E34">
        <f>21*365</f>
        <v>7665</v>
      </c>
      <c r="F34" s="2" t="s">
        <v>166</v>
      </c>
      <c r="G34" s="2" t="s">
        <v>167</v>
      </c>
      <c r="H34" s="2" t="s">
        <v>20</v>
      </c>
      <c r="I34" s="2" t="s">
        <v>168</v>
      </c>
      <c r="J34" s="2" t="s">
        <v>27</v>
      </c>
      <c r="K34" s="2" t="s">
        <v>20</v>
      </c>
      <c r="L34" s="2" t="s">
        <v>20</v>
      </c>
    </row>
    <row r="35">
      <c r="A35" s="2" t="s">
        <v>169</v>
      </c>
      <c r="B35" s="2">
        <v>336.0</v>
      </c>
      <c r="C35" s="2">
        <v>337.0</v>
      </c>
      <c r="D35" s="2" t="s">
        <v>170</v>
      </c>
      <c r="E35" s="2">
        <v>263.0</v>
      </c>
      <c r="F35" s="2" t="s">
        <v>171</v>
      </c>
      <c r="G35" s="2" t="s">
        <v>172</v>
      </c>
      <c r="H35" s="2" t="s">
        <v>20</v>
      </c>
      <c r="I35" s="2" t="s">
        <v>40</v>
      </c>
      <c r="J35" s="2" t="s">
        <v>27</v>
      </c>
      <c r="K35" s="2" t="s">
        <v>20</v>
      </c>
      <c r="L35" s="2" t="s">
        <v>20</v>
      </c>
    </row>
    <row r="36">
      <c r="A36" s="2" t="s">
        <v>173</v>
      </c>
      <c r="B36" s="2">
        <v>337.0</v>
      </c>
      <c r="C36" s="2">
        <v>352.0</v>
      </c>
      <c r="D36" s="2" t="s">
        <v>174</v>
      </c>
      <c r="E36">
        <f>15*365</f>
        <v>5475</v>
      </c>
      <c r="F36" s="2" t="s">
        <v>175</v>
      </c>
      <c r="G36" s="2" t="s">
        <v>176</v>
      </c>
      <c r="H36" s="2" t="s">
        <v>177</v>
      </c>
      <c r="I36" s="2" t="s">
        <v>40</v>
      </c>
      <c r="J36" s="2" t="s">
        <v>27</v>
      </c>
      <c r="K36" s="2" t="s">
        <v>20</v>
      </c>
      <c r="L36" s="2" t="s">
        <v>20</v>
      </c>
    </row>
    <row r="37">
      <c r="A37" s="2" t="s">
        <v>178</v>
      </c>
      <c r="B37" s="2">
        <v>352.0</v>
      </c>
      <c r="C37" s="2">
        <v>366.0</v>
      </c>
      <c r="D37" s="2" t="s">
        <v>116</v>
      </c>
      <c r="E37">
        <f>14*365</f>
        <v>5110</v>
      </c>
      <c r="F37" s="2" t="s">
        <v>179</v>
      </c>
      <c r="G37" s="2" t="s">
        <v>180</v>
      </c>
      <c r="H37" s="2" t="s">
        <v>20</v>
      </c>
      <c r="I37" s="2" t="s">
        <v>136</v>
      </c>
      <c r="J37" s="2" t="s">
        <v>20</v>
      </c>
      <c r="K37" s="2" t="s">
        <v>20</v>
      </c>
      <c r="L37" s="2" t="s">
        <v>20</v>
      </c>
      <c r="M37" s="2" t="s">
        <v>181</v>
      </c>
    </row>
    <row r="38">
      <c r="A38" s="2" t="s">
        <v>182</v>
      </c>
      <c r="B38" s="2">
        <v>366.0</v>
      </c>
      <c r="C38" s="2">
        <v>384.0</v>
      </c>
      <c r="D38" s="2" t="s">
        <v>94</v>
      </c>
      <c r="E38">
        <f>18*365</f>
        <v>6570</v>
      </c>
      <c r="F38" s="2" t="s">
        <v>183</v>
      </c>
      <c r="G38" s="2" t="s">
        <v>184</v>
      </c>
      <c r="H38" s="2" t="s">
        <v>20</v>
      </c>
      <c r="I38" s="2" t="s">
        <v>185</v>
      </c>
      <c r="J38" s="2" t="s">
        <v>186</v>
      </c>
      <c r="K38" s="2" t="s">
        <v>20</v>
      </c>
      <c r="L38" s="2" t="s">
        <v>20</v>
      </c>
    </row>
    <row r="39">
      <c r="A39" s="2" t="s">
        <v>187</v>
      </c>
      <c r="B39" s="2">
        <v>384.0</v>
      </c>
      <c r="C39" s="2">
        <v>399.0</v>
      </c>
      <c r="D39" s="2" t="s">
        <v>116</v>
      </c>
      <c r="E39">
        <f>14*365</f>
        <v>5110</v>
      </c>
      <c r="F39" s="2" t="s">
        <v>188</v>
      </c>
      <c r="G39" s="2" t="s">
        <v>189</v>
      </c>
      <c r="H39" s="2" t="s">
        <v>20</v>
      </c>
      <c r="I39" s="2" t="s">
        <v>136</v>
      </c>
      <c r="J39" s="2" t="s">
        <v>20</v>
      </c>
      <c r="K39" s="2" t="s">
        <v>20</v>
      </c>
      <c r="L39" s="2" t="s">
        <v>20</v>
      </c>
    </row>
    <row r="40">
      <c r="A40" s="2" t="s">
        <v>190</v>
      </c>
      <c r="B40" s="2">
        <v>399.0</v>
      </c>
      <c r="C40" s="2">
        <v>401.0</v>
      </c>
      <c r="D40" s="2" t="s">
        <v>120</v>
      </c>
      <c r="E40">
        <f>2*365</f>
        <v>730</v>
      </c>
      <c r="F40" s="2" t="s">
        <v>191</v>
      </c>
      <c r="G40" s="2" t="s">
        <v>192</v>
      </c>
      <c r="H40" s="2" t="s">
        <v>20</v>
      </c>
      <c r="I40" s="2" t="s">
        <v>123</v>
      </c>
      <c r="J40" s="2" t="s">
        <v>20</v>
      </c>
      <c r="K40" s="2" t="s">
        <v>20</v>
      </c>
      <c r="L40" s="2" t="s">
        <v>20</v>
      </c>
    </row>
    <row r="41">
      <c r="A41" s="2" t="s">
        <v>193</v>
      </c>
      <c r="B41" s="2">
        <v>401.0</v>
      </c>
      <c r="C41" s="2">
        <v>417.0</v>
      </c>
      <c r="D41" s="2" t="s">
        <v>174</v>
      </c>
      <c r="E41">
        <f>15*365</f>
        <v>5475</v>
      </c>
      <c r="F41" s="2" t="s">
        <v>194</v>
      </c>
      <c r="G41" s="2" t="s">
        <v>195</v>
      </c>
      <c r="H41" s="2" t="s">
        <v>20</v>
      </c>
      <c r="I41" s="2" t="s">
        <v>123</v>
      </c>
      <c r="J41" s="2" t="s">
        <v>20</v>
      </c>
      <c r="K41" s="2" t="s">
        <v>20</v>
      </c>
      <c r="L41" s="2" t="s">
        <v>20</v>
      </c>
    </row>
    <row r="42">
      <c r="A42" s="2" t="s">
        <v>196</v>
      </c>
      <c r="B42" s="2">
        <v>417.0</v>
      </c>
      <c r="C42" s="2">
        <v>418.0</v>
      </c>
      <c r="D42" s="2" t="s">
        <v>155</v>
      </c>
      <c r="E42">
        <f>1*365</f>
        <v>365</v>
      </c>
      <c r="F42" s="2" t="s">
        <v>197</v>
      </c>
      <c r="G42" s="2" t="s">
        <v>198</v>
      </c>
      <c r="H42" s="2" t="s">
        <v>20</v>
      </c>
      <c r="I42" s="2" t="s">
        <v>123</v>
      </c>
      <c r="J42" s="2" t="s">
        <v>20</v>
      </c>
      <c r="K42" s="2" t="s">
        <v>20</v>
      </c>
      <c r="L42" s="2" t="s">
        <v>20</v>
      </c>
    </row>
    <row r="43">
      <c r="A43" s="2" t="s">
        <v>199</v>
      </c>
      <c r="B43" s="2">
        <v>418.0</v>
      </c>
      <c r="C43" s="2">
        <v>422.0</v>
      </c>
      <c r="D43" s="2" t="s">
        <v>129</v>
      </c>
      <c r="E43">
        <f>3*365</f>
        <v>1095</v>
      </c>
      <c r="F43" s="2" t="s">
        <v>200</v>
      </c>
      <c r="G43" s="2" t="s">
        <v>201</v>
      </c>
      <c r="H43" s="2" t="s">
        <v>20</v>
      </c>
      <c r="I43" s="2" t="s">
        <v>123</v>
      </c>
      <c r="J43" s="2" t="s">
        <v>20</v>
      </c>
      <c r="K43" s="2" t="s">
        <v>20</v>
      </c>
      <c r="L43" s="2" t="s">
        <v>20</v>
      </c>
    </row>
    <row r="44">
      <c r="A44" s="2" t="s">
        <v>202</v>
      </c>
      <c r="B44" s="2">
        <v>422.0</v>
      </c>
      <c r="C44" s="2">
        <v>432.0</v>
      </c>
      <c r="D44" s="2" t="s">
        <v>138</v>
      </c>
      <c r="E44">
        <f>9*365</f>
        <v>3285</v>
      </c>
      <c r="F44" s="2" t="s">
        <v>203</v>
      </c>
      <c r="G44" s="2" t="s">
        <v>204</v>
      </c>
      <c r="H44" s="2" t="s">
        <v>20</v>
      </c>
      <c r="I44" s="2" t="s">
        <v>205</v>
      </c>
      <c r="J44" s="2" t="s">
        <v>27</v>
      </c>
      <c r="K44" s="2" t="s">
        <v>20</v>
      </c>
      <c r="L44" s="2" t="s">
        <v>20</v>
      </c>
    </row>
    <row r="45">
      <c r="A45" s="2" t="s">
        <v>206</v>
      </c>
      <c r="B45" s="2">
        <v>432.0</v>
      </c>
      <c r="C45" s="2">
        <v>440.0</v>
      </c>
      <c r="D45" s="2" t="s">
        <v>42</v>
      </c>
      <c r="E45">
        <f>8*365</f>
        <v>2920</v>
      </c>
      <c r="F45" s="2" t="s">
        <v>207</v>
      </c>
      <c r="G45" s="2" t="s">
        <v>208</v>
      </c>
      <c r="H45" s="2" t="s">
        <v>20</v>
      </c>
      <c r="I45" s="2" t="s">
        <v>123</v>
      </c>
      <c r="J45" s="2" t="s">
        <v>20</v>
      </c>
      <c r="K45" s="2" t="s">
        <v>20</v>
      </c>
      <c r="L45" s="2" t="s">
        <v>20</v>
      </c>
    </row>
    <row r="46">
      <c r="A46" s="2" t="s">
        <v>209</v>
      </c>
      <c r="B46" s="2">
        <v>440.0</v>
      </c>
      <c r="C46" s="2">
        <v>461.0</v>
      </c>
      <c r="D46" s="2" t="s">
        <v>165</v>
      </c>
      <c r="E46">
        <f>21*365</f>
        <v>7665</v>
      </c>
      <c r="F46" s="2" t="s">
        <v>210</v>
      </c>
      <c r="G46" s="2" t="s">
        <v>211</v>
      </c>
      <c r="H46" s="2" t="s">
        <v>20</v>
      </c>
      <c r="I46" s="2" t="s">
        <v>40</v>
      </c>
      <c r="J46" s="2" t="s">
        <v>27</v>
      </c>
      <c r="K46" s="2" t="s">
        <v>20</v>
      </c>
      <c r="L46" s="2" t="s">
        <v>20</v>
      </c>
    </row>
    <row r="47">
      <c r="A47" s="2" t="s">
        <v>212</v>
      </c>
      <c r="B47" s="2">
        <v>461.0</v>
      </c>
      <c r="C47" s="2">
        <v>468.0</v>
      </c>
      <c r="D47" s="2" t="s">
        <v>213</v>
      </c>
      <c r="E47">
        <f>6*365</f>
        <v>2190</v>
      </c>
      <c r="F47" s="2" t="s">
        <v>214</v>
      </c>
      <c r="G47" s="2" t="s">
        <v>215</v>
      </c>
      <c r="H47" s="2" t="s">
        <v>20</v>
      </c>
      <c r="I47" s="2" t="s">
        <v>216</v>
      </c>
      <c r="J47" s="2" t="s">
        <v>27</v>
      </c>
      <c r="K47" s="2" t="s">
        <v>20</v>
      </c>
      <c r="L47" s="2" t="s">
        <v>20</v>
      </c>
    </row>
    <row r="48">
      <c r="A48" s="2" t="s">
        <v>217</v>
      </c>
      <c r="B48" s="2">
        <v>468.0</v>
      </c>
      <c r="C48" s="2">
        <v>483.0</v>
      </c>
      <c r="D48" s="2" t="s">
        <v>174</v>
      </c>
      <c r="E48">
        <f>15*365</f>
        <v>5475</v>
      </c>
      <c r="F48" s="2" t="s">
        <v>218</v>
      </c>
      <c r="G48" s="2" t="s">
        <v>219</v>
      </c>
      <c r="H48" s="2" t="s">
        <v>20</v>
      </c>
      <c r="I48" s="2" t="s">
        <v>220</v>
      </c>
      <c r="J48" s="2" t="s">
        <v>27</v>
      </c>
      <c r="K48" s="2" t="s">
        <v>20</v>
      </c>
      <c r="L48" s="2" t="s">
        <v>20</v>
      </c>
    </row>
    <row r="49">
      <c r="A49" s="2" t="s">
        <v>221</v>
      </c>
      <c r="B49" s="2">
        <v>483.0</v>
      </c>
      <c r="C49" s="2">
        <v>492.0</v>
      </c>
      <c r="D49" s="2" t="s">
        <v>42</v>
      </c>
      <c r="E49">
        <f>8*365</f>
        <v>2920</v>
      </c>
      <c r="F49" s="2" t="s">
        <v>222</v>
      </c>
      <c r="G49" s="2" t="s">
        <v>223</v>
      </c>
      <c r="H49" s="2" t="s">
        <v>20</v>
      </c>
      <c r="I49" s="2" t="s">
        <v>40</v>
      </c>
      <c r="J49" s="2" t="s">
        <v>27</v>
      </c>
      <c r="K49" s="2" t="s">
        <v>20</v>
      </c>
      <c r="L49" s="2" t="s">
        <v>20</v>
      </c>
    </row>
    <row r="50">
      <c r="A50" s="2" t="s">
        <v>224</v>
      </c>
      <c r="B50" s="2">
        <v>492.0</v>
      </c>
      <c r="C50" s="2">
        <v>496.0</v>
      </c>
      <c r="D50" s="2" t="s">
        <v>63</v>
      </c>
      <c r="E50">
        <f>4*365</f>
        <v>1460</v>
      </c>
      <c r="F50" s="2" t="s">
        <v>225</v>
      </c>
      <c r="G50" s="2" t="s">
        <v>226</v>
      </c>
      <c r="H50" s="2" t="s">
        <v>20</v>
      </c>
      <c r="I50" s="2" t="s">
        <v>92</v>
      </c>
      <c r="J50" s="2" t="s">
        <v>92</v>
      </c>
      <c r="K50" s="2" t="s">
        <v>20</v>
      </c>
      <c r="L50" s="2" t="s">
        <v>20</v>
      </c>
    </row>
    <row r="51">
      <c r="A51" s="2" t="s">
        <v>227</v>
      </c>
      <c r="B51" s="2">
        <v>496.0</v>
      </c>
      <c r="C51" s="2">
        <v>498.0</v>
      </c>
      <c r="D51" s="2" t="s">
        <v>155</v>
      </c>
      <c r="E51">
        <f>1*365</f>
        <v>365</v>
      </c>
      <c r="F51" s="2" t="s">
        <v>228</v>
      </c>
      <c r="G51" s="2" t="s">
        <v>229</v>
      </c>
      <c r="H51" s="2" t="s">
        <v>20</v>
      </c>
      <c r="I51" s="2" t="s">
        <v>123</v>
      </c>
      <c r="J51" s="2" t="s">
        <v>20</v>
      </c>
      <c r="K51" s="2" t="s">
        <v>20</v>
      </c>
      <c r="L51" s="2" t="s">
        <v>20</v>
      </c>
    </row>
    <row r="52">
      <c r="A52" s="2" t="s">
        <v>230</v>
      </c>
      <c r="B52" s="2">
        <v>498.0</v>
      </c>
      <c r="C52" s="2">
        <v>514.0</v>
      </c>
      <c r="D52" s="2" t="s">
        <v>174</v>
      </c>
      <c r="E52">
        <f>15*365</f>
        <v>5475</v>
      </c>
      <c r="F52" s="2" t="s">
        <v>231</v>
      </c>
      <c r="G52" s="2" t="s">
        <v>232</v>
      </c>
      <c r="H52" s="2" t="s">
        <v>20</v>
      </c>
      <c r="I52" s="2" t="s">
        <v>233</v>
      </c>
      <c r="J52" s="2" t="s">
        <v>27</v>
      </c>
      <c r="K52" s="2" t="s">
        <v>20</v>
      </c>
      <c r="L52" s="2" t="s">
        <v>20</v>
      </c>
    </row>
    <row r="53">
      <c r="A53" s="2" t="s">
        <v>234</v>
      </c>
      <c r="B53" s="2">
        <v>514.0</v>
      </c>
      <c r="C53" s="2">
        <v>523.0</v>
      </c>
      <c r="D53" s="2" t="s">
        <v>42</v>
      </c>
      <c r="E53">
        <f>8*365</f>
        <v>2920</v>
      </c>
      <c r="F53" s="2" t="s">
        <v>235</v>
      </c>
      <c r="G53" s="2" t="s">
        <v>236</v>
      </c>
      <c r="H53" s="2" t="s">
        <v>20</v>
      </c>
      <c r="I53" s="2" t="s">
        <v>237</v>
      </c>
      <c r="J53" s="2" t="s">
        <v>27</v>
      </c>
      <c r="K53" s="2" t="s">
        <v>20</v>
      </c>
      <c r="L53" s="2" t="s">
        <v>20</v>
      </c>
    </row>
    <row r="54">
      <c r="A54" s="2" t="s">
        <v>238</v>
      </c>
      <c r="B54" s="2">
        <v>523.0</v>
      </c>
      <c r="C54" s="2">
        <v>526.0</v>
      </c>
      <c r="D54" s="2" t="s">
        <v>120</v>
      </c>
      <c r="E54">
        <f>2*365</f>
        <v>730</v>
      </c>
      <c r="F54" s="2" t="s">
        <v>239</v>
      </c>
      <c r="G54" s="2" t="s">
        <v>240</v>
      </c>
      <c r="H54" s="2" t="s">
        <v>20</v>
      </c>
      <c r="I54" s="2" t="s">
        <v>241</v>
      </c>
      <c r="J54" s="2" t="s">
        <v>27</v>
      </c>
      <c r="K54" s="2" t="s">
        <v>20</v>
      </c>
      <c r="L54" s="2" t="s">
        <v>20</v>
      </c>
    </row>
    <row r="55">
      <c r="A55" s="2" t="s">
        <v>242</v>
      </c>
      <c r="B55" s="2">
        <v>526.0</v>
      </c>
      <c r="C55" s="2">
        <v>530.0</v>
      </c>
      <c r="D55" s="2" t="s">
        <v>63</v>
      </c>
      <c r="E55">
        <f>4*365</f>
        <v>1460</v>
      </c>
      <c r="F55" s="2" t="s">
        <v>243</v>
      </c>
      <c r="G55" s="2" t="s">
        <v>244</v>
      </c>
      <c r="H55" s="2" t="s">
        <v>20</v>
      </c>
      <c r="I55" s="2" t="s">
        <v>245</v>
      </c>
      <c r="J55" s="2" t="s">
        <v>27</v>
      </c>
      <c r="K55" s="2" t="s">
        <v>20</v>
      </c>
      <c r="L55" s="2" t="s">
        <v>20</v>
      </c>
    </row>
    <row r="56">
      <c r="A56" s="2" t="s">
        <v>246</v>
      </c>
      <c r="B56" s="2">
        <v>530.0</v>
      </c>
      <c r="C56" s="2">
        <v>533.0</v>
      </c>
      <c r="D56" s="2" t="s">
        <v>120</v>
      </c>
      <c r="E56">
        <f t="shared" ref="E56:E57" si="3">2*365</f>
        <v>730</v>
      </c>
      <c r="F56" s="2" t="s">
        <v>247</v>
      </c>
      <c r="G56" s="2" t="s">
        <v>248</v>
      </c>
      <c r="H56" s="2" t="s">
        <v>20</v>
      </c>
      <c r="I56" s="2" t="s">
        <v>249</v>
      </c>
      <c r="J56" s="2" t="s">
        <v>27</v>
      </c>
      <c r="K56" s="2" t="s">
        <v>20</v>
      </c>
      <c r="L56" s="2" t="s">
        <v>20</v>
      </c>
    </row>
    <row r="57">
      <c r="A57" s="2" t="s">
        <v>250</v>
      </c>
      <c r="B57" s="2">
        <v>533.0</v>
      </c>
      <c r="C57" s="2">
        <v>535.0</v>
      </c>
      <c r="D57" s="2" t="s">
        <v>120</v>
      </c>
      <c r="E57">
        <f t="shared" si="3"/>
        <v>730</v>
      </c>
      <c r="F57" s="2" t="s">
        <v>251</v>
      </c>
      <c r="G57" s="2" t="s">
        <v>252</v>
      </c>
      <c r="H57" s="2" t="s">
        <v>253</v>
      </c>
      <c r="I57" s="2" t="s">
        <v>40</v>
      </c>
      <c r="J57" s="2" t="s">
        <v>27</v>
      </c>
      <c r="K57" s="2" t="s">
        <v>20</v>
      </c>
      <c r="L57" s="2" t="s">
        <v>20</v>
      </c>
    </row>
    <row r="58">
      <c r="A58" s="2" t="s">
        <v>254</v>
      </c>
      <c r="B58" s="2">
        <v>535.0</v>
      </c>
      <c r="C58" s="2">
        <v>536.0</v>
      </c>
      <c r="D58" s="2" t="s">
        <v>255</v>
      </c>
      <c r="E58" s="2">
        <v>346.0</v>
      </c>
      <c r="F58" s="2" t="s">
        <v>256</v>
      </c>
      <c r="G58" s="2" t="s">
        <v>257</v>
      </c>
      <c r="H58" s="2" t="s">
        <v>20</v>
      </c>
      <c r="I58" s="2" t="s">
        <v>258</v>
      </c>
      <c r="J58" s="2" t="s">
        <v>27</v>
      </c>
      <c r="K58" s="2" t="s">
        <v>20</v>
      </c>
      <c r="L58" s="2" t="s">
        <v>20</v>
      </c>
    </row>
    <row r="59">
      <c r="A59" s="2" t="s">
        <v>259</v>
      </c>
      <c r="B59" s="2">
        <v>536.0</v>
      </c>
      <c r="C59" s="2">
        <v>537.0</v>
      </c>
      <c r="D59" s="2" t="s">
        <v>155</v>
      </c>
      <c r="E59">
        <f>1*365</f>
        <v>365</v>
      </c>
      <c r="F59" s="2" t="s">
        <v>260</v>
      </c>
      <c r="G59" s="2" t="s">
        <v>261</v>
      </c>
      <c r="H59" s="2" t="s">
        <v>20</v>
      </c>
      <c r="I59" s="2" t="s">
        <v>123</v>
      </c>
      <c r="J59" s="2" t="s">
        <v>27</v>
      </c>
      <c r="K59" s="2" t="s">
        <v>20</v>
      </c>
      <c r="L59" s="2" t="s">
        <v>20</v>
      </c>
    </row>
    <row r="60">
      <c r="A60" s="2" t="s">
        <v>262</v>
      </c>
      <c r="B60" s="2">
        <v>537.0</v>
      </c>
      <c r="C60" s="2">
        <v>555.0</v>
      </c>
      <c r="D60" s="2" t="s">
        <v>94</v>
      </c>
      <c r="E60">
        <f>18*365</f>
        <v>6570</v>
      </c>
      <c r="F60" s="2" t="s">
        <v>263</v>
      </c>
      <c r="G60" s="2" t="s">
        <v>264</v>
      </c>
      <c r="H60" s="2" t="s">
        <v>20</v>
      </c>
      <c r="I60" s="2" t="s">
        <v>40</v>
      </c>
      <c r="J60" s="2" t="s">
        <v>27</v>
      </c>
      <c r="K60" s="2" t="s">
        <v>20</v>
      </c>
      <c r="L60" s="2" t="s">
        <v>20</v>
      </c>
    </row>
    <row r="61">
      <c r="A61" s="2" t="s">
        <v>265</v>
      </c>
      <c r="B61" s="2">
        <v>556.0</v>
      </c>
      <c r="C61" s="2">
        <v>561.0</v>
      </c>
      <c r="D61" s="2" t="s">
        <v>107</v>
      </c>
      <c r="E61">
        <f>5*365</f>
        <v>1825</v>
      </c>
      <c r="F61" s="2" t="s">
        <v>266</v>
      </c>
      <c r="G61" s="2" t="s">
        <v>267</v>
      </c>
      <c r="H61" s="2" t="s">
        <v>20</v>
      </c>
      <c r="I61" s="2" t="s">
        <v>40</v>
      </c>
      <c r="J61" s="2" t="s">
        <v>27</v>
      </c>
      <c r="K61" s="2" t="s">
        <v>20</v>
      </c>
      <c r="L61" s="2" t="s">
        <v>20</v>
      </c>
    </row>
    <row r="62">
      <c r="A62" s="2" t="s">
        <v>268</v>
      </c>
      <c r="B62" s="2">
        <v>561.0</v>
      </c>
      <c r="C62" s="2">
        <v>575.0</v>
      </c>
      <c r="D62" s="2" t="s">
        <v>22</v>
      </c>
      <c r="E62">
        <f>12*365</f>
        <v>4380</v>
      </c>
      <c r="F62" s="2" t="s">
        <v>269</v>
      </c>
      <c r="G62" s="2" t="s">
        <v>270</v>
      </c>
      <c r="H62" s="2" t="s">
        <v>271</v>
      </c>
      <c r="I62" s="2" t="s">
        <v>272</v>
      </c>
      <c r="J62" s="2" t="s">
        <v>27</v>
      </c>
      <c r="K62" s="2" t="s">
        <v>20</v>
      </c>
      <c r="L62" s="2" t="s">
        <v>20</v>
      </c>
    </row>
    <row r="63">
      <c r="A63" s="2" t="s">
        <v>273</v>
      </c>
      <c r="B63" s="2">
        <v>575.0</v>
      </c>
      <c r="C63" s="2">
        <v>579.0</v>
      </c>
      <c r="D63" s="2" t="s">
        <v>63</v>
      </c>
      <c r="E63">
        <f>15*365</f>
        <v>5475</v>
      </c>
      <c r="F63" s="2" t="s">
        <v>274</v>
      </c>
      <c r="G63" s="2" t="s">
        <v>275</v>
      </c>
      <c r="H63" s="2" t="s">
        <v>20</v>
      </c>
      <c r="I63" s="2" t="s">
        <v>123</v>
      </c>
      <c r="J63" s="2" t="s">
        <v>27</v>
      </c>
      <c r="K63" s="2" t="s">
        <v>20</v>
      </c>
      <c r="L63" s="2" t="s">
        <v>20</v>
      </c>
    </row>
    <row r="64">
      <c r="A64" s="2" t="s">
        <v>276</v>
      </c>
      <c r="B64" s="2">
        <v>579.0</v>
      </c>
      <c r="C64" s="2">
        <v>590.0</v>
      </c>
      <c r="D64" s="2" t="s">
        <v>277</v>
      </c>
      <c r="E64">
        <f>10*365</f>
        <v>3650</v>
      </c>
      <c r="F64" s="2" t="s">
        <v>278</v>
      </c>
      <c r="G64" s="2" t="s">
        <v>279</v>
      </c>
      <c r="H64" s="2" t="s">
        <v>20</v>
      </c>
      <c r="I64" s="2" t="s">
        <v>40</v>
      </c>
      <c r="J64" s="2" t="s">
        <v>27</v>
      </c>
      <c r="K64" s="2" t="s">
        <v>20</v>
      </c>
      <c r="L64" s="2" t="s">
        <v>20</v>
      </c>
    </row>
    <row r="65">
      <c r="A65" s="2" t="s">
        <v>280</v>
      </c>
      <c r="B65" s="2">
        <v>590.0</v>
      </c>
      <c r="C65" s="2">
        <v>604.0</v>
      </c>
      <c r="D65" s="2" t="s">
        <v>281</v>
      </c>
      <c r="E65">
        <f>13*365</f>
        <v>4745</v>
      </c>
      <c r="F65" s="2" t="s">
        <v>282</v>
      </c>
      <c r="G65" s="2" t="s">
        <v>283</v>
      </c>
      <c r="H65" s="2" t="s">
        <v>20</v>
      </c>
      <c r="I65" s="2" t="s">
        <v>40</v>
      </c>
      <c r="J65" s="2" t="s">
        <v>27</v>
      </c>
      <c r="K65" s="2" t="s">
        <v>20</v>
      </c>
      <c r="L65" s="2" t="s">
        <v>20</v>
      </c>
    </row>
    <row r="66">
      <c r="A66" s="2" t="s">
        <v>284</v>
      </c>
      <c r="B66" s="2">
        <v>604.0</v>
      </c>
      <c r="C66" s="2">
        <v>607.0</v>
      </c>
      <c r="D66" s="2" t="s">
        <v>155</v>
      </c>
      <c r="E66">
        <f>1*365</f>
        <v>365</v>
      </c>
      <c r="F66" s="2" t="s">
        <v>285</v>
      </c>
      <c r="G66" s="2" t="s">
        <v>286</v>
      </c>
      <c r="H66" s="2" t="s">
        <v>20</v>
      </c>
      <c r="I66" s="2" t="s">
        <v>287</v>
      </c>
      <c r="J66" s="2" t="s">
        <v>27</v>
      </c>
      <c r="K66" s="2" t="s">
        <v>20</v>
      </c>
      <c r="L66" s="2" t="s">
        <v>20</v>
      </c>
    </row>
    <row r="67">
      <c r="A67" s="2" t="s">
        <v>288</v>
      </c>
      <c r="B67" s="2">
        <v>607.0</v>
      </c>
      <c r="C67" s="2">
        <v>608.0</v>
      </c>
      <c r="D67" s="2" t="s">
        <v>289</v>
      </c>
      <c r="E67" s="2">
        <v>267.0</v>
      </c>
      <c r="F67" s="2" t="s">
        <v>290</v>
      </c>
      <c r="G67" s="2" t="s">
        <v>291</v>
      </c>
      <c r="H67" s="2" t="s">
        <v>20</v>
      </c>
      <c r="I67" s="2" t="s">
        <v>40</v>
      </c>
      <c r="J67" s="2" t="s">
        <v>27</v>
      </c>
      <c r="K67" s="2" t="s">
        <v>20</v>
      </c>
      <c r="L67" s="2" t="s">
        <v>20</v>
      </c>
    </row>
    <row r="68">
      <c r="A68" s="2" t="s">
        <v>292</v>
      </c>
      <c r="B68" s="2">
        <v>608.0</v>
      </c>
      <c r="C68" s="2">
        <v>615.0</v>
      </c>
      <c r="D68" s="2" t="s">
        <v>213</v>
      </c>
      <c r="E68">
        <f>6*365</f>
        <v>2190</v>
      </c>
      <c r="F68" s="2" t="s">
        <v>293</v>
      </c>
      <c r="G68" s="2" t="s">
        <v>294</v>
      </c>
      <c r="H68" s="2" t="s">
        <v>20</v>
      </c>
      <c r="I68" s="2" t="s">
        <v>295</v>
      </c>
      <c r="J68" s="2" t="s">
        <v>27</v>
      </c>
      <c r="K68" s="2" t="s">
        <v>20</v>
      </c>
      <c r="L68" s="2" t="s">
        <v>20</v>
      </c>
      <c r="M68" s="2" t="s">
        <v>296</v>
      </c>
    </row>
    <row r="69">
      <c r="A69" s="2" t="s">
        <v>297</v>
      </c>
      <c r="B69" s="2">
        <v>615.0</v>
      </c>
      <c r="C69" s="2">
        <v>619.0</v>
      </c>
      <c r="D69" s="2" t="s">
        <v>129</v>
      </c>
      <c r="E69">
        <f>6*D63349</f>
        <v>0</v>
      </c>
      <c r="F69" s="2" t="s">
        <v>298</v>
      </c>
      <c r="G69" s="2" t="s">
        <v>299</v>
      </c>
      <c r="H69" s="2" t="s">
        <v>20</v>
      </c>
      <c r="I69" s="2" t="s">
        <v>40</v>
      </c>
      <c r="J69" s="2" t="s">
        <v>27</v>
      </c>
      <c r="K69" s="2" t="s">
        <v>20</v>
      </c>
      <c r="L69" s="2" t="s">
        <v>20</v>
      </c>
    </row>
    <row r="70">
      <c r="A70" s="2" t="s">
        <v>300</v>
      </c>
      <c r="B70" s="2">
        <v>619.0</v>
      </c>
      <c r="C70" s="2">
        <v>625.0</v>
      </c>
      <c r="D70" s="2" t="s">
        <v>107</v>
      </c>
      <c r="E70">
        <f>5*365</f>
        <v>1825</v>
      </c>
      <c r="F70" s="2" t="s">
        <v>301</v>
      </c>
      <c r="G70" s="2" t="s">
        <v>302</v>
      </c>
      <c r="H70" s="2" t="s">
        <v>20</v>
      </c>
      <c r="I70" s="2" t="s">
        <v>303</v>
      </c>
      <c r="J70" s="2" t="s">
        <v>27</v>
      </c>
      <c r="K70" s="2" t="s">
        <v>20</v>
      </c>
      <c r="L70" s="2" t="s">
        <v>20</v>
      </c>
    </row>
    <row r="71">
      <c r="A71" s="2" t="s">
        <v>304</v>
      </c>
      <c r="B71" s="2">
        <v>625.0</v>
      </c>
      <c r="C71" s="2">
        <v>638.0</v>
      </c>
      <c r="D71" s="2" t="s">
        <v>22</v>
      </c>
      <c r="E71">
        <f>12*365</f>
        <v>4380</v>
      </c>
      <c r="F71" s="2" t="s">
        <v>305</v>
      </c>
      <c r="G71" s="2" t="s">
        <v>306</v>
      </c>
      <c r="H71" s="2" t="s">
        <v>20</v>
      </c>
      <c r="I71" s="2" t="s">
        <v>307</v>
      </c>
      <c r="J71" s="2" t="s">
        <v>27</v>
      </c>
      <c r="K71" s="2" t="s">
        <v>20</v>
      </c>
      <c r="L71" s="2" t="s">
        <v>20</v>
      </c>
    </row>
    <row r="72">
      <c r="A72" s="2" t="s">
        <v>308</v>
      </c>
      <c r="B72" s="2">
        <v>638.0</v>
      </c>
      <c r="C72" s="2">
        <v>640.0</v>
      </c>
      <c r="D72" s="2" t="s">
        <v>155</v>
      </c>
      <c r="E72">
        <f>1*365</f>
        <v>365</v>
      </c>
      <c r="F72" s="2" t="s">
        <v>309</v>
      </c>
      <c r="G72" s="2" t="s">
        <v>310</v>
      </c>
      <c r="H72" s="2" t="s">
        <v>20</v>
      </c>
      <c r="I72" s="2" t="s">
        <v>40</v>
      </c>
      <c r="J72" s="2" t="s">
        <v>27</v>
      </c>
      <c r="K72" s="2" t="s">
        <v>20</v>
      </c>
      <c r="L72" s="2" t="s">
        <v>20</v>
      </c>
    </row>
    <row r="73">
      <c r="A73" s="2" t="s">
        <v>311</v>
      </c>
      <c r="B73" s="2">
        <v>640.0</v>
      </c>
      <c r="C73" s="2">
        <v>642.0</v>
      </c>
      <c r="D73" s="2" t="s">
        <v>155</v>
      </c>
      <c r="E73">
        <f>6*D71349</f>
        <v>0</v>
      </c>
      <c r="F73" s="2" t="s">
        <v>312</v>
      </c>
      <c r="G73" s="2" t="s">
        <v>313</v>
      </c>
      <c r="H73" s="2" t="s">
        <v>20</v>
      </c>
      <c r="I73" s="2" t="s">
        <v>314</v>
      </c>
      <c r="J73" s="2" t="s">
        <v>315</v>
      </c>
      <c r="K73" s="2" t="s">
        <v>20</v>
      </c>
      <c r="L73" s="2" t="s">
        <v>20</v>
      </c>
    </row>
    <row r="74">
      <c r="A74" s="2" t="s">
        <v>316</v>
      </c>
      <c r="B74" s="2">
        <v>642.0</v>
      </c>
      <c r="C74" s="2">
        <v>649.0</v>
      </c>
      <c r="D74" s="2" t="s">
        <v>213</v>
      </c>
      <c r="E74">
        <f t="shared" ref="E74:E75" si="4">6*365</f>
        <v>2190</v>
      </c>
      <c r="F74" s="2" t="s">
        <v>317</v>
      </c>
      <c r="G74" s="2" t="s">
        <v>318</v>
      </c>
      <c r="H74" s="2" t="s">
        <v>20</v>
      </c>
      <c r="I74" s="2" t="s">
        <v>319</v>
      </c>
      <c r="J74" s="2" t="s">
        <v>47</v>
      </c>
      <c r="K74" s="2" t="s">
        <v>20</v>
      </c>
      <c r="L74" s="2" t="s">
        <v>20</v>
      </c>
    </row>
    <row r="75">
      <c r="A75" s="2" t="s">
        <v>320</v>
      </c>
      <c r="B75" s="2">
        <v>649.0</v>
      </c>
      <c r="C75" s="2">
        <v>654.0</v>
      </c>
      <c r="D75" s="2" t="s">
        <v>213</v>
      </c>
      <c r="E75">
        <f t="shared" si="4"/>
        <v>2190</v>
      </c>
      <c r="F75" s="2" t="s">
        <v>321</v>
      </c>
      <c r="G75" s="2" t="s">
        <v>322</v>
      </c>
      <c r="H75" s="2" t="s">
        <v>20</v>
      </c>
      <c r="I75" s="2" t="s">
        <v>323</v>
      </c>
      <c r="J75" s="2" t="s">
        <v>27</v>
      </c>
      <c r="K75" s="2" t="s">
        <v>20</v>
      </c>
      <c r="L75" s="2" t="s">
        <v>20</v>
      </c>
    </row>
    <row r="76">
      <c r="A76" s="2" t="s">
        <v>324</v>
      </c>
      <c r="B76" s="2">
        <v>654.0</v>
      </c>
      <c r="C76" s="2">
        <v>657.0</v>
      </c>
      <c r="D76" s="2" t="s">
        <v>120</v>
      </c>
      <c r="E76">
        <f>2*365</f>
        <v>730</v>
      </c>
      <c r="F76" s="2" t="s">
        <v>325</v>
      </c>
      <c r="G76" s="2" t="s">
        <v>326</v>
      </c>
      <c r="H76" s="2" t="s">
        <v>20</v>
      </c>
      <c r="I76" s="2" t="s">
        <v>40</v>
      </c>
      <c r="J76" s="2" t="s">
        <v>27</v>
      </c>
      <c r="K76" s="2" t="s">
        <v>20</v>
      </c>
      <c r="L76" s="2" t="s">
        <v>20</v>
      </c>
    </row>
    <row r="77">
      <c r="A77" s="2" t="s">
        <v>327</v>
      </c>
      <c r="B77" s="2">
        <v>657.0</v>
      </c>
      <c r="C77" s="2">
        <v>672.0</v>
      </c>
      <c r="D77" s="2" t="s">
        <v>116</v>
      </c>
      <c r="E77">
        <f>14*365</f>
        <v>5110</v>
      </c>
      <c r="F77" s="2" t="s">
        <v>328</v>
      </c>
      <c r="G77" s="2" t="s">
        <v>329</v>
      </c>
      <c r="H77" s="2" t="s">
        <v>20</v>
      </c>
      <c r="I77" s="2" t="s">
        <v>330</v>
      </c>
      <c r="J77" s="2" t="s">
        <v>27</v>
      </c>
      <c r="K77" s="2" t="s">
        <v>20</v>
      </c>
      <c r="L77" s="2" t="s">
        <v>20</v>
      </c>
    </row>
    <row r="78">
      <c r="A78" s="2" t="s">
        <v>331</v>
      </c>
      <c r="B78" s="2">
        <v>672.0</v>
      </c>
      <c r="C78" s="2">
        <v>676.0</v>
      </c>
      <c r="D78" s="2" t="s">
        <v>332</v>
      </c>
      <c r="E78">
        <f>4*365</f>
        <v>1460</v>
      </c>
      <c r="F78" s="2" t="s">
        <v>333</v>
      </c>
      <c r="G78" s="2" t="s">
        <v>334</v>
      </c>
      <c r="H78" s="2" t="s">
        <v>20</v>
      </c>
      <c r="I78" s="2" t="s">
        <v>335</v>
      </c>
      <c r="J78" s="2" t="s">
        <v>27</v>
      </c>
      <c r="K78" s="2" t="s">
        <v>20</v>
      </c>
      <c r="L78" s="2" t="s">
        <v>20</v>
      </c>
    </row>
    <row r="79">
      <c r="A79" s="2" t="s">
        <v>336</v>
      </c>
      <c r="B79" s="2">
        <v>676.0</v>
      </c>
      <c r="C79" s="2">
        <v>678.0</v>
      </c>
      <c r="D79" s="2" t="s">
        <v>155</v>
      </c>
      <c r="E79">
        <f>1*365</f>
        <v>365</v>
      </c>
      <c r="F79" s="2" t="s">
        <v>337</v>
      </c>
      <c r="G79" s="2" t="s">
        <v>338</v>
      </c>
      <c r="H79" s="2" t="s">
        <v>20</v>
      </c>
      <c r="I79" s="2" t="s">
        <v>335</v>
      </c>
      <c r="J79" s="2" t="s">
        <v>27</v>
      </c>
      <c r="K79" s="2" t="s">
        <v>20</v>
      </c>
      <c r="L79" s="2" t="s">
        <v>20</v>
      </c>
    </row>
    <row r="80">
      <c r="A80" s="2" t="s">
        <v>339</v>
      </c>
      <c r="B80" s="2">
        <v>678.0</v>
      </c>
      <c r="C80" s="2">
        <v>681.0</v>
      </c>
      <c r="D80" s="2" t="s">
        <v>120</v>
      </c>
      <c r="E80">
        <f>2*365</f>
        <v>730</v>
      </c>
      <c r="F80" s="2" t="s">
        <v>340</v>
      </c>
      <c r="G80" s="2" t="s">
        <v>341</v>
      </c>
      <c r="H80" s="2" t="s">
        <v>20</v>
      </c>
      <c r="I80" s="2" t="s">
        <v>342</v>
      </c>
      <c r="J80" s="2" t="s">
        <v>27</v>
      </c>
      <c r="K80" s="2" t="s">
        <v>20</v>
      </c>
      <c r="L80" s="2" t="s">
        <v>20</v>
      </c>
    </row>
    <row r="81">
      <c r="A81" s="2" t="s">
        <v>343</v>
      </c>
      <c r="B81" s="2">
        <v>681.0</v>
      </c>
      <c r="C81" s="2">
        <v>684.0</v>
      </c>
      <c r="D81" s="2" t="s">
        <v>155</v>
      </c>
      <c r="E81">
        <f>1*365</f>
        <v>365</v>
      </c>
      <c r="F81" s="2" t="s">
        <v>344</v>
      </c>
      <c r="G81" s="2" t="s">
        <v>345</v>
      </c>
      <c r="H81" s="2" t="s">
        <v>20</v>
      </c>
      <c r="I81" s="2" t="s">
        <v>342</v>
      </c>
      <c r="J81" s="2" t="s">
        <v>27</v>
      </c>
      <c r="K81" s="2" t="s">
        <v>20</v>
      </c>
      <c r="L81" s="2" t="s">
        <v>20</v>
      </c>
    </row>
    <row r="82">
      <c r="A82" s="2" t="s">
        <v>346</v>
      </c>
      <c r="B82" s="2">
        <v>684.0</v>
      </c>
      <c r="C82" s="2">
        <v>685.0</v>
      </c>
      <c r="D82" s="2" t="s">
        <v>347</v>
      </c>
      <c r="E82" s="2">
        <v>317.0</v>
      </c>
      <c r="F82" s="2" t="s">
        <v>348</v>
      </c>
      <c r="G82" s="2" t="s">
        <v>349</v>
      </c>
      <c r="H82" s="2" t="s">
        <v>20</v>
      </c>
      <c r="I82" s="2" t="s">
        <v>335</v>
      </c>
      <c r="J82" s="2" t="s">
        <v>27</v>
      </c>
      <c r="K82" s="2" t="s">
        <v>20</v>
      </c>
      <c r="L82" s="2" t="s">
        <v>20</v>
      </c>
    </row>
    <row r="83">
      <c r="A83" s="2" t="s">
        <v>350</v>
      </c>
      <c r="B83" s="2">
        <v>685.0</v>
      </c>
      <c r="C83" s="2">
        <v>686.0</v>
      </c>
      <c r="D83" s="2" t="s">
        <v>155</v>
      </c>
      <c r="E83">
        <f>1*365</f>
        <v>365</v>
      </c>
      <c r="F83" s="2" t="s">
        <v>351</v>
      </c>
      <c r="G83" s="2" t="s">
        <v>352</v>
      </c>
      <c r="H83" s="2" t="s">
        <v>20</v>
      </c>
      <c r="I83" s="2" t="s">
        <v>76</v>
      </c>
      <c r="J83" s="2" t="s">
        <v>76</v>
      </c>
      <c r="K83" s="2" t="s">
        <v>20</v>
      </c>
      <c r="L83" s="2" t="s">
        <v>20</v>
      </c>
    </row>
    <row r="84">
      <c r="A84" s="2" t="s">
        <v>353</v>
      </c>
      <c r="B84" s="2">
        <v>686.0</v>
      </c>
      <c r="C84" s="2">
        <v>687.0</v>
      </c>
      <c r="D84" s="2" t="s">
        <v>354</v>
      </c>
      <c r="E84" s="2">
        <v>335.0</v>
      </c>
      <c r="F84" s="2" t="s">
        <v>355</v>
      </c>
      <c r="G84" s="2" t="s">
        <v>356</v>
      </c>
      <c r="H84" s="2" t="s">
        <v>20</v>
      </c>
      <c r="I84" s="2" t="s">
        <v>123</v>
      </c>
      <c r="J84" s="2" t="s">
        <v>20</v>
      </c>
      <c r="K84" s="2" t="s">
        <v>20</v>
      </c>
      <c r="L84" s="2" t="s">
        <v>20</v>
      </c>
    </row>
    <row r="85">
      <c r="A85" s="2" t="s">
        <v>357</v>
      </c>
      <c r="B85" s="2">
        <v>687.0</v>
      </c>
      <c r="C85" s="2">
        <v>701.0</v>
      </c>
      <c r="D85" s="2" t="s">
        <v>281</v>
      </c>
      <c r="E85">
        <f>13*365</f>
        <v>4745</v>
      </c>
      <c r="F85" s="2" t="s">
        <v>358</v>
      </c>
      <c r="G85" s="2" t="s">
        <v>359</v>
      </c>
      <c r="H85" s="2" t="s">
        <v>20</v>
      </c>
      <c r="I85" s="2" t="s">
        <v>342</v>
      </c>
      <c r="J85" s="2" t="s">
        <v>27</v>
      </c>
      <c r="K85" s="2" t="s">
        <v>20</v>
      </c>
      <c r="L85" s="2" t="s">
        <v>20</v>
      </c>
    </row>
    <row r="86">
      <c r="A86" s="2" t="s">
        <v>360</v>
      </c>
      <c r="B86" s="2">
        <v>701.0</v>
      </c>
      <c r="C86" s="2">
        <v>705.0</v>
      </c>
      <c r="D86" s="2" t="s">
        <v>129</v>
      </c>
      <c r="E86">
        <f>3*365</f>
        <v>1095</v>
      </c>
      <c r="F86" s="2" t="s">
        <v>361</v>
      </c>
      <c r="G86" s="2" t="s">
        <v>362</v>
      </c>
      <c r="H86" s="2" t="s">
        <v>20</v>
      </c>
      <c r="I86" s="2" t="s">
        <v>34</v>
      </c>
      <c r="J86" s="2" t="s">
        <v>34</v>
      </c>
      <c r="K86" s="2" t="s">
        <v>20</v>
      </c>
      <c r="L86" s="2" t="s">
        <v>20</v>
      </c>
    </row>
    <row r="87">
      <c r="A87" s="2" t="s">
        <v>363</v>
      </c>
      <c r="B87" s="2">
        <v>705.0</v>
      </c>
      <c r="C87" s="2">
        <v>708.0</v>
      </c>
      <c r="D87" s="2" t="s">
        <v>120</v>
      </c>
      <c r="E87">
        <f>2*365</f>
        <v>730</v>
      </c>
      <c r="F87" s="2" t="s">
        <v>364</v>
      </c>
      <c r="G87" s="2" t="s">
        <v>365</v>
      </c>
      <c r="H87" s="2" t="s">
        <v>20</v>
      </c>
      <c r="I87" s="2" t="s">
        <v>34</v>
      </c>
      <c r="J87" s="2" t="s">
        <v>34</v>
      </c>
      <c r="K87" s="2" t="s">
        <v>20</v>
      </c>
      <c r="L87" s="2" t="s">
        <v>20</v>
      </c>
    </row>
    <row r="88">
      <c r="A88" s="2" t="s">
        <v>366</v>
      </c>
      <c r="B88" s="2">
        <v>708.0</v>
      </c>
      <c r="C88" s="2">
        <v>708.0</v>
      </c>
      <c r="D88" s="2" t="s">
        <v>367</v>
      </c>
      <c r="E88" s="2">
        <v>21.0</v>
      </c>
      <c r="F88" s="2" t="s">
        <v>368</v>
      </c>
      <c r="G88" s="2" t="s">
        <v>369</v>
      </c>
      <c r="H88" s="2" t="s">
        <v>20</v>
      </c>
      <c r="I88" s="2" t="s">
        <v>76</v>
      </c>
      <c r="J88" s="2" t="s">
        <v>76</v>
      </c>
      <c r="K88" s="2" t="s">
        <v>20</v>
      </c>
      <c r="L88" s="2" t="s">
        <v>20</v>
      </c>
    </row>
    <row r="89">
      <c r="A89" s="2" t="s">
        <v>370</v>
      </c>
      <c r="B89" s="2">
        <v>708.0</v>
      </c>
      <c r="C89" s="2">
        <v>7015.0</v>
      </c>
      <c r="D89" s="2" t="s">
        <v>151</v>
      </c>
      <c r="E89">
        <f>7*365</f>
        <v>2555</v>
      </c>
      <c r="F89" s="2" t="s">
        <v>371</v>
      </c>
      <c r="G89" s="2" t="s">
        <v>372</v>
      </c>
      <c r="H89" s="2" t="s">
        <v>20</v>
      </c>
      <c r="I89" s="2" t="s">
        <v>76</v>
      </c>
      <c r="J89" s="2" t="s">
        <v>76</v>
      </c>
      <c r="K89" s="2" t="s">
        <v>20</v>
      </c>
      <c r="L89" s="2" t="s">
        <v>20</v>
      </c>
      <c r="M89" s="2" t="s">
        <v>373</v>
      </c>
    </row>
    <row r="90">
      <c r="A90" s="2" t="s">
        <v>374</v>
      </c>
      <c r="B90" s="2">
        <v>715.0</v>
      </c>
      <c r="C90" s="2">
        <v>731.0</v>
      </c>
      <c r="D90" s="2" t="s">
        <v>174</v>
      </c>
      <c r="E90">
        <f>15*365</f>
        <v>5475</v>
      </c>
      <c r="F90" s="2" t="s">
        <v>375</v>
      </c>
      <c r="G90" s="2" t="s">
        <v>376</v>
      </c>
      <c r="H90" s="2" t="s">
        <v>20</v>
      </c>
      <c r="I90" s="2" t="s">
        <v>335</v>
      </c>
      <c r="J90" s="2" t="s">
        <v>27</v>
      </c>
      <c r="K90" s="2" t="s">
        <v>20</v>
      </c>
      <c r="L90" s="2" t="s">
        <v>20</v>
      </c>
    </row>
    <row r="91">
      <c r="A91" s="2" t="s">
        <v>377</v>
      </c>
      <c r="B91" s="2">
        <v>731.0</v>
      </c>
      <c r="C91" s="2">
        <v>741.0</v>
      </c>
      <c r="D91" s="2" t="s">
        <v>277</v>
      </c>
      <c r="E91">
        <f t="shared" ref="E91:E92" si="5">10*365</f>
        <v>3650</v>
      </c>
      <c r="F91" s="2" t="s">
        <v>378</v>
      </c>
      <c r="G91" s="2" t="s">
        <v>379</v>
      </c>
      <c r="H91" s="2" t="s">
        <v>20</v>
      </c>
      <c r="I91" s="2" t="s">
        <v>76</v>
      </c>
      <c r="J91" s="2" t="s">
        <v>76</v>
      </c>
      <c r="K91" s="2" t="s">
        <v>20</v>
      </c>
      <c r="L91" s="2" t="s">
        <v>20</v>
      </c>
    </row>
    <row r="92">
      <c r="A92" s="2" t="s">
        <v>380</v>
      </c>
      <c r="B92" s="2">
        <v>741.0</v>
      </c>
      <c r="C92" s="2">
        <v>752.0</v>
      </c>
      <c r="D92" s="2" t="s">
        <v>277</v>
      </c>
      <c r="E92">
        <f t="shared" si="5"/>
        <v>3650</v>
      </c>
      <c r="F92" s="2" t="s">
        <v>381</v>
      </c>
      <c r="G92" s="2" t="s">
        <v>382</v>
      </c>
      <c r="H92" s="2" t="s">
        <v>20</v>
      </c>
      <c r="I92" s="2" t="s">
        <v>34</v>
      </c>
      <c r="J92" s="2" t="s">
        <v>34</v>
      </c>
      <c r="K92" s="2" t="s">
        <v>20</v>
      </c>
      <c r="L92" s="2" t="s">
        <v>20</v>
      </c>
    </row>
    <row r="93">
      <c r="A93" s="2" t="s">
        <v>383</v>
      </c>
      <c r="B93" s="2">
        <v>752.0</v>
      </c>
      <c r="C93" s="2">
        <v>752.0</v>
      </c>
      <c r="D93" s="2" t="s">
        <v>384</v>
      </c>
      <c r="E93" s="2">
        <v>0.0</v>
      </c>
      <c r="F93" s="2" t="s">
        <v>385</v>
      </c>
      <c r="G93" s="2" t="s">
        <v>386</v>
      </c>
      <c r="H93" s="2" t="s">
        <v>20</v>
      </c>
      <c r="J93" s="2" t="s">
        <v>20</v>
      </c>
      <c r="K93" s="2" t="s">
        <v>20</v>
      </c>
      <c r="L93" s="2" t="s">
        <v>20</v>
      </c>
      <c r="M93" s="2" t="s">
        <v>387</v>
      </c>
    </row>
    <row r="94">
      <c r="A94" s="2" t="s">
        <v>388</v>
      </c>
      <c r="B94" s="2">
        <v>752.0</v>
      </c>
      <c r="C94" s="2">
        <v>757.0</v>
      </c>
      <c r="D94" s="2" t="s">
        <v>107</v>
      </c>
      <c r="E94">
        <f>5*365</f>
        <v>1825</v>
      </c>
      <c r="F94" s="2" t="s">
        <v>389</v>
      </c>
      <c r="G94" s="2" t="s">
        <v>390</v>
      </c>
      <c r="H94" s="2" t="s">
        <v>20</v>
      </c>
      <c r="J94" s="2" t="s">
        <v>20</v>
      </c>
      <c r="K94" s="2" t="s">
        <v>20</v>
      </c>
      <c r="L94" s="2" t="s">
        <v>20</v>
      </c>
    </row>
    <row r="95">
      <c r="A95" s="2" t="s">
        <v>391</v>
      </c>
      <c r="B95" s="2">
        <v>757.0</v>
      </c>
      <c r="C95" s="2">
        <v>767.0</v>
      </c>
      <c r="D95" s="2" t="s">
        <v>277</v>
      </c>
      <c r="E95">
        <f>10*365</f>
        <v>3650</v>
      </c>
      <c r="F95" s="2" t="s">
        <v>392</v>
      </c>
      <c r="G95" s="2" t="s">
        <v>393</v>
      </c>
      <c r="H95" s="2" t="s">
        <v>20</v>
      </c>
      <c r="I95" s="2" t="s">
        <v>40</v>
      </c>
      <c r="J95" s="2" t="s">
        <v>27</v>
      </c>
      <c r="K95" s="2" t="s">
        <v>20</v>
      </c>
      <c r="L95" s="2" t="s">
        <v>20</v>
      </c>
    </row>
    <row r="96">
      <c r="A96" s="2" t="s">
        <v>394</v>
      </c>
      <c r="B96" s="2">
        <v>767.0</v>
      </c>
      <c r="C96" s="2">
        <v>772.0</v>
      </c>
      <c r="D96" s="2" t="s">
        <v>63</v>
      </c>
      <c r="E96">
        <f>4*365</f>
        <v>1460</v>
      </c>
      <c r="F96" s="2" t="s">
        <v>395</v>
      </c>
      <c r="G96" s="2" t="s">
        <v>396</v>
      </c>
      <c r="H96" s="2" t="s">
        <v>20</v>
      </c>
      <c r="I96" s="2" t="s">
        <v>342</v>
      </c>
      <c r="J96" s="2" t="s">
        <v>27</v>
      </c>
      <c r="K96" s="2" t="s">
        <v>20</v>
      </c>
      <c r="L96" s="2" t="s">
        <v>20</v>
      </c>
    </row>
    <row r="97">
      <c r="A97" s="2" t="s">
        <v>397</v>
      </c>
      <c r="B97" s="2">
        <v>772.0</v>
      </c>
      <c r="C97" s="2">
        <v>795.0</v>
      </c>
      <c r="D97" s="2" t="s">
        <v>398</v>
      </c>
      <c r="E97">
        <f>23*365</f>
        <v>8395</v>
      </c>
      <c r="F97" s="2" t="s">
        <v>399</v>
      </c>
      <c r="G97" s="2" t="s">
        <v>400</v>
      </c>
      <c r="H97" s="2" t="s">
        <v>20</v>
      </c>
      <c r="I97" s="2" t="s">
        <v>40</v>
      </c>
      <c r="J97" s="2" t="s">
        <v>27</v>
      </c>
      <c r="K97" s="2" t="s">
        <v>20</v>
      </c>
      <c r="L97" s="2" t="s">
        <v>20</v>
      </c>
    </row>
    <row r="98">
      <c r="A98" s="2" t="s">
        <v>401</v>
      </c>
      <c r="B98" s="2">
        <v>795.0</v>
      </c>
      <c r="C98" s="2">
        <v>816.0</v>
      </c>
      <c r="D98" s="2" t="s">
        <v>402</v>
      </c>
      <c r="E98">
        <f>20*365</f>
        <v>7300</v>
      </c>
      <c r="F98" s="2" t="s">
        <v>403</v>
      </c>
      <c r="G98" s="2" t="s">
        <v>404</v>
      </c>
      <c r="H98" s="2" t="s">
        <v>20</v>
      </c>
      <c r="I98" s="2" t="s">
        <v>40</v>
      </c>
      <c r="J98" s="2" t="s">
        <v>27</v>
      </c>
      <c r="K98" s="2" t="s">
        <v>20</v>
      </c>
      <c r="L98" s="2" t="s">
        <v>20</v>
      </c>
    </row>
    <row r="99">
      <c r="A99" s="2" t="s">
        <v>405</v>
      </c>
      <c r="B99" s="2">
        <v>816.0</v>
      </c>
      <c r="C99" s="2">
        <v>817.0</v>
      </c>
      <c r="D99" s="2" t="s">
        <v>406</v>
      </c>
      <c r="E99" s="2">
        <v>226.0</v>
      </c>
      <c r="F99" s="2" t="s">
        <v>407</v>
      </c>
      <c r="G99" s="2" t="s">
        <v>408</v>
      </c>
      <c r="H99" s="2" t="s">
        <v>20</v>
      </c>
      <c r="I99" s="2" t="s">
        <v>123</v>
      </c>
      <c r="J99" s="2" t="s">
        <v>27</v>
      </c>
      <c r="K99" s="2" t="s">
        <v>20</v>
      </c>
      <c r="L99" s="2" t="s">
        <v>20</v>
      </c>
    </row>
    <row r="100">
      <c r="A100" s="2" t="s">
        <v>409</v>
      </c>
      <c r="B100" s="2">
        <v>817.0</v>
      </c>
      <c r="C100" s="2">
        <v>824.0</v>
      </c>
      <c r="D100" s="2" t="s">
        <v>151</v>
      </c>
      <c r="E100">
        <f>7*365</f>
        <v>2555</v>
      </c>
      <c r="F100" s="2" t="s">
        <v>410</v>
      </c>
      <c r="G100" s="2" t="s">
        <v>411</v>
      </c>
      <c r="H100" s="2" t="s">
        <v>20</v>
      </c>
      <c r="I100" s="2" t="s">
        <v>40</v>
      </c>
      <c r="J100" s="2" t="s">
        <v>27</v>
      </c>
      <c r="K100" s="2" t="s">
        <v>20</v>
      </c>
      <c r="L100" s="2" t="s">
        <v>20</v>
      </c>
    </row>
    <row r="101">
      <c r="A101" s="2" t="s">
        <v>412</v>
      </c>
      <c r="B101" s="2">
        <v>824.0</v>
      </c>
      <c r="C101" s="2">
        <v>827.0</v>
      </c>
      <c r="D101" s="2" t="s">
        <v>129</v>
      </c>
      <c r="E101">
        <f>3*365</f>
        <v>1095</v>
      </c>
      <c r="F101" s="2" t="s">
        <v>413</v>
      </c>
      <c r="G101" s="2" t="s">
        <v>414</v>
      </c>
      <c r="H101" s="2" t="s">
        <v>20</v>
      </c>
      <c r="I101" s="2" t="s">
        <v>40</v>
      </c>
      <c r="J101" s="2" t="s">
        <v>27</v>
      </c>
      <c r="K101" s="2" t="s">
        <v>20</v>
      </c>
      <c r="L101" s="2" t="s">
        <v>20</v>
      </c>
    </row>
    <row r="102">
      <c r="A102" s="2" t="s">
        <v>415</v>
      </c>
      <c r="B102" s="2">
        <v>827.0</v>
      </c>
      <c r="C102" s="2">
        <v>827.0</v>
      </c>
      <c r="D102" s="2" t="s">
        <v>416</v>
      </c>
      <c r="E102" s="2">
        <v>30.0</v>
      </c>
      <c r="F102" s="2" t="s">
        <v>417</v>
      </c>
      <c r="G102" s="2" t="s">
        <v>418</v>
      </c>
      <c r="H102" s="2" t="s">
        <v>20</v>
      </c>
      <c r="I102" s="2" t="s">
        <v>40</v>
      </c>
      <c r="J102" s="2" t="s">
        <v>27</v>
      </c>
      <c r="K102" s="2" t="s">
        <v>20</v>
      </c>
      <c r="L102" s="2" t="s">
        <v>20</v>
      </c>
    </row>
    <row r="103">
      <c r="A103" s="2" t="s">
        <v>419</v>
      </c>
      <c r="B103" s="2">
        <v>827.0</v>
      </c>
      <c r="C103" s="2">
        <v>844.0</v>
      </c>
      <c r="D103" s="2" t="s">
        <v>420</v>
      </c>
      <c r="E103">
        <f>17*365</f>
        <v>6205</v>
      </c>
      <c r="F103" s="2" t="s">
        <v>421</v>
      </c>
      <c r="G103" s="2" t="s">
        <v>422</v>
      </c>
      <c r="H103" s="2" t="s">
        <v>20</v>
      </c>
      <c r="I103" s="2" t="s">
        <v>40</v>
      </c>
      <c r="J103" s="2" t="s">
        <v>27</v>
      </c>
      <c r="K103" s="2" t="s">
        <v>20</v>
      </c>
      <c r="L103" s="2" t="s">
        <v>20</v>
      </c>
    </row>
    <row r="104">
      <c r="A104" s="2" t="s">
        <v>423</v>
      </c>
      <c r="B104" s="2">
        <v>844.0</v>
      </c>
      <c r="C104" s="2">
        <v>847.0</v>
      </c>
      <c r="D104" s="2" t="s">
        <v>129</v>
      </c>
      <c r="E104">
        <f>3*365</f>
        <v>1095</v>
      </c>
      <c r="F104" s="2" t="s">
        <v>424</v>
      </c>
      <c r="G104" s="2" t="s">
        <v>425</v>
      </c>
      <c r="H104" s="2" t="s">
        <v>20</v>
      </c>
      <c r="I104" s="2" t="s">
        <v>40</v>
      </c>
      <c r="J104" s="2" t="s">
        <v>27</v>
      </c>
      <c r="K104" s="2" t="s">
        <v>20</v>
      </c>
      <c r="L104" s="2" t="s">
        <v>20</v>
      </c>
    </row>
    <row r="105">
      <c r="A105" s="2" t="s">
        <v>426</v>
      </c>
      <c r="B105" s="2">
        <v>847.0</v>
      </c>
      <c r="C105" s="2">
        <v>855.0</v>
      </c>
      <c r="D105" s="2" t="s">
        <v>42</v>
      </c>
      <c r="E105">
        <f>8*365</f>
        <v>2920</v>
      </c>
      <c r="F105" s="2" t="s">
        <v>427</v>
      </c>
      <c r="G105" s="2" t="s">
        <v>428</v>
      </c>
      <c r="H105" s="2" t="s">
        <v>20</v>
      </c>
      <c r="I105" s="2" t="s">
        <v>40</v>
      </c>
      <c r="J105" s="2" t="s">
        <v>27</v>
      </c>
      <c r="K105" s="2" t="s">
        <v>20</v>
      </c>
      <c r="L105" s="2" t="s">
        <v>20</v>
      </c>
    </row>
    <row r="106">
      <c r="A106" s="2" t="s">
        <v>429</v>
      </c>
      <c r="B106" s="2">
        <v>855.0</v>
      </c>
      <c r="C106" s="2">
        <v>858.0</v>
      </c>
      <c r="D106" s="2" t="s">
        <v>129</v>
      </c>
      <c r="E106">
        <f>3*365</f>
        <v>1095</v>
      </c>
      <c r="F106" s="2" t="s">
        <v>430</v>
      </c>
      <c r="G106" s="2" t="s">
        <v>431</v>
      </c>
      <c r="H106" s="2" t="s">
        <v>20</v>
      </c>
      <c r="I106" s="2" t="s">
        <v>40</v>
      </c>
      <c r="J106" s="2" t="s">
        <v>27</v>
      </c>
      <c r="K106" s="2" t="s">
        <v>20</v>
      </c>
      <c r="L106" s="2" t="s">
        <v>20</v>
      </c>
    </row>
    <row r="107">
      <c r="A107" s="2" t="s">
        <v>432</v>
      </c>
      <c r="B107" s="2">
        <v>858.0</v>
      </c>
      <c r="C107" s="2">
        <v>867.0</v>
      </c>
      <c r="D107" s="2" t="s">
        <v>138</v>
      </c>
      <c r="E107">
        <f>9*365</f>
        <v>3285</v>
      </c>
      <c r="F107" s="2" t="s">
        <v>433</v>
      </c>
      <c r="G107" s="2" t="s">
        <v>434</v>
      </c>
      <c r="H107" s="2" t="s">
        <v>20</v>
      </c>
      <c r="I107" s="2" t="s">
        <v>40</v>
      </c>
      <c r="J107" s="2" t="s">
        <v>27</v>
      </c>
      <c r="K107" s="2" t="s">
        <v>20</v>
      </c>
      <c r="L107" s="2" t="s">
        <v>20</v>
      </c>
    </row>
    <row r="108">
      <c r="A108" s="2" t="s">
        <v>435</v>
      </c>
      <c r="B108" s="2">
        <v>867.0</v>
      </c>
      <c r="C108" s="2">
        <v>872.0</v>
      </c>
      <c r="D108" s="2" t="s">
        <v>107</v>
      </c>
      <c r="E108">
        <f>5*365</f>
        <v>1825</v>
      </c>
      <c r="F108" s="2" t="s">
        <v>436</v>
      </c>
      <c r="G108" s="2" t="s">
        <v>437</v>
      </c>
      <c r="H108" s="2" t="s">
        <v>20</v>
      </c>
      <c r="I108" s="2" t="s">
        <v>40</v>
      </c>
      <c r="J108" s="2" t="s">
        <v>27</v>
      </c>
      <c r="K108" s="2" t="s">
        <v>20</v>
      </c>
      <c r="L108" s="2" t="s">
        <v>20</v>
      </c>
    </row>
    <row r="109">
      <c r="A109" s="2" t="s">
        <v>438</v>
      </c>
      <c r="B109" s="2">
        <v>872.0</v>
      </c>
      <c r="C109" s="2">
        <v>882.0</v>
      </c>
      <c r="D109" s="2" t="s">
        <v>277</v>
      </c>
      <c r="E109">
        <f>10*365</f>
        <v>3650</v>
      </c>
      <c r="F109" s="2" t="s">
        <v>439</v>
      </c>
      <c r="G109" s="2" t="s">
        <v>440</v>
      </c>
      <c r="H109" s="2" t="s">
        <v>20</v>
      </c>
      <c r="I109" s="2" t="s">
        <v>40</v>
      </c>
      <c r="J109" s="2" t="s">
        <v>27</v>
      </c>
      <c r="K109" s="2" t="s">
        <v>20</v>
      </c>
      <c r="L109" s="2" t="s">
        <v>20</v>
      </c>
    </row>
    <row r="110">
      <c r="A110" s="2" t="s">
        <v>441</v>
      </c>
      <c r="B110" s="2">
        <v>882.0</v>
      </c>
      <c r="C110" s="2">
        <v>884.0</v>
      </c>
      <c r="D110" s="2" t="s">
        <v>155</v>
      </c>
      <c r="E110">
        <f t="shared" ref="E110:E111" si="6">1*365</f>
        <v>365</v>
      </c>
      <c r="F110" s="2" t="s">
        <v>442</v>
      </c>
      <c r="G110" s="2" t="s">
        <v>443</v>
      </c>
      <c r="H110" s="2" t="s">
        <v>20</v>
      </c>
      <c r="I110" s="2" t="s">
        <v>444</v>
      </c>
      <c r="J110" s="2" t="s">
        <v>27</v>
      </c>
      <c r="K110" s="2" t="s">
        <v>20</v>
      </c>
      <c r="L110" s="2" t="s">
        <v>20</v>
      </c>
    </row>
    <row r="111">
      <c r="A111" s="2" t="s">
        <v>445</v>
      </c>
      <c r="B111" s="2">
        <v>884.0</v>
      </c>
      <c r="C111" s="2">
        <v>885.0</v>
      </c>
      <c r="D111" s="2" t="s">
        <v>155</v>
      </c>
      <c r="E111">
        <f t="shared" si="6"/>
        <v>365</v>
      </c>
      <c r="F111" s="2" t="s">
        <v>446</v>
      </c>
      <c r="G111" s="2" t="s">
        <v>447</v>
      </c>
      <c r="H111" s="2" t="s">
        <v>20</v>
      </c>
      <c r="I111" s="2" t="s">
        <v>40</v>
      </c>
      <c r="J111" s="2" t="s">
        <v>27</v>
      </c>
      <c r="K111" s="2" t="s">
        <v>20</v>
      </c>
      <c r="L111" s="2" t="s">
        <v>20</v>
      </c>
    </row>
    <row r="112">
      <c r="A112" s="2" t="s">
        <v>448</v>
      </c>
      <c r="B112" s="2">
        <v>885.0</v>
      </c>
      <c r="C112" s="2">
        <v>891.0</v>
      </c>
      <c r="D112" s="2" t="s">
        <v>213</v>
      </c>
      <c r="E112">
        <f>6*365</f>
        <v>2190</v>
      </c>
      <c r="F112" s="2" t="s">
        <v>449</v>
      </c>
      <c r="G112" s="2" t="s">
        <v>450</v>
      </c>
      <c r="H112" s="2" t="s">
        <v>20</v>
      </c>
      <c r="I112" s="2" t="s">
        <v>40</v>
      </c>
      <c r="J112" s="2" t="s">
        <v>27</v>
      </c>
      <c r="K112" s="2" t="s">
        <v>20</v>
      </c>
      <c r="L112" s="2" t="s">
        <v>20</v>
      </c>
    </row>
    <row r="113">
      <c r="A113" s="2" t="s">
        <v>451</v>
      </c>
      <c r="B113" s="2">
        <v>891.0</v>
      </c>
      <c r="C113" s="2">
        <v>896.0</v>
      </c>
      <c r="D113" s="2" t="s">
        <v>63</v>
      </c>
      <c r="E113">
        <f>4*365</f>
        <v>1460</v>
      </c>
      <c r="F113" s="2" t="s">
        <v>452</v>
      </c>
      <c r="G113" s="2" t="s">
        <v>453</v>
      </c>
      <c r="H113" s="2" t="s">
        <v>20</v>
      </c>
      <c r="I113" s="2" t="s">
        <v>454</v>
      </c>
      <c r="J113" s="2" t="s">
        <v>27</v>
      </c>
      <c r="K113" s="2" t="s">
        <v>20</v>
      </c>
      <c r="L113" s="2" t="s">
        <v>20</v>
      </c>
    </row>
    <row r="114">
      <c r="A114" s="2" t="s">
        <v>455</v>
      </c>
      <c r="B114" s="2">
        <v>896.0</v>
      </c>
      <c r="C114" s="2">
        <v>896.0</v>
      </c>
      <c r="D114" s="2" t="s">
        <v>456</v>
      </c>
      <c r="E114" s="2">
        <v>15.0</v>
      </c>
      <c r="F114" s="2" t="s">
        <v>457</v>
      </c>
      <c r="G114" s="2" t="s">
        <v>458</v>
      </c>
      <c r="H114" s="2" t="s">
        <v>20</v>
      </c>
      <c r="I114" s="2" t="s">
        <v>40</v>
      </c>
      <c r="J114" s="2" t="s">
        <v>27</v>
      </c>
      <c r="K114" s="2" t="s">
        <v>20</v>
      </c>
      <c r="L114" s="2" t="s">
        <v>20</v>
      </c>
    </row>
    <row r="115">
      <c r="A115" s="2" t="s">
        <v>459</v>
      </c>
      <c r="B115" s="2">
        <v>896.0</v>
      </c>
      <c r="C115" s="2">
        <v>897.0</v>
      </c>
      <c r="D115" s="2" t="s">
        <v>155</v>
      </c>
      <c r="E115">
        <f>1*365</f>
        <v>365</v>
      </c>
      <c r="F115" s="2" t="s">
        <v>460</v>
      </c>
      <c r="G115" s="2" t="s">
        <v>461</v>
      </c>
      <c r="H115" s="2" t="s">
        <v>20</v>
      </c>
      <c r="I115" s="2" t="s">
        <v>123</v>
      </c>
      <c r="J115" s="2" t="s">
        <v>27</v>
      </c>
      <c r="K115" s="2" t="s">
        <v>20</v>
      </c>
      <c r="L115" s="2" t="s">
        <v>20</v>
      </c>
    </row>
    <row r="116">
      <c r="A116" s="2" t="s">
        <v>462</v>
      </c>
      <c r="B116" s="2">
        <v>897.0</v>
      </c>
      <c r="C116" s="2">
        <v>897.0</v>
      </c>
      <c r="D116" s="2" t="s">
        <v>463</v>
      </c>
      <c r="E116" s="2">
        <v>122.0</v>
      </c>
      <c r="F116" s="2" t="s">
        <v>464</v>
      </c>
      <c r="G116" s="2" t="s">
        <v>465</v>
      </c>
      <c r="H116" s="2" t="s">
        <v>20</v>
      </c>
      <c r="I116" s="2" t="s">
        <v>444</v>
      </c>
      <c r="J116" s="2" t="s">
        <v>27</v>
      </c>
      <c r="K116" s="2" t="s">
        <v>20</v>
      </c>
      <c r="L116" s="2" t="s">
        <v>20</v>
      </c>
    </row>
    <row r="117">
      <c r="A117" s="2" t="s">
        <v>466</v>
      </c>
      <c r="B117" s="2">
        <v>897.0</v>
      </c>
      <c r="C117" s="2">
        <v>898.0</v>
      </c>
      <c r="D117" s="2" t="s">
        <v>467</v>
      </c>
      <c r="E117" s="2">
        <v>30.0</v>
      </c>
      <c r="F117" s="2" t="s">
        <v>468</v>
      </c>
      <c r="G117" s="2" t="s">
        <v>469</v>
      </c>
      <c r="H117" s="2" t="s">
        <v>20</v>
      </c>
      <c r="I117" s="2" t="s">
        <v>40</v>
      </c>
      <c r="J117" s="2" t="s">
        <v>27</v>
      </c>
      <c r="K117" s="2" t="s">
        <v>20</v>
      </c>
      <c r="L117" s="2" t="s">
        <v>20</v>
      </c>
    </row>
    <row r="118">
      <c r="A118" s="2" t="s">
        <v>470</v>
      </c>
      <c r="B118" s="2">
        <v>898.0</v>
      </c>
      <c r="C118" s="2">
        <v>900.0</v>
      </c>
      <c r="D118" s="2" t="s">
        <v>120</v>
      </c>
      <c r="E118">
        <f>2*365</f>
        <v>730</v>
      </c>
      <c r="F118" s="2" t="s">
        <v>471</v>
      </c>
      <c r="G118" s="2" t="s">
        <v>472</v>
      </c>
      <c r="H118" s="2" t="s">
        <v>20</v>
      </c>
      <c r="I118" s="2" t="s">
        <v>473</v>
      </c>
      <c r="J118" s="2" t="s">
        <v>27</v>
      </c>
      <c r="K118" s="2" t="s">
        <v>20</v>
      </c>
      <c r="L118" s="2" t="s">
        <v>20</v>
      </c>
    </row>
    <row r="119">
      <c r="A119" s="2" t="s">
        <v>474</v>
      </c>
      <c r="B119" s="2">
        <v>900.0</v>
      </c>
      <c r="C119" s="2">
        <v>903.0</v>
      </c>
      <c r="D119" s="2" t="s">
        <v>129</v>
      </c>
      <c r="E119">
        <f>3*365</f>
        <v>1095</v>
      </c>
      <c r="F119" s="2" t="s">
        <v>475</v>
      </c>
      <c r="G119" s="2" t="s">
        <v>476</v>
      </c>
      <c r="H119" s="2" t="s">
        <v>20</v>
      </c>
      <c r="I119" s="2" t="s">
        <v>40</v>
      </c>
      <c r="J119" s="2" t="s">
        <v>27</v>
      </c>
      <c r="K119" s="2" t="s">
        <v>20</v>
      </c>
      <c r="L119" s="2" t="s">
        <v>20</v>
      </c>
    </row>
    <row r="120">
      <c r="A120" s="2" t="s">
        <v>477</v>
      </c>
      <c r="B120" s="2">
        <v>903.0</v>
      </c>
      <c r="C120" s="2">
        <v>903.0</v>
      </c>
      <c r="D120" s="2" t="s">
        <v>478</v>
      </c>
      <c r="E120" s="2">
        <v>92.0</v>
      </c>
      <c r="F120" s="2" t="s">
        <v>479</v>
      </c>
      <c r="G120" s="2" t="s">
        <v>480</v>
      </c>
      <c r="H120" s="2" t="s">
        <v>20</v>
      </c>
      <c r="I120" s="2" t="s">
        <v>481</v>
      </c>
      <c r="J120" s="2" t="s">
        <v>27</v>
      </c>
      <c r="K120" s="2" t="s">
        <v>20</v>
      </c>
      <c r="L120" s="2" t="s">
        <v>20</v>
      </c>
    </row>
    <row r="121">
      <c r="A121" s="2" t="s">
        <v>482</v>
      </c>
      <c r="B121" s="2">
        <v>904.0</v>
      </c>
      <c r="C121" s="2">
        <v>911.0</v>
      </c>
      <c r="D121" s="2" t="s">
        <v>151</v>
      </c>
      <c r="E121">
        <f>7*365</f>
        <v>2555</v>
      </c>
      <c r="F121" s="2" t="s">
        <v>483</v>
      </c>
      <c r="G121" s="2" t="s">
        <v>484</v>
      </c>
      <c r="H121" s="2" t="s">
        <v>20</v>
      </c>
      <c r="I121" s="2" t="s">
        <v>40</v>
      </c>
      <c r="J121" s="2" t="s">
        <v>27</v>
      </c>
      <c r="K121" s="2" t="s">
        <v>20</v>
      </c>
      <c r="L121" s="2" t="s">
        <v>20</v>
      </c>
    </row>
    <row r="122">
      <c r="A122" s="2" t="s">
        <v>485</v>
      </c>
      <c r="B122" s="2">
        <v>911.0</v>
      </c>
      <c r="C122" s="2">
        <v>913.0</v>
      </c>
      <c r="D122" s="2" t="s">
        <v>120</v>
      </c>
      <c r="E122">
        <f>2*365</f>
        <v>730</v>
      </c>
      <c r="F122" s="2" t="s">
        <v>486</v>
      </c>
      <c r="G122" s="2" t="s">
        <v>487</v>
      </c>
      <c r="H122" s="2" t="s">
        <v>20</v>
      </c>
      <c r="I122" s="2" t="s">
        <v>40</v>
      </c>
      <c r="J122" s="2" t="s">
        <v>27</v>
      </c>
      <c r="K122" s="2" t="s">
        <v>20</v>
      </c>
      <c r="L122" s="2" t="s">
        <v>20</v>
      </c>
    </row>
    <row r="123">
      <c r="A123" s="2" t="s">
        <v>488</v>
      </c>
      <c r="B123" s="2">
        <v>913.0</v>
      </c>
      <c r="C123" s="2">
        <v>914.0</v>
      </c>
      <c r="D123" s="2" t="s">
        <v>489</v>
      </c>
      <c r="E123" s="2">
        <v>200.0</v>
      </c>
      <c r="F123" s="2" t="s">
        <v>490</v>
      </c>
      <c r="G123" s="2" t="s">
        <v>491</v>
      </c>
      <c r="H123" s="2" t="s">
        <v>20</v>
      </c>
      <c r="I123" s="2" t="s">
        <v>492</v>
      </c>
      <c r="J123" s="2" t="s">
        <v>27</v>
      </c>
      <c r="K123" s="2" t="s">
        <v>20</v>
      </c>
      <c r="L123" s="2" t="s">
        <v>20</v>
      </c>
    </row>
    <row r="124">
      <c r="A124" s="2" t="s">
        <v>493</v>
      </c>
      <c r="B124" s="2">
        <v>914.0</v>
      </c>
      <c r="C124" s="2">
        <v>928.0</v>
      </c>
      <c r="D124" s="2" t="s">
        <v>116</v>
      </c>
      <c r="E124">
        <f>14*365</f>
        <v>5110</v>
      </c>
      <c r="F124" s="2" t="s">
        <v>494</v>
      </c>
      <c r="G124" s="2" t="s">
        <v>495</v>
      </c>
      <c r="H124" s="2" t="s">
        <v>20</v>
      </c>
      <c r="I124" s="2" t="s">
        <v>496</v>
      </c>
      <c r="J124" s="2" t="s">
        <v>27</v>
      </c>
      <c r="K124" s="2" t="s">
        <v>20</v>
      </c>
      <c r="L124" s="2" t="s">
        <v>20</v>
      </c>
    </row>
    <row r="125">
      <c r="A125" s="2" t="s">
        <v>497</v>
      </c>
      <c r="B125" s="2">
        <v>928.0</v>
      </c>
      <c r="C125" s="2">
        <v>928.0</v>
      </c>
      <c r="D125" s="2" t="s">
        <v>498</v>
      </c>
      <c r="E125" s="2">
        <v>245.0</v>
      </c>
      <c r="F125" s="2" t="s">
        <v>499</v>
      </c>
      <c r="G125" s="2" t="s">
        <v>500</v>
      </c>
      <c r="H125" s="2" t="s">
        <v>20</v>
      </c>
      <c r="I125" s="2" t="s">
        <v>40</v>
      </c>
      <c r="J125" s="2" t="s">
        <v>27</v>
      </c>
      <c r="K125" s="2" t="s">
        <v>20</v>
      </c>
      <c r="L125" s="2" t="s">
        <v>20</v>
      </c>
    </row>
    <row r="126">
      <c r="A126" s="2" t="s">
        <v>501</v>
      </c>
      <c r="B126" s="2">
        <v>928.0</v>
      </c>
      <c r="C126" s="2">
        <v>931.0</v>
      </c>
      <c r="D126" s="2" t="s">
        <v>120</v>
      </c>
      <c r="E126">
        <f>2*365</f>
        <v>730</v>
      </c>
      <c r="F126" s="2" t="s">
        <v>502</v>
      </c>
      <c r="G126" s="2" t="s">
        <v>503</v>
      </c>
      <c r="H126" s="2" t="s">
        <v>20</v>
      </c>
      <c r="I126" s="2" t="s">
        <v>40</v>
      </c>
      <c r="J126" s="2" t="s">
        <v>27</v>
      </c>
      <c r="K126" s="2" t="s">
        <v>20</v>
      </c>
      <c r="L126" s="2" t="s">
        <v>20</v>
      </c>
    </row>
    <row r="127">
      <c r="A127" s="2" t="s">
        <v>504</v>
      </c>
      <c r="B127" s="2">
        <v>931.0</v>
      </c>
      <c r="C127" s="2">
        <v>935.0</v>
      </c>
      <c r="D127" s="2" t="s">
        <v>63</v>
      </c>
      <c r="E127">
        <f>4*365</f>
        <v>1460</v>
      </c>
      <c r="F127" s="2" t="s">
        <v>505</v>
      </c>
      <c r="G127" s="2" t="s">
        <v>506</v>
      </c>
      <c r="H127" s="2" t="s">
        <v>20</v>
      </c>
      <c r="I127" s="2" t="s">
        <v>40</v>
      </c>
      <c r="J127" s="2" t="s">
        <v>27</v>
      </c>
      <c r="K127" s="2" t="s">
        <v>20</v>
      </c>
      <c r="L127" s="2" t="s">
        <v>20</v>
      </c>
    </row>
    <row r="128">
      <c r="A128" s="2" t="s">
        <v>507</v>
      </c>
      <c r="B128" s="2">
        <v>936.0</v>
      </c>
      <c r="C128" s="2">
        <v>939.0</v>
      </c>
      <c r="D128" s="2" t="s">
        <v>129</v>
      </c>
      <c r="E128">
        <f t="shared" ref="E128:E130" si="7">3*365</f>
        <v>1095</v>
      </c>
      <c r="F128" s="2" t="s">
        <v>508</v>
      </c>
      <c r="G128" s="2" t="s">
        <v>509</v>
      </c>
      <c r="H128" s="2" t="s">
        <v>20</v>
      </c>
      <c r="I128" s="2" t="s">
        <v>123</v>
      </c>
      <c r="J128" s="2" t="s">
        <v>20</v>
      </c>
      <c r="K128" s="2" t="s">
        <v>20</v>
      </c>
      <c r="L128" s="2" t="s">
        <v>20</v>
      </c>
    </row>
    <row r="129">
      <c r="A129" s="2" t="s">
        <v>510</v>
      </c>
      <c r="B129" s="2">
        <v>939.0</v>
      </c>
      <c r="C129" s="2">
        <v>942.0</v>
      </c>
      <c r="D129" s="2" t="s">
        <v>129</v>
      </c>
      <c r="E129">
        <f t="shared" si="7"/>
        <v>1095</v>
      </c>
      <c r="F129" s="2" t="s">
        <v>511</v>
      </c>
      <c r="G129" s="2" t="s">
        <v>512</v>
      </c>
      <c r="H129" s="2" t="s">
        <v>20</v>
      </c>
      <c r="I129" s="2" t="s">
        <v>513</v>
      </c>
      <c r="J129" s="2" t="s">
        <v>513</v>
      </c>
      <c r="K129" s="2" t="s">
        <v>20</v>
      </c>
      <c r="L129" s="2" t="s">
        <v>20</v>
      </c>
    </row>
    <row r="130">
      <c r="A130" s="2" t="s">
        <v>514</v>
      </c>
      <c r="B130" s="2">
        <v>942.0</v>
      </c>
      <c r="C130" s="2">
        <v>946.0</v>
      </c>
      <c r="D130" s="2" t="s">
        <v>129</v>
      </c>
      <c r="E130">
        <f t="shared" si="7"/>
        <v>1095</v>
      </c>
      <c r="F130" s="2" t="s">
        <v>515</v>
      </c>
      <c r="G130" s="2" t="s">
        <v>516</v>
      </c>
      <c r="H130" s="2" t="s">
        <v>20</v>
      </c>
      <c r="I130" s="2" t="s">
        <v>40</v>
      </c>
      <c r="J130" s="2" t="s">
        <v>27</v>
      </c>
      <c r="K130" s="2" t="s">
        <v>20</v>
      </c>
      <c r="L130" s="2" t="s">
        <v>20</v>
      </c>
    </row>
    <row r="131">
      <c r="A131" s="2" t="s">
        <v>517</v>
      </c>
      <c r="B131" s="2">
        <v>946.0</v>
      </c>
      <c r="C131" s="2">
        <v>955.0</v>
      </c>
      <c r="D131" s="2" t="s">
        <v>138</v>
      </c>
      <c r="E131">
        <f>9*365</f>
        <v>3285</v>
      </c>
      <c r="F131" s="2" t="s">
        <v>518</v>
      </c>
      <c r="G131" s="2" t="s">
        <v>519</v>
      </c>
      <c r="H131" s="2" t="s">
        <v>20</v>
      </c>
      <c r="I131" s="2" t="s">
        <v>40</v>
      </c>
      <c r="J131" s="2" t="s">
        <v>27</v>
      </c>
      <c r="K131" s="2" t="s">
        <v>20</v>
      </c>
      <c r="L131" s="2" t="s">
        <v>20</v>
      </c>
    </row>
    <row r="132">
      <c r="A132" s="2" t="s">
        <v>520</v>
      </c>
      <c r="B132" s="2">
        <v>955.0</v>
      </c>
      <c r="C132" s="2">
        <v>964.0</v>
      </c>
      <c r="D132" s="2" t="s">
        <v>42</v>
      </c>
      <c r="E132">
        <f>8*365</f>
        <v>2920</v>
      </c>
      <c r="F132" s="2" t="s">
        <v>521</v>
      </c>
      <c r="G132" s="2" t="s">
        <v>522</v>
      </c>
      <c r="H132" s="2" t="s">
        <v>523</v>
      </c>
      <c r="I132" s="2" t="s">
        <v>40</v>
      </c>
      <c r="J132" s="2" t="s">
        <v>27</v>
      </c>
      <c r="K132" s="2" t="s">
        <v>20</v>
      </c>
      <c r="L132" s="2" t="s">
        <v>20</v>
      </c>
    </row>
    <row r="133">
      <c r="A133" s="2" t="s">
        <v>524</v>
      </c>
      <c r="B133" s="2">
        <v>964.0</v>
      </c>
      <c r="C133" s="2">
        <v>964.0</v>
      </c>
      <c r="D133" s="2" t="s">
        <v>525</v>
      </c>
      <c r="E133" s="2">
        <v>30.0</v>
      </c>
      <c r="F133" s="2" t="s">
        <v>526</v>
      </c>
      <c r="G133" s="2" t="s">
        <v>527</v>
      </c>
      <c r="H133" s="2" t="s">
        <v>20</v>
      </c>
      <c r="I133" s="2" t="s">
        <v>40</v>
      </c>
      <c r="J133" s="2" t="s">
        <v>27</v>
      </c>
      <c r="K133" s="2" t="s">
        <v>20</v>
      </c>
      <c r="L133" s="2" t="s">
        <v>20</v>
      </c>
    </row>
    <row r="134">
      <c r="A134" s="2" t="s">
        <v>528</v>
      </c>
      <c r="B134" s="2">
        <v>964.0</v>
      </c>
      <c r="C134" s="2">
        <v>965.0</v>
      </c>
      <c r="D134" s="2" t="s">
        <v>529</v>
      </c>
      <c r="E134" s="2">
        <v>242.0</v>
      </c>
      <c r="F134" s="2" t="s">
        <v>530</v>
      </c>
      <c r="G134" s="2" t="s">
        <v>531</v>
      </c>
      <c r="H134" s="2" t="s">
        <v>20</v>
      </c>
      <c r="I134" s="2" t="s">
        <v>40</v>
      </c>
      <c r="J134" s="2" t="s">
        <v>27</v>
      </c>
      <c r="K134" s="2" t="s">
        <v>20</v>
      </c>
      <c r="L134" s="2" t="s">
        <v>20</v>
      </c>
    </row>
    <row r="135">
      <c r="A135" s="2" t="s">
        <v>532</v>
      </c>
      <c r="B135" s="2">
        <v>965.0</v>
      </c>
      <c r="C135" s="2">
        <v>972.0</v>
      </c>
      <c r="D135" s="2" t="s">
        <v>213</v>
      </c>
      <c r="E135">
        <f>6*365</f>
        <v>2190</v>
      </c>
      <c r="F135" s="2" t="s">
        <v>533</v>
      </c>
      <c r="G135" s="2" t="s">
        <v>534</v>
      </c>
      <c r="H135" s="2" t="s">
        <v>20</v>
      </c>
      <c r="I135" s="2" t="s">
        <v>40</v>
      </c>
      <c r="J135" s="2" t="s">
        <v>27</v>
      </c>
      <c r="K135" s="2" t="s">
        <v>20</v>
      </c>
      <c r="L135" s="2" t="s">
        <v>20</v>
      </c>
    </row>
    <row r="136">
      <c r="A136" s="2" t="s">
        <v>535</v>
      </c>
      <c r="B136" s="2">
        <v>973.0</v>
      </c>
      <c r="C136" s="2">
        <v>974.0</v>
      </c>
      <c r="D136" s="2" t="s">
        <v>155</v>
      </c>
      <c r="E136">
        <f>1*365</f>
        <v>365</v>
      </c>
      <c r="F136" s="2" t="s">
        <v>536</v>
      </c>
      <c r="G136" s="2" t="s">
        <v>537</v>
      </c>
      <c r="H136" s="2" t="s">
        <v>20</v>
      </c>
      <c r="I136" s="2" t="s">
        <v>538</v>
      </c>
      <c r="J136" s="2" t="s">
        <v>27</v>
      </c>
      <c r="K136" s="2" t="s">
        <v>20</v>
      </c>
      <c r="L136" s="2" t="s">
        <v>20</v>
      </c>
      <c r="M136" s="2" t="s">
        <v>539</v>
      </c>
    </row>
    <row r="137">
      <c r="A137" s="2" t="s">
        <v>540</v>
      </c>
      <c r="B137" s="2">
        <v>974.0</v>
      </c>
      <c r="C137" s="2">
        <v>983.0</v>
      </c>
      <c r="D137" s="2" t="s">
        <v>42</v>
      </c>
      <c r="E137">
        <f>8*365</f>
        <v>2920</v>
      </c>
      <c r="F137" s="2" t="s">
        <v>541</v>
      </c>
      <c r="G137" s="2" t="s">
        <v>542</v>
      </c>
      <c r="H137" s="2" t="s">
        <v>20</v>
      </c>
      <c r="I137" s="2" t="s">
        <v>40</v>
      </c>
      <c r="J137" s="2" t="s">
        <v>27</v>
      </c>
      <c r="K137" s="2" t="s">
        <v>20</v>
      </c>
      <c r="L137" s="2" t="s">
        <v>20</v>
      </c>
      <c r="M137" s="2" t="s">
        <v>123</v>
      </c>
    </row>
    <row r="138">
      <c r="A138" s="2" t="s">
        <v>543</v>
      </c>
      <c r="B138" s="2">
        <v>983.0</v>
      </c>
      <c r="C138" s="2">
        <v>984.0</v>
      </c>
      <c r="D138" s="2" t="s">
        <v>544</v>
      </c>
      <c r="E138" s="2">
        <v>262.0</v>
      </c>
      <c r="F138" s="2" t="s">
        <v>545</v>
      </c>
      <c r="G138" s="2" t="s">
        <v>546</v>
      </c>
      <c r="H138" s="2" t="s">
        <v>547</v>
      </c>
      <c r="I138" s="2" t="s">
        <v>548</v>
      </c>
      <c r="J138" s="2" t="s">
        <v>27</v>
      </c>
      <c r="K138" s="2" t="s">
        <v>20</v>
      </c>
      <c r="L138" s="2" t="s">
        <v>20</v>
      </c>
      <c r="M138" s="2" t="s">
        <v>123</v>
      </c>
    </row>
    <row r="139">
      <c r="A139" s="2" t="s">
        <v>549</v>
      </c>
      <c r="B139" s="2">
        <v>985.0</v>
      </c>
      <c r="C139" s="2">
        <v>996.0</v>
      </c>
      <c r="D139" s="2" t="s">
        <v>277</v>
      </c>
      <c r="E139">
        <f>10*365</f>
        <v>3650</v>
      </c>
      <c r="F139" s="2" t="s">
        <v>550</v>
      </c>
      <c r="G139" s="2" t="s">
        <v>551</v>
      </c>
      <c r="H139" s="2" t="s">
        <v>123</v>
      </c>
      <c r="I139" s="2" t="s">
        <v>40</v>
      </c>
      <c r="J139" s="2" t="s">
        <v>27</v>
      </c>
      <c r="K139" s="2" t="s">
        <v>20</v>
      </c>
      <c r="L139" s="2" t="s">
        <v>20</v>
      </c>
      <c r="M139" s="2" t="s">
        <v>123</v>
      </c>
    </row>
    <row r="140">
      <c r="A140" s="2" t="s">
        <v>552</v>
      </c>
      <c r="B140" s="2">
        <v>996.0</v>
      </c>
      <c r="C140" s="2">
        <v>999.0</v>
      </c>
      <c r="D140" s="2" t="s">
        <v>120</v>
      </c>
      <c r="E140">
        <f>2*365</f>
        <v>730</v>
      </c>
      <c r="F140" s="2" t="s">
        <v>553</v>
      </c>
      <c r="G140" s="2" t="s">
        <v>554</v>
      </c>
      <c r="H140" s="2" t="s">
        <v>555</v>
      </c>
      <c r="I140" s="2" t="s">
        <v>556</v>
      </c>
      <c r="J140" s="2" t="s">
        <v>513</v>
      </c>
      <c r="K140" s="2" t="s">
        <v>20</v>
      </c>
      <c r="L140" s="2" t="s">
        <v>20</v>
      </c>
      <c r="M140" s="2" t="s">
        <v>557</v>
      </c>
    </row>
    <row r="141">
      <c r="A141" s="2" t="s">
        <v>558</v>
      </c>
      <c r="B141" s="2">
        <v>999.0</v>
      </c>
      <c r="C141" s="2">
        <v>1003.0</v>
      </c>
      <c r="D141" s="2" t="s">
        <v>63</v>
      </c>
      <c r="E141">
        <f>4*365</f>
        <v>1460</v>
      </c>
      <c r="F141" s="2" t="s">
        <v>559</v>
      </c>
      <c r="G141" s="2" t="s">
        <v>560</v>
      </c>
      <c r="H141" s="2" t="s">
        <v>561</v>
      </c>
      <c r="I141" s="2" t="s">
        <v>562</v>
      </c>
      <c r="J141" s="2" t="s">
        <v>563</v>
      </c>
      <c r="K141" s="2" t="s">
        <v>20</v>
      </c>
      <c r="L141" s="2" t="s">
        <v>20</v>
      </c>
      <c r="M141" s="2" t="s">
        <v>564</v>
      </c>
    </row>
    <row r="142">
      <c r="A142" s="2" t="s">
        <v>565</v>
      </c>
      <c r="B142" s="2">
        <v>1003.0</v>
      </c>
      <c r="C142" s="2">
        <v>1003.0</v>
      </c>
      <c r="D142" s="2" t="s">
        <v>566</v>
      </c>
      <c r="E142" s="2">
        <v>214.0</v>
      </c>
      <c r="F142" s="2" t="s">
        <v>567</v>
      </c>
      <c r="G142" s="2" t="s">
        <v>568</v>
      </c>
      <c r="H142" s="2" t="s">
        <v>569</v>
      </c>
      <c r="I142" s="2" t="s">
        <v>538</v>
      </c>
      <c r="J142" s="2" t="s">
        <v>27</v>
      </c>
      <c r="K142" s="2" t="s">
        <v>20</v>
      </c>
      <c r="L142" s="2" t="s">
        <v>20</v>
      </c>
    </row>
    <row r="143">
      <c r="A143" s="2" t="s">
        <v>570</v>
      </c>
      <c r="B143" s="2">
        <v>1003.0</v>
      </c>
      <c r="C143" s="2">
        <v>1009.0</v>
      </c>
      <c r="D143" s="2" t="s">
        <v>107</v>
      </c>
      <c r="E143">
        <f>4*365</f>
        <v>1460</v>
      </c>
      <c r="F143" s="2" t="s">
        <v>571</v>
      </c>
      <c r="G143" s="2" t="s">
        <v>572</v>
      </c>
      <c r="H143" s="2" t="s">
        <v>573</v>
      </c>
      <c r="I143" s="2" t="s">
        <v>574</v>
      </c>
      <c r="J143" s="2" t="s">
        <v>27</v>
      </c>
      <c r="K143" s="2" t="s">
        <v>20</v>
      </c>
      <c r="L143" s="2" t="s">
        <v>20</v>
      </c>
    </row>
    <row r="144">
      <c r="A144" s="2" t="s">
        <v>575</v>
      </c>
      <c r="B144" s="2">
        <v>1009.0</v>
      </c>
      <c r="C144" s="2">
        <v>1012.0</v>
      </c>
      <c r="D144" s="2" t="s">
        <v>120</v>
      </c>
      <c r="E144">
        <f>2*365</f>
        <v>730</v>
      </c>
      <c r="F144" s="2" t="s">
        <v>576</v>
      </c>
      <c r="G144" s="2" t="s">
        <v>577</v>
      </c>
      <c r="H144" s="2" t="s">
        <v>578</v>
      </c>
      <c r="I144" s="2" t="s">
        <v>579</v>
      </c>
      <c r="J144" s="2" t="s">
        <v>27</v>
      </c>
      <c r="K144" s="2" t="s">
        <v>20</v>
      </c>
      <c r="L144" s="2" t="s">
        <v>20</v>
      </c>
    </row>
    <row r="145">
      <c r="A145" s="2" t="s">
        <v>580</v>
      </c>
      <c r="B145" s="2">
        <v>1012.0</v>
      </c>
      <c r="C145" s="2">
        <v>1024.0</v>
      </c>
      <c r="D145" s="2" t="s">
        <v>72</v>
      </c>
      <c r="E145">
        <f>11*365</f>
        <v>4015</v>
      </c>
      <c r="F145" s="2" t="s">
        <v>581</v>
      </c>
      <c r="G145" s="2" t="s">
        <v>582</v>
      </c>
      <c r="H145" s="2" t="s">
        <v>583</v>
      </c>
      <c r="I145" s="2" t="s">
        <v>579</v>
      </c>
      <c r="J145" s="2" t="s">
        <v>27</v>
      </c>
      <c r="K145" s="2" t="s">
        <v>20</v>
      </c>
      <c r="L145" s="2" t="s">
        <v>20</v>
      </c>
    </row>
    <row r="146">
      <c r="A146" s="2" t="s">
        <v>584</v>
      </c>
      <c r="B146" s="2">
        <v>1024.0</v>
      </c>
      <c r="C146" s="2">
        <v>1032.0</v>
      </c>
      <c r="D146" s="2" t="s">
        <v>42</v>
      </c>
      <c r="E146">
        <f>8*365</f>
        <v>2920</v>
      </c>
      <c r="F146" s="2" t="s">
        <v>585</v>
      </c>
      <c r="G146" s="2" t="s">
        <v>586</v>
      </c>
      <c r="H146" s="2" t="s">
        <v>587</v>
      </c>
      <c r="I146" s="2" t="s">
        <v>579</v>
      </c>
      <c r="J146" s="2" t="s">
        <v>27</v>
      </c>
      <c r="K146" s="2" t="s">
        <v>20</v>
      </c>
      <c r="L146" s="2" t="s">
        <v>20</v>
      </c>
    </row>
    <row r="147">
      <c r="A147" s="2" t="s">
        <v>588</v>
      </c>
      <c r="B147" s="2">
        <v>1032.0</v>
      </c>
      <c r="C147" s="2">
        <v>1044.0</v>
      </c>
      <c r="D147" s="2" t="s">
        <v>22</v>
      </c>
      <c r="E147">
        <f>12*365</f>
        <v>4380</v>
      </c>
      <c r="F147" s="2" t="s">
        <v>589</v>
      </c>
      <c r="G147" s="2" t="s">
        <v>590</v>
      </c>
      <c r="H147" s="2" t="s">
        <v>591</v>
      </c>
      <c r="I147" s="2" t="s">
        <v>579</v>
      </c>
      <c r="J147" s="2" t="s">
        <v>27</v>
      </c>
      <c r="K147" s="2" t="s">
        <v>20</v>
      </c>
      <c r="L147" s="2" t="s">
        <v>20</v>
      </c>
    </row>
    <row r="148">
      <c r="A148" s="2">
        <v>1045.0</v>
      </c>
      <c r="B148" s="2">
        <v>1045.0</v>
      </c>
      <c r="C148" s="2">
        <v>1045.0</v>
      </c>
      <c r="D148" s="2" t="s">
        <v>592</v>
      </c>
      <c r="E148">
        <f t="shared" ref="E148:E150" si="8">1*365</f>
        <v>365</v>
      </c>
      <c r="F148" s="2" t="s">
        <v>593</v>
      </c>
      <c r="G148" s="2" t="s">
        <v>594</v>
      </c>
      <c r="H148" s="2" t="s">
        <v>595</v>
      </c>
      <c r="I148" s="2" t="s">
        <v>579</v>
      </c>
      <c r="J148" s="2" t="s">
        <v>27</v>
      </c>
      <c r="K148" s="2" t="s">
        <v>20</v>
      </c>
      <c r="L148" s="2" t="s">
        <v>20</v>
      </c>
    </row>
    <row r="149">
      <c r="A149" s="2" t="s">
        <v>596</v>
      </c>
      <c r="B149" s="2">
        <v>1045.0</v>
      </c>
      <c r="C149" s="2">
        <v>1045.0</v>
      </c>
      <c r="D149" s="2" t="s">
        <v>592</v>
      </c>
      <c r="E149">
        <f t="shared" si="8"/>
        <v>365</v>
      </c>
      <c r="F149" s="2" t="s">
        <v>589</v>
      </c>
      <c r="G149" s="2" t="s">
        <v>590</v>
      </c>
      <c r="H149" s="2" t="s">
        <v>591</v>
      </c>
      <c r="I149" s="2" t="s">
        <v>579</v>
      </c>
      <c r="J149" s="2" t="s">
        <v>27</v>
      </c>
      <c r="K149" s="2" t="s">
        <v>20</v>
      </c>
      <c r="L149" s="2" t="s">
        <v>20</v>
      </c>
    </row>
    <row r="150">
      <c r="A150" s="2" t="s">
        <v>597</v>
      </c>
      <c r="B150" s="2">
        <v>1045.0</v>
      </c>
      <c r="C150" s="2">
        <v>1046.0</v>
      </c>
      <c r="D150" s="2" t="s">
        <v>155</v>
      </c>
      <c r="E150">
        <f t="shared" si="8"/>
        <v>365</v>
      </c>
      <c r="F150" s="2" t="s">
        <v>598</v>
      </c>
      <c r="G150" s="2" t="s">
        <v>599</v>
      </c>
      <c r="H150" s="2" t="s">
        <v>600</v>
      </c>
      <c r="I150" s="2" t="s">
        <v>579</v>
      </c>
      <c r="J150" s="2" t="s">
        <v>27</v>
      </c>
      <c r="K150" s="2" t="s">
        <v>20</v>
      </c>
      <c r="L150" s="2" t="s">
        <v>20</v>
      </c>
    </row>
    <row r="151">
      <c r="A151" s="2" t="s">
        <v>601</v>
      </c>
      <c r="B151" s="2">
        <v>1046.0</v>
      </c>
      <c r="C151" s="2">
        <v>1047.0</v>
      </c>
      <c r="D151" s="2" t="s">
        <v>602</v>
      </c>
      <c r="E151" s="2">
        <v>289.0</v>
      </c>
      <c r="F151" s="2" t="s">
        <v>603</v>
      </c>
      <c r="G151" s="2" t="s">
        <v>604</v>
      </c>
      <c r="H151" s="2" t="s">
        <v>605</v>
      </c>
      <c r="I151" s="2" t="s">
        <v>606</v>
      </c>
      <c r="J151" s="2" t="s">
        <v>27</v>
      </c>
      <c r="K151" s="2" t="s">
        <v>20</v>
      </c>
      <c r="L151" s="2" t="s">
        <v>20</v>
      </c>
    </row>
    <row r="152">
      <c r="A152" s="2" t="s">
        <v>607</v>
      </c>
      <c r="B152" s="2">
        <v>1047.0</v>
      </c>
      <c r="C152" s="2">
        <v>1048.0</v>
      </c>
      <c r="D152" s="2" t="s">
        <v>155</v>
      </c>
      <c r="E152">
        <f>1*365</f>
        <v>365</v>
      </c>
      <c r="F152" s="2" t="s">
        <v>589</v>
      </c>
      <c r="G152" s="2" t="s">
        <v>590</v>
      </c>
      <c r="H152" s="2" t="s">
        <v>591</v>
      </c>
      <c r="I152" s="2" t="s">
        <v>579</v>
      </c>
      <c r="J152" s="2" t="s">
        <v>27</v>
      </c>
      <c r="K152" s="2" t="s">
        <v>20</v>
      </c>
      <c r="L152" s="2" t="s">
        <v>20</v>
      </c>
    </row>
    <row r="153">
      <c r="A153" s="2" t="s">
        <v>608</v>
      </c>
      <c r="B153" s="2">
        <v>1048.0</v>
      </c>
      <c r="C153" s="2">
        <v>1048.0</v>
      </c>
      <c r="D153" s="2" t="s">
        <v>609</v>
      </c>
      <c r="E153" s="2">
        <v>23.0</v>
      </c>
      <c r="F153" s="2" t="s">
        <v>610</v>
      </c>
      <c r="G153" s="2" t="s">
        <v>611</v>
      </c>
      <c r="H153" s="2" t="s">
        <v>612</v>
      </c>
      <c r="I153" s="2" t="s">
        <v>613</v>
      </c>
      <c r="J153" s="2" t="s">
        <v>513</v>
      </c>
      <c r="K153" s="2" t="s">
        <v>20</v>
      </c>
      <c r="L153" s="2" t="s">
        <v>20</v>
      </c>
    </row>
    <row r="154">
      <c r="A154" s="2" t="s">
        <v>614</v>
      </c>
      <c r="B154" s="2">
        <v>1049.0</v>
      </c>
      <c r="C154" s="2">
        <v>1054.0</v>
      </c>
      <c r="D154" s="2" t="s">
        <v>107</v>
      </c>
      <c r="E154">
        <f>5*365</f>
        <v>1825</v>
      </c>
      <c r="F154" s="2" t="s">
        <v>615</v>
      </c>
      <c r="G154" s="2" t="s">
        <v>616</v>
      </c>
      <c r="H154" s="2" t="s">
        <v>617</v>
      </c>
      <c r="I154" s="2" t="s">
        <v>618</v>
      </c>
      <c r="J154" s="2" t="s">
        <v>563</v>
      </c>
      <c r="K154" s="2" t="s">
        <v>20</v>
      </c>
      <c r="L154" s="2" t="s">
        <v>20</v>
      </c>
    </row>
    <row r="155">
      <c r="A155" s="2" t="s">
        <v>619</v>
      </c>
      <c r="B155" s="2">
        <v>1055.0</v>
      </c>
      <c r="C155" s="2">
        <v>1057.0</v>
      </c>
      <c r="D155" s="2" t="s">
        <v>120</v>
      </c>
      <c r="E155">
        <f>2*365</f>
        <v>730</v>
      </c>
      <c r="F155" s="2" t="s">
        <v>620</v>
      </c>
      <c r="G155" s="2" t="s">
        <v>621</v>
      </c>
      <c r="H155" s="2" t="s">
        <v>622</v>
      </c>
      <c r="I155" s="2" t="s">
        <v>623</v>
      </c>
      <c r="J155" s="2" t="s">
        <v>513</v>
      </c>
      <c r="K155" s="2" t="s">
        <v>20</v>
      </c>
      <c r="L155" s="2" t="s">
        <v>20</v>
      </c>
    </row>
    <row r="156">
      <c r="A156" s="2" t="s">
        <v>624</v>
      </c>
      <c r="B156" s="2">
        <v>1057.0</v>
      </c>
      <c r="C156" s="2">
        <v>1058.0</v>
      </c>
      <c r="D156" s="2" t="s">
        <v>625</v>
      </c>
      <c r="E156" s="2">
        <v>241.0</v>
      </c>
      <c r="F156" s="2" t="s">
        <v>626</v>
      </c>
      <c r="G156" s="2" t="s">
        <v>627</v>
      </c>
      <c r="H156" s="2" t="s">
        <v>628</v>
      </c>
      <c r="I156" s="2" t="s">
        <v>629</v>
      </c>
      <c r="J156" s="2" t="s">
        <v>563</v>
      </c>
      <c r="K156" s="2" t="s">
        <v>20</v>
      </c>
      <c r="L156" s="2" t="s">
        <v>20</v>
      </c>
    </row>
    <row r="157">
      <c r="A157" s="2" t="s">
        <v>630</v>
      </c>
      <c r="B157" s="2">
        <v>1058.0</v>
      </c>
      <c r="C157" s="2">
        <v>1061.0</v>
      </c>
      <c r="D157" s="2" t="s">
        <v>120</v>
      </c>
      <c r="E157">
        <f>2*365</f>
        <v>730</v>
      </c>
      <c r="F157" s="2" t="s">
        <v>631</v>
      </c>
      <c r="G157" s="2" t="s">
        <v>632</v>
      </c>
      <c r="H157" s="2" t="s">
        <v>633</v>
      </c>
      <c r="I157" s="2" t="s">
        <v>634</v>
      </c>
      <c r="J157" s="2" t="s">
        <v>563</v>
      </c>
      <c r="K157" s="2" t="s">
        <v>20</v>
      </c>
      <c r="L157" s="2" t="s">
        <v>20</v>
      </c>
    </row>
    <row r="158">
      <c r="A158" s="2" t="s">
        <v>635</v>
      </c>
      <c r="B158" s="2">
        <v>1061.0</v>
      </c>
      <c r="C158" s="2">
        <v>1073.0</v>
      </c>
      <c r="D158" s="2" t="s">
        <v>72</v>
      </c>
      <c r="E158">
        <f>11*365</f>
        <v>4015</v>
      </c>
      <c r="F158" s="2" t="s">
        <v>636</v>
      </c>
      <c r="G158" s="2" t="s">
        <v>637</v>
      </c>
      <c r="H158" s="2" t="s">
        <v>638</v>
      </c>
      <c r="I158" s="2" t="s">
        <v>639</v>
      </c>
      <c r="J158" s="2" t="s">
        <v>27</v>
      </c>
      <c r="K158" s="2" t="s">
        <v>20</v>
      </c>
      <c r="L158" s="2" t="s">
        <v>20</v>
      </c>
    </row>
    <row r="159">
      <c r="A159" s="2" t="s">
        <v>640</v>
      </c>
      <c r="B159" s="2">
        <v>1073.0</v>
      </c>
      <c r="C159" s="2">
        <v>1085.0</v>
      </c>
      <c r="D159" s="2" t="s">
        <v>22</v>
      </c>
      <c r="E159">
        <f>12*365</f>
        <v>4380</v>
      </c>
      <c r="F159" s="2" t="s">
        <v>641</v>
      </c>
      <c r="G159" s="2" t="s">
        <v>642</v>
      </c>
      <c r="H159" s="2" t="s">
        <v>643</v>
      </c>
      <c r="I159" s="2" t="s">
        <v>644</v>
      </c>
      <c r="J159" s="2" t="s">
        <v>27</v>
      </c>
      <c r="K159" s="2" t="s">
        <v>20</v>
      </c>
      <c r="L159" s="2" t="s">
        <v>20</v>
      </c>
    </row>
    <row r="160">
      <c r="A160" s="2" t="s">
        <v>645</v>
      </c>
      <c r="B160" s="2">
        <v>1086.0</v>
      </c>
      <c r="C160" s="2">
        <v>1087.0</v>
      </c>
      <c r="D160" s="2" t="s">
        <v>155</v>
      </c>
      <c r="E160">
        <f t="shared" ref="E160:E161" si="9">1*365</f>
        <v>365</v>
      </c>
      <c r="F160" s="2" t="s">
        <v>646</v>
      </c>
      <c r="G160" s="2" t="s">
        <v>647</v>
      </c>
      <c r="H160" s="2" t="s">
        <v>648</v>
      </c>
      <c r="I160" s="2" t="s">
        <v>649</v>
      </c>
      <c r="J160" s="2" t="s">
        <v>27</v>
      </c>
      <c r="K160" s="2" t="s">
        <v>20</v>
      </c>
      <c r="L160" s="2" t="s">
        <v>20</v>
      </c>
    </row>
    <row r="161">
      <c r="A161" s="2" t="s">
        <v>650</v>
      </c>
      <c r="B161" s="2">
        <v>1088.0</v>
      </c>
      <c r="C161" s="2">
        <v>1099.0</v>
      </c>
      <c r="D161" s="2" t="s">
        <v>155</v>
      </c>
      <c r="E161">
        <f t="shared" si="9"/>
        <v>365</v>
      </c>
      <c r="F161" s="2" t="s">
        <v>651</v>
      </c>
      <c r="G161" s="2" t="s">
        <v>652</v>
      </c>
      <c r="H161" s="2" t="s">
        <v>653</v>
      </c>
      <c r="I161" s="2" t="s">
        <v>654</v>
      </c>
      <c r="J161" s="2" t="s">
        <v>563</v>
      </c>
      <c r="K161" s="2" t="s">
        <v>20</v>
      </c>
      <c r="L161" s="2" t="s">
        <v>20</v>
      </c>
    </row>
    <row r="162">
      <c r="A162" s="2" t="s">
        <v>655</v>
      </c>
      <c r="B162" s="2">
        <v>1099.0</v>
      </c>
      <c r="C162" s="2">
        <v>1118.0</v>
      </c>
      <c r="D162" s="2" t="s">
        <v>72</v>
      </c>
      <c r="E162">
        <f>11*365</f>
        <v>4015</v>
      </c>
      <c r="F162" s="2" t="s">
        <v>656</v>
      </c>
      <c r="G162" s="2" t="s">
        <v>657</v>
      </c>
      <c r="H162" s="2" t="s">
        <v>658</v>
      </c>
      <c r="I162" s="2" t="s">
        <v>659</v>
      </c>
      <c r="J162" s="2" t="s">
        <v>27</v>
      </c>
      <c r="K162" s="2" t="s">
        <v>20</v>
      </c>
      <c r="L162" s="2" t="s">
        <v>20</v>
      </c>
    </row>
    <row r="163">
      <c r="A163" s="2" t="s">
        <v>660</v>
      </c>
      <c r="B163" s="2">
        <v>1118.0</v>
      </c>
      <c r="C163" s="2">
        <v>1119.0</v>
      </c>
      <c r="D163" s="2" t="s">
        <v>155</v>
      </c>
      <c r="E163">
        <f>1*365</f>
        <v>365</v>
      </c>
      <c r="F163" s="2" t="s">
        <v>661</v>
      </c>
      <c r="G163" s="2" t="s">
        <v>662</v>
      </c>
      <c r="H163" s="2" t="s">
        <v>663</v>
      </c>
      <c r="I163" s="2" t="s">
        <v>664</v>
      </c>
      <c r="J163" s="2" t="s">
        <v>27</v>
      </c>
      <c r="K163" s="2" t="s">
        <v>20</v>
      </c>
      <c r="L163" s="2" t="s">
        <v>20</v>
      </c>
    </row>
    <row r="164">
      <c r="A164" s="2" t="s">
        <v>665</v>
      </c>
      <c r="B164" s="2">
        <v>1119.0</v>
      </c>
      <c r="C164" s="2">
        <v>1124.0</v>
      </c>
      <c r="D164" s="2" t="s">
        <v>107</v>
      </c>
      <c r="E164">
        <f t="shared" ref="E164:E165" si="10">5*365</f>
        <v>1825</v>
      </c>
      <c r="F164" s="2" t="s">
        <v>666</v>
      </c>
      <c r="G164" s="2" t="s">
        <v>667</v>
      </c>
      <c r="H164" s="2" t="s">
        <v>668</v>
      </c>
      <c r="I164" s="2" t="s">
        <v>669</v>
      </c>
      <c r="J164" s="2" t="s">
        <v>563</v>
      </c>
      <c r="K164" s="2" t="s">
        <v>20</v>
      </c>
      <c r="L164" s="2" t="s">
        <v>20</v>
      </c>
    </row>
    <row r="165">
      <c r="A165" s="2" t="s">
        <v>670</v>
      </c>
      <c r="B165" s="2">
        <v>1124.0</v>
      </c>
      <c r="C165" s="2">
        <v>1130.0</v>
      </c>
      <c r="D165" s="2" t="s">
        <v>107</v>
      </c>
      <c r="E165">
        <f t="shared" si="10"/>
        <v>1825</v>
      </c>
      <c r="F165" s="2" t="s">
        <v>671</v>
      </c>
      <c r="G165" s="2" t="s">
        <v>672</v>
      </c>
      <c r="H165" s="2" t="s">
        <v>673</v>
      </c>
      <c r="I165" s="2" t="s">
        <v>674</v>
      </c>
      <c r="J165" s="2" t="s">
        <v>27</v>
      </c>
      <c r="K165" s="2" t="s">
        <v>20</v>
      </c>
      <c r="L165" s="2" t="s">
        <v>20</v>
      </c>
    </row>
    <row r="166">
      <c r="A166" s="2" t="s">
        <v>675</v>
      </c>
      <c r="B166" s="2">
        <v>1130.0</v>
      </c>
      <c r="C166" s="2">
        <v>1143.0</v>
      </c>
      <c r="D166" s="2" t="s">
        <v>281</v>
      </c>
      <c r="E166">
        <f>13*365</f>
        <v>4745</v>
      </c>
      <c r="F166" s="2" t="s">
        <v>676</v>
      </c>
      <c r="G166" s="2" t="s">
        <v>677</v>
      </c>
      <c r="H166" s="2" t="s">
        <v>678</v>
      </c>
      <c r="I166" s="2" t="s">
        <v>579</v>
      </c>
      <c r="J166" s="2" t="s">
        <v>27</v>
      </c>
      <c r="K166" s="2" t="s">
        <v>20</v>
      </c>
      <c r="L166" s="2" t="s">
        <v>20</v>
      </c>
    </row>
    <row r="167">
      <c r="A167" s="2" t="s">
        <v>679</v>
      </c>
      <c r="B167" s="2">
        <v>1143.0</v>
      </c>
      <c r="C167" s="2">
        <v>1144.0</v>
      </c>
      <c r="D167" s="2" t="s">
        <v>680</v>
      </c>
      <c r="E167" s="2">
        <v>164.0</v>
      </c>
      <c r="F167" s="2" t="s">
        <v>681</v>
      </c>
      <c r="G167" s="2" t="s">
        <v>682</v>
      </c>
      <c r="H167" s="2" t="s">
        <v>683</v>
      </c>
      <c r="I167" s="2" t="s">
        <v>684</v>
      </c>
      <c r="J167" s="2" t="s">
        <v>27</v>
      </c>
      <c r="K167" s="2" t="s">
        <v>20</v>
      </c>
      <c r="L167" s="2" t="s">
        <v>20</v>
      </c>
    </row>
    <row r="168">
      <c r="A168" s="2" t="s">
        <v>685</v>
      </c>
      <c r="B168" s="2">
        <v>1144.0</v>
      </c>
      <c r="C168" s="2">
        <v>1145.0</v>
      </c>
      <c r="D168" s="2" t="s">
        <v>686</v>
      </c>
      <c r="E168" s="2">
        <v>340.0</v>
      </c>
      <c r="F168" s="2" t="s">
        <v>687</v>
      </c>
      <c r="G168" s="2" t="s">
        <v>688</v>
      </c>
      <c r="H168" s="2" t="s">
        <v>689</v>
      </c>
      <c r="I168" s="2" t="s">
        <v>690</v>
      </c>
      <c r="J168" s="2" t="s">
        <v>27</v>
      </c>
      <c r="K168" s="2" t="s">
        <v>20</v>
      </c>
      <c r="L168" s="2" t="s">
        <v>20</v>
      </c>
    </row>
    <row r="169">
      <c r="A169" s="2" t="s">
        <v>691</v>
      </c>
      <c r="B169" s="2">
        <v>1145.0</v>
      </c>
      <c r="C169" s="2">
        <v>1153.0</v>
      </c>
      <c r="D169" s="2" t="s">
        <v>42</v>
      </c>
      <c r="E169">
        <f>8*365</f>
        <v>2920</v>
      </c>
      <c r="F169" s="2" t="s">
        <v>692</v>
      </c>
      <c r="G169" s="2" t="s">
        <v>693</v>
      </c>
      <c r="H169" s="2" t="s">
        <v>694</v>
      </c>
      <c r="I169" s="2" t="s">
        <v>695</v>
      </c>
      <c r="J169" s="2" t="s">
        <v>27</v>
      </c>
      <c r="K169" s="2" t="s">
        <v>20</v>
      </c>
      <c r="L169" s="2" t="s">
        <v>20</v>
      </c>
    </row>
    <row r="170">
      <c r="A170" s="2" t="s">
        <v>696</v>
      </c>
      <c r="B170" s="2">
        <v>1153.0</v>
      </c>
      <c r="C170" s="2">
        <v>1154.0</v>
      </c>
      <c r="D170" s="2" t="s">
        <v>155</v>
      </c>
      <c r="E170">
        <f>1*365</f>
        <v>365</v>
      </c>
      <c r="F170" s="2" t="s">
        <v>697</v>
      </c>
      <c r="G170" s="2" t="s">
        <v>698</v>
      </c>
      <c r="H170" s="2" t="s">
        <v>699</v>
      </c>
      <c r="I170" s="2" t="s">
        <v>579</v>
      </c>
      <c r="J170" s="2" t="s">
        <v>27</v>
      </c>
      <c r="K170" s="2" t="s">
        <v>20</v>
      </c>
      <c r="L170" s="2" t="s">
        <v>20</v>
      </c>
    </row>
    <row r="171">
      <c r="A171" s="2" t="s">
        <v>700</v>
      </c>
      <c r="B171" s="2">
        <v>1154.0</v>
      </c>
      <c r="C171" s="2">
        <v>1159.0</v>
      </c>
      <c r="D171" s="2" t="s">
        <v>63</v>
      </c>
      <c r="E171">
        <f>4*365</f>
        <v>1460</v>
      </c>
      <c r="F171" s="2" t="s">
        <v>701</v>
      </c>
      <c r="G171" s="2" t="s">
        <v>702</v>
      </c>
      <c r="H171" s="2" t="s">
        <v>703</v>
      </c>
      <c r="I171" s="2" t="s">
        <v>704</v>
      </c>
      <c r="J171" s="2" t="s">
        <v>705</v>
      </c>
      <c r="K171" s="2" t="s">
        <v>20</v>
      </c>
      <c r="L171" s="2" t="s">
        <v>20</v>
      </c>
      <c r="M171" s="2" t="s">
        <v>706</v>
      </c>
    </row>
    <row r="172">
      <c r="A172" s="2" t="s">
        <v>707</v>
      </c>
      <c r="B172" s="2">
        <v>1159.0</v>
      </c>
      <c r="C172" s="2">
        <v>1181.0</v>
      </c>
      <c r="D172" s="2" t="s">
        <v>165</v>
      </c>
      <c r="E172">
        <f>21*365</f>
        <v>7665</v>
      </c>
      <c r="F172" s="2" t="s">
        <v>708</v>
      </c>
      <c r="G172" s="2" t="s">
        <v>709</v>
      </c>
      <c r="H172" s="2" t="s">
        <v>710</v>
      </c>
      <c r="I172" s="2" t="s">
        <v>711</v>
      </c>
      <c r="J172" s="2" t="s">
        <v>27</v>
      </c>
      <c r="K172" s="2" t="s">
        <v>20</v>
      </c>
      <c r="L172" s="2" t="s">
        <v>20</v>
      </c>
    </row>
    <row r="173">
      <c r="A173" s="2" t="s">
        <v>712</v>
      </c>
      <c r="B173" s="2">
        <v>1181.0</v>
      </c>
      <c r="C173" s="2">
        <v>1185.0</v>
      </c>
      <c r="D173" s="2" t="s">
        <v>63</v>
      </c>
      <c r="E173">
        <f>4*365</f>
        <v>1460</v>
      </c>
      <c r="F173" s="2" t="s">
        <v>713</v>
      </c>
      <c r="G173" s="2" t="s">
        <v>714</v>
      </c>
      <c r="H173" s="2" t="s">
        <v>715</v>
      </c>
      <c r="I173" s="2" t="s">
        <v>716</v>
      </c>
      <c r="J173" s="2" t="s">
        <v>27</v>
      </c>
      <c r="K173" s="2" t="s">
        <v>20</v>
      </c>
      <c r="L173" s="2" t="s">
        <v>20</v>
      </c>
    </row>
    <row r="174">
      <c r="A174" s="2" t="s">
        <v>717</v>
      </c>
      <c r="B174" s="2">
        <v>1185.0</v>
      </c>
      <c r="C174" s="2">
        <v>1187.0</v>
      </c>
      <c r="D174" s="2" t="s">
        <v>155</v>
      </c>
      <c r="E174">
        <f>1*365</f>
        <v>365</v>
      </c>
      <c r="F174" s="2" t="s">
        <v>718</v>
      </c>
      <c r="G174" s="2" t="s">
        <v>719</v>
      </c>
      <c r="H174" s="2" t="s">
        <v>720</v>
      </c>
      <c r="I174" s="2" t="s">
        <v>721</v>
      </c>
      <c r="J174" s="2" t="s">
        <v>27</v>
      </c>
      <c r="K174" s="2" t="s">
        <v>20</v>
      </c>
      <c r="L174" s="2" t="s">
        <v>20</v>
      </c>
    </row>
    <row r="175">
      <c r="A175" s="2" t="s">
        <v>722</v>
      </c>
      <c r="B175" s="2">
        <v>1187.0</v>
      </c>
      <c r="C175" s="2">
        <v>1187.0</v>
      </c>
      <c r="D175" s="2" t="s">
        <v>723</v>
      </c>
      <c r="E175" s="2">
        <v>57.0</v>
      </c>
      <c r="F175" s="2" t="s">
        <v>724</v>
      </c>
      <c r="G175" s="2" t="s">
        <v>725</v>
      </c>
      <c r="H175" s="2" t="s">
        <v>726</v>
      </c>
      <c r="I175" s="2" t="s">
        <v>727</v>
      </c>
      <c r="J175" s="2" t="s">
        <v>27</v>
      </c>
      <c r="K175" s="2" t="s">
        <v>20</v>
      </c>
      <c r="L175" s="2" t="s">
        <v>20</v>
      </c>
    </row>
    <row r="176">
      <c r="A176" s="2" t="s">
        <v>728</v>
      </c>
      <c r="B176" s="2">
        <v>1187.0</v>
      </c>
      <c r="C176" s="2">
        <v>1191.0</v>
      </c>
      <c r="D176" s="2" t="s">
        <v>129</v>
      </c>
      <c r="E176">
        <f>3*365</f>
        <v>1095</v>
      </c>
      <c r="F176" s="2" t="s">
        <v>729</v>
      </c>
      <c r="G176" s="2" t="s">
        <v>730</v>
      </c>
      <c r="H176" s="2" t="s">
        <v>731</v>
      </c>
      <c r="I176" s="2" t="s">
        <v>579</v>
      </c>
      <c r="J176" s="2" t="s">
        <v>27</v>
      </c>
      <c r="K176" s="2" t="s">
        <v>20</v>
      </c>
      <c r="L176" s="2" t="s">
        <v>20</v>
      </c>
    </row>
    <row r="177">
      <c r="A177" s="2" t="s">
        <v>732</v>
      </c>
      <c r="B177" s="2">
        <v>1191.0</v>
      </c>
      <c r="C177" s="2">
        <v>1198.0</v>
      </c>
      <c r="D177" s="2" t="s">
        <v>213</v>
      </c>
      <c r="E177">
        <f>6*365</f>
        <v>2190</v>
      </c>
      <c r="F177" s="2" t="s">
        <v>733</v>
      </c>
      <c r="G177" s="2" t="s">
        <v>734</v>
      </c>
      <c r="H177" s="2" t="s">
        <v>735</v>
      </c>
      <c r="I177" s="2" t="s">
        <v>579</v>
      </c>
      <c r="J177" s="2" t="s">
        <v>27</v>
      </c>
      <c r="K177" s="2" t="s">
        <v>20</v>
      </c>
      <c r="L177" s="2" t="s">
        <v>20</v>
      </c>
    </row>
    <row r="178">
      <c r="A178" s="2" t="s">
        <v>736</v>
      </c>
      <c r="B178" s="2">
        <v>1198.0</v>
      </c>
      <c r="C178" s="2">
        <v>1216.0</v>
      </c>
      <c r="D178" s="2" t="s">
        <v>94</v>
      </c>
      <c r="E178">
        <f>18*365</f>
        <v>6570</v>
      </c>
      <c r="F178" s="2" t="s">
        <v>737</v>
      </c>
      <c r="G178" s="2" t="s">
        <v>738</v>
      </c>
      <c r="H178" s="2" t="s">
        <v>739</v>
      </c>
      <c r="I178" s="2" t="s">
        <v>740</v>
      </c>
      <c r="J178" s="2" t="s">
        <v>27</v>
      </c>
      <c r="K178" s="2" t="s">
        <v>20</v>
      </c>
      <c r="L178" s="2" t="s">
        <v>20</v>
      </c>
    </row>
    <row r="179">
      <c r="A179" s="2" t="s">
        <v>741</v>
      </c>
      <c r="B179" s="2">
        <v>1216.0</v>
      </c>
      <c r="C179" s="2">
        <v>1227.0</v>
      </c>
      <c r="D179" s="2" t="s">
        <v>277</v>
      </c>
      <c r="E179">
        <f>10*365</f>
        <v>3650</v>
      </c>
      <c r="F179" s="2" t="s">
        <v>742</v>
      </c>
      <c r="G179" s="2" t="s">
        <v>743</v>
      </c>
      <c r="H179" s="2" t="s">
        <v>744</v>
      </c>
      <c r="I179" s="2" t="s">
        <v>579</v>
      </c>
      <c r="J179" s="2" t="s">
        <v>27</v>
      </c>
      <c r="K179" s="2" t="s">
        <v>20</v>
      </c>
      <c r="L179" s="2" t="s">
        <v>20</v>
      </c>
    </row>
    <row r="180">
      <c r="A180" s="2" t="s">
        <v>745</v>
      </c>
      <c r="B180" s="2">
        <v>1227.0</v>
      </c>
      <c r="C180" s="2">
        <v>1241.0</v>
      </c>
      <c r="D180" s="2" t="s">
        <v>116</v>
      </c>
      <c r="E180">
        <f>14*365</f>
        <v>5110</v>
      </c>
      <c r="F180" s="2" t="s">
        <v>746</v>
      </c>
      <c r="G180" s="2" t="s">
        <v>747</v>
      </c>
      <c r="H180" s="2" t="s">
        <v>748</v>
      </c>
      <c r="I180" s="2" t="s">
        <v>749</v>
      </c>
      <c r="J180" s="2" t="s">
        <v>27</v>
      </c>
      <c r="K180" s="2" t="s">
        <v>20</v>
      </c>
      <c r="L180" s="2" t="s">
        <v>20</v>
      </c>
    </row>
    <row r="181">
      <c r="A181" s="2" t="s">
        <v>750</v>
      </c>
      <c r="B181" s="2">
        <v>1241.0</v>
      </c>
      <c r="C181" s="2">
        <v>1241.0</v>
      </c>
      <c r="D181" s="2" t="s">
        <v>751</v>
      </c>
      <c r="E181" s="2">
        <v>17.0</v>
      </c>
      <c r="F181" s="2" t="s">
        <v>752</v>
      </c>
      <c r="G181" s="2" t="s">
        <v>753</v>
      </c>
      <c r="H181" s="2" t="s">
        <v>754</v>
      </c>
      <c r="I181" s="2" t="s">
        <v>639</v>
      </c>
      <c r="J181" s="2" t="s">
        <v>27</v>
      </c>
      <c r="K181" s="2" t="s">
        <v>20</v>
      </c>
      <c r="L181" s="2" t="s">
        <v>20</v>
      </c>
      <c r="M181" s="2" t="s">
        <v>755</v>
      </c>
    </row>
    <row r="182">
      <c r="A182" s="2" t="s">
        <v>756</v>
      </c>
      <c r="B182" s="2">
        <v>1243.0</v>
      </c>
      <c r="C182" s="2">
        <v>1254.0</v>
      </c>
      <c r="D182" s="2" t="s">
        <v>72</v>
      </c>
      <c r="E182">
        <f>11*365</f>
        <v>4015</v>
      </c>
      <c r="F182" s="2" t="s">
        <v>757</v>
      </c>
      <c r="G182" s="2" t="s">
        <v>758</v>
      </c>
      <c r="H182" s="2" t="s">
        <v>759</v>
      </c>
      <c r="I182" s="2" t="s">
        <v>760</v>
      </c>
      <c r="J182" s="2" t="s">
        <v>27</v>
      </c>
      <c r="K182" s="2" t="s">
        <v>20</v>
      </c>
      <c r="L182" s="2" t="s">
        <v>20</v>
      </c>
    </row>
    <row r="183">
      <c r="A183" s="2" t="s">
        <v>761</v>
      </c>
      <c r="B183" s="2">
        <v>1254.0</v>
      </c>
      <c r="C183" s="2">
        <v>1261.0</v>
      </c>
      <c r="D183" s="2" t="s">
        <v>213</v>
      </c>
      <c r="E183">
        <f>6*365</f>
        <v>2190</v>
      </c>
      <c r="F183" s="2" t="s">
        <v>762</v>
      </c>
      <c r="G183" s="2" t="s">
        <v>763</v>
      </c>
      <c r="H183" s="2" t="s">
        <v>764</v>
      </c>
      <c r="I183" s="2" t="s">
        <v>765</v>
      </c>
      <c r="J183" s="2" t="s">
        <v>27</v>
      </c>
      <c r="K183" s="2" t="s">
        <v>20</v>
      </c>
      <c r="L183" s="2" t="s">
        <v>20</v>
      </c>
    </row>
    <row r="184">
      <c r="A184" s="2" t="s">
        <v>766</v>
      </c>
      <c r="B184" s="2">
        <v>1261.0</v>
      </c>
      <c r="C184" s="2">
        <v>1264.0</v>
      </c>
      <c r="D184" s="2" t="s">
        <v>129</v>
      </c>
      <c r="E184">
        <f t="shared" ref="E184:E185" si="11">3*365</f>
        <v>1095</v>
      </c>
      <c r="F184" s="2" t="s">
        <v>767</v>
      </c>
      <c r="G184" s="2" t="s">
        <v>768</v>
      </c>
      <c r="H184" s="2" t="s">
        <v>769</v>
      </c>
      <c r="I184" s="2" t="s">
        <v>770</v>
      </c>
      <c r="J184" s="2" t="s">
        <v>563</v>
      </c>
      <c r="K184" s="2" t="s">
        <v>20</v>
      </c>
      <c r="L184" s="2" t="s">
        <v>20</v>
      </c>
    </row>
    <row r="185">
      <c r="A185" s="2" t="s">
        <v>771</v>
      </c>
      <c r="B185" s="2">
        <v>1265.0</v>
      </c>
      <c r="C185" s="2">
        <v>1268.0</v>
      </c>
      <c r="D185" s="2" t="s">
        <v>129</v>
      </c>
      <c r="E185">
        <f t="shared" si="11"/>
        <v>1095</v>
      </c>
      <c r="F185" s="2" t="s">
        <v>772</v>
      </c>
      <c r="G185" s="2" t="s">
        <v>773</v>
      </c>
      <c r="H185" s="2" t="s">
        <v>774</v>
      </c>
      <c r="I185" s="2" t="s">
        <v>775</v>
      </c>
      <c r="J185" s="2" t="s">
        <v>563</v>
      </c>
      <c r="K185" s="2" t="s">
        <v>20</v>
      </c>
      <c r="L185" s="2" t="s">
        <v>20</v>
      </c>
    </row>
    <row r="186">
      <c r="A186" s="2" t="s">
        <v>776</v>
      </c>
      <c r="B186" s="2">
        <v>0.0</v>
      </c>
      <c r="C186" s="2">
        <v>0.0</v>
      </c>
      <c r="D186" s="2" t="s">
        <v>777</v>
      </c>
      <c r="E186" s="2">
        <v>0.0</v>
      </c>
      <c r="H186" s="2" t="s">
        <v>123</v>
      </c>
      <c r="I186" s="2" t="s">
        <v>123</v>
      </c>
      <c r="J186" s="2" t="s">
        <v>20</v>
      </c>
      <c r="K186" s="2" t="s">
        <v>20</v>
      </c>
      <c r="L186" s="2" t="s">
        <v>20</v>
      </c>
      <c r="M186" s="2" t="s">
        <v>778</v>
      </c>
    </row>
    <row r="187">
      <c r="A187" s="2" t="s">
        <v>779</v>
      </c>
      <c r="B187" s="2">
        <v>1271.0</v>
      </c>
      <c r="C187" s="2">
        <v>1276.0</v>
      </c>
      <c r="D187" s="2" t="s">
        <v>63</v>
      </c>
      <c r="E187">
        <f>4*365</f>
        <v>1460</v>
      </c>
      <c r="F187" s="2" t="s">
        <v>780</v>
      </c>
      <c r="G187" s="2" t="s">
        <v>781</v>
      </c>
      <c r="H187" s="2" t="s">
        <v>782</v>
      </c>
      <c r="I187" s="2" t="s">
        <v>783</v>
      </c>
      <c r="J187" s="2" t="s">
        <v>27</v>
      </c>
      <c r="K187" s="2" t="s">
        <v>20</v>
      </c>
      <c r="L187" s="2" t="s">
        <v>20</v>
      </c>
    </row>
    <row r="188">
      <c r="A188" s="2" t="s">
        <v>784</v>
      </c>
      <c r="B188" s="2">
        <v>1276.0</v>
      </c>
      <c r="C188" s="2">
        <v>1276.0</v>
      </c>
      <c r="D188" s="2" t="s">
        <v>785</v>
      </c>
      <c r="E188" s="2">
        <v>151.0</v>
      </c>
      <c r="F188" s="2" t="s">
        <v>786</v>
      </c>
      <c r="G188" s="2" t="s">
        <v>787</v>
      </c>
      <c r="H188" s="2" t="s">
        <v>788</v>
      </c>
      <c r="I188" s="2" t="s">
        <v>789</v>
      </c>
      <c r="J188" s="2" t="s">
        <v>27</v>
      </c>
      <c r="K188" s="2" t="s">
        <v>20</v>
      </c>
      <c r="L188" s="2" t="s">
        <v>20</v>
      </c>
    </row>
    <row r="189">
      <c r="A189" s="2" t="s">
        <v>790</v>
      </c>
      <c r="B189" s="2">
        <v>1276.0</v>
      </c>
      <c r="C189" s="2">
        <v>1276.0</v>
      </c>
      <c r="D189" s="2" t="s">
        <v>791</v>
      </c>
      <c r="E189" s="2">
        <v>38.0</v>
      </c>
      <c r="F189" s="2" t="s">
        <v>792</v>
      </c>
      <c r="G189" s="2" t="s">
        <v>793</v>
      </c>
      <c r="H189" s="2" t="s">
        <v>794</v>
      </c>
      <c r="I189" s="2" t="s">
        <v>760</v>
      </c>
      <c r="J189" s="2" t="s">
        <v>27</v>
      </c>
      <c r="K189" s="2" t="s">
        <v>20</v>
      </c>
      <c r="L189" s="2" t="s">
        <v>20</v>
      </c>
    </row>
    <row r="190">
      <c r="A190" s="2" t="s">
        <v>795</v>
      </c>
      <c r="B190" s="2">
        <v>1276.0</v>
      </c>
      <c r="C190" s="2">
        <v>1277.0</v>
      </c>
      <c r="D190" s="2" t="s">
        <v>170</v>
      </c>
      <c r="E190" s="2">
        <v>263.0</v>
      </c>
      <c r="F190" s="2" t="s">
        <v>796</v>
      </c>
      <c r="G190" s="2" t="s">
        <v>797</v>
      </c>
      <c r="H190" s="2" t="s">
        <v>798</v>
      </c>
      <c r="I190" s="2" t="s">
        <v>799</v>
      </c>
      <c r="J190" s="2" t="s">
        <v>186</v>
      </c>
      <c r="K190" s="2" t="s">
        <v>20</v>
      </c>
      <c r="L190" s="2" t="s">
        <v>20</v>
      </c>
    </row>
    <row r="191">
      <c r="A191" s="2" t="s">
        <v>800</v>
      </c>
      <c r="B191" s="2">
        <v>1277.0</v>
      </c>
      <c r="C191" s="2">
        <v>1280.0</v>
      </c>
      <c r="D191" s="2" t="s">
        <v>120</v>
      </c>
      <c r="E191">
        <f>2*365</f>
        <v>730</v>
      </c>
      <c r="F191" s="2" t="s">
        <v>801</v>
      </c>
      <c r="G191" s="2" t="s">
        <v>802</v>
      </c>
      <c r="H191" s="2" t="s">
        <v>803</v>
      </c>
      <c r="I191" s="2" t="s">
        <v>579</v>
      </c>
      <c r="J191" s="2" t="s">
        <v>27</v>
      </c>
      <c r="K191" s="2" t="s">
        <v>20</v>
      </c>
      <c r="L191" s="2" t="s">
        <v>20</v>
      </c>
    </row>
    <row r="192">
      <c r="A192" s="2" t="s">
        <v>804</v>
      </c>
      <c r="B192" s="2">
        <v>1281.0</v>
      </c>
      <c r="C192" s="2">
        <v>1285.0</v>
      </c>
      <c r="D192" s="2" t="s">
        <v>63</v>
      </c>
      <c r="E192">
        <f>4*365</f>
        <v>1460</v>
      </c>
      <c r="F192" s="2" t="s">
        <v>805</v>
      </c>
      <c r="G192" s="2" t="s">
        <v>806</v>
      </c>
      <c r="H192" s="2" t="s">
        <v>807</v>
      </c>
      <c r="I192" s="2" t="s">
        <v>808</v>
      </c>
      <c r="J192" s="2" t="s">
        <v>563</v>
      </c>
      <c r="K192" s="2" t="s">
        <v>20</v>
      </c>
      <c r="L192" s="2" t="s">
        <v>20</v>
      </c>
    </row>
    <row r="193">
      <c r="A193" s="2" t="s">
        <v>809</v>
      </c>
      <c r="B193" s="2">
        <v>1285.0</v>
      </c>
      <c r="C193" s="2">
        <v>1287.0</v>
      </c>
      <c r="D193" s="2" t="s">
        <v>120</v>
      </c>
      <c r="E193">
        <f>2*365</f>
        <v>730</v>
      </c>
      <c r="F193" s="2" t="s">
        <v>810</v>
      </c>
      <c r="G193" s="2" t="s">
        <v>811</v>
      </c>
      <c r="H193" s="2" t="s">
        <v>812</v>
      </c>
      <c r="I193" s="2" t="s">
        <v>579</v>
      </c>
      <c r="J193" s="2" t="s">
        <v>27</v>
      </c>
      <c r="K193" s="2" t="s">
        <v>20</v>
      </c>
      <c r="L193" s="2" t="s">
        <v>20</v>
      </c>
    </row>
    <row r="194">
      <c r="A194" s="2" t="s">
        <v>813</v>
      </c>
      <c r="B194" s="2">
        <v>1288.0</v>
      </c>
      <c r="C194" s="2">
        <v>1292.0</v>
      </c>
      <c r="D194" s="2" t="s">
        <v>63</v>
      </c>
      <c r="E194">
        <f>4*365</f>
        <v>1460</v>
      </c>
      <c r="F194" s="2" t="s">
        <v>814</v>
      </c>
      <c r="G194" s="2" t="s">
        <v>815</v>
      </c>
      <c r="H194" s="2" t="s">
        <v>816</v>
      </c>
      <c r="I194" s="2" t="s">
        <v>817</v>
      </c>
      <c r="J194" s="2" t="s">
        <v>27</v>
      </c>
      <c r="K194" s="2" t="s">
        <v>20</v>
      </c>
      <c r="L194" s="2" t="s">
        <v>20</v>
      </c>
    </row>
    <row r="195">
      <c r="A195" s="2" t="s">
        <v>818</v>
      </c>
      <c r="B195" s="2">
        <v>1292.0</v>
      </c>
      <c r="C195" s="2">
        <v>1294.0</v>
      </c>
      <c r="D195" s="2" t="s">
        <v>120</v>
      </c>
      <c r="E195">
        <f>2*365</f>
        <v>730</v>
      </c>
      <c r="F195" s="2" t="s">
        <v>819</v>
      </c>
      <c r="H195" s="2" t="s">
        <v>123</v>
      </c>
      <c r="I195" s="2" t="s">
        <v>123</v>
      </c>
      <c r="J195" s="2" t="s">
        <v>20</v>
      </c>
      <c r="K195" s="2" t="s">
        <v>20</v>
      </c>
      <c r="L195" s="2" t="s">
        <v>20</v>
      </c>
      <c r="M195" s="2" t="s">
        <v>820</v>
      </c>
    </row>
    <row r="196">
      <c r="A196" s="2" t="s">
        <v>821</v>
      </c>
      <c r="B196" s="2">
        <v>1294.0</v>
      </c>
      <c r="C196" s="2">
        <v>1294.0</v>
      </c>
      <c r="D196" s="2" t="s">
        <v>822</v>
      </c>
      <c r="E196" s="2">
        <v>223.0</v>
      </c>
      <c r="F196" s="2" t="s">
        <v>823</v>
      </c>
      <c r="G196" s="2" t="s">
        <v>824</v>
      </c>
      <c r="H196" s="2" t="s">
        <v>825</v>
      </c>
      <c r="I196" s="2" t="s">
        <v>826</v>
      </c>
      <c r="J196" s="2" t="s">
        <v>27</v>
      </c>
      <c r="K196" s="2" t="s">
        <v>20</v>
      </c>
      <c r="L196" s="2" t="s">
        <v>20</v>
      </c>
    </row>
    <row r="197">
      <c r="A197" s="2" t="s">
        <v>827</v>
      </c>
      <c r="B197" s="2">
        <v>1294.0</v>
      </c>
      <c r="C197" s="2">
        <v>1303.0</v>
      </c>
      <c r="D197" s="2" t="s">
        <v>42</v>
      </c>
      <c r="E197">
        <f>8*365</f>
        <v>2920</v>
      </c>
      <c r="F197" s="2" t="s">
        <v>828</v>
      </c>
      <c r="G197" s="2" t="s">
        <v>829</v>
      </c>
      <c r="H197" s="2" t="s">
        <v>830</v>
      </c>
      <c r="I197" s="2" t="s">
        <v>749</v>
      </c>
      <c r="J197" s="2" t="s">
        <v>27</v>
      </c>
      <c r="K197" s="2" t="s">
        <v>20</v>
      </c>
      <c r="L197" s="2" t="s">
        <v>20</v>
      </c>
    </row>
    <row r="198">
      <c r="A198" s="2" t="s">
        <v>831</v>
      </c>
      <c r="B198" s="2">
        <v>1303.0</v>
      </c>
      <c r="C198" s="2">
        <v>1304.0</v>
      </c>
      <c r="D198" s="2" t="s">
        <v>832</v>
      </c>
      <c r="E198" s="2">
        <v>259.0</v>
      </c>
      <c r="F198" s="2" t="s">
        <v>833</v>
      </c>
      <c r="G198" s="2" t="s">
        <v>834</v>
      </c>
      <c r="H198" s="2" t="s">
        <v>835</v>
      </c>
      <c r="I198" s="2" t="s">
        <v>836</v>
      </c>
      <c r="J198" s="2" t="s">
        <v>27</v>
      </c>
      <c r="K198" s="2" t="s">
        <v>20</v>
      </c>
      <c r="L198" s="2" t="s">
        <v>20</v>
      </c>
    </row>
    <row r="199">
      <c r="A199" s="2" t="s">
        <v>837</v>
      </c>
      <c r="B199" s="2">
        <v>1305.0</v>
      </c>
      <c r="C199" s="2">
        <v>1314.0</v>
      </c>
      <c r="D199" s="2" t="s">
        <v>838</v>
      </c>
      <c r="E199">
        <f>4*365+319</f>
        <v>1779</v>
      </c>
      <c r="F199" s="2" t="s">
        <v>839</v>
      </c>
      <c r="G199" s="2" t="s">
        <v>840</v>
      </c>
      <c r="H199" s="2" t="s">
        <v>841</v>
      </c>
      <c r="I199" s="2" t="s">
        <v>842</v>
      </c>
      <c r="J199" s="2" t="s">
        <v>563</v>
      </c>
      <c r="K199" s="2" t="s">
        <v>20</v>
      </c>
      <c r="L199" s="2" t="s">
        <v>20</v>
      </c>
    </row>
    <row r="200">
      <c r="A200" s="2" t="s">
        <v>843</v>
      </c>
      <c r="B200" s="2">
        <v>1314.0</v>
      </c>
      <c r="C200" s="2">
        <v>1316.0</v>
      </c>
      <c r="D200" s="2" t="s">
        <v>120</v>
      </c>
      <c r="E200">
        <f>2*365</f>
        <v>730</v>
      </c>
      <c r="F200" s="2" t="s">
        <v>819</v>
      </c>
      <c r="G200" s="2" t="s">
        <v>123</v>
      </c>
      <c r="H200" s="2" t="s">
        <v>123</v>
      </c>
      <c r="J200" s="2" t="s">
        <v>20</v>
      </c>
      <c r="K200" s="2" t="s">
        <v>20</v>
      </c>
      <c r="L200" s="2" t="s">
        <v>20</v>
      </c>
      <c r="M200" s="2" t="s">
        <v>820</v>
      </c>
    </row>
    <row r="201">
      <c r="A201" s="2" t="s">
        <v>844</v>
      </c>
      <c r="B201" s="2">
        <v>1316.0</v>
      </c>
      <c r="C201" s="2">
        <v>1334.0</v>
      </c>
      <c r="D201" s="2" t="s">
        <v>845</v>
      </c>
      <c r="E201">
        <f>18*365+119</f>
        <v>6689</v>
      </c>
      <c r="F201" s="2" t="s">
        <v>846</v>
      </c>
      <c r="G201" s="2" t="s">
        <v>847</v>
      </c>
      <c r="H201" s="2" t="s">
        <v>848</v>
      </c>
      <c r="I201" s="2" t="s">
        <v>849</v>
      </c>
      <c r="J201" s="2" t="s">
        <v>563</v>
      </c>
      <c r="K201" s="2" t="s">
        <v>20</v>
      </c>
      <c r="L201" s="2" t="s">
        <v>20</v>
      </c>
    </row>
    <row r="202">
      <c r="A202" s="2" t="s">
        <v>850</v>
      </c>
      <c r="B202" s="2">
        <v>1334.0</v>
      </c>
      <c r="C202" s="2">
        <v>1342.0</v>
      </c>
      <c r="D202" s="2" t="s">
        <v>851</v>
      </c>
      <c r="E202">
        <f>7*365+126</f>
        <v>2681</v>
      </c>
      <c r="F202" s="2" t="s">
        <v>852</v>
      </c>
      <c r="G202" s="2" t="s">
        <v>853</v>
      </c>
      <c r="H202" s="2" t="s">
        <v>854</v>
      </c>
      <c r="I202" s="2" t="s">
        <v>855</v>
      </c>
      <c r="J202" s="2" t="s">
        <v>563</v>
      </c>
      <c r="K202" s="2" t="s">
        <v>20</v>
      </c>
      <c r="L202" s="2" t="s">
        <v>20</v>
      </c>
    </row>
    <row r="203">
      <c r="A203" s="2" t="s">
        <v>856</v>
      </c>
      <c r="B203" s="2">
        <v>1342.0</v>
      </c>
      <c r="C203" s="2">
        <v>1352.0</v>
      </c>
      <c r="D203" s="2" t="s">
        <v>857</v>
      </c>
      <c r="E203">
        <f>10*365+213</f>
        <v>3863</v>
      </c>
      <c r="F203" s="2" t="s">
        <v>858</v>
      </c>
      <c r="G203" s="2" t="s">
        <v>859</v>
      </c>
      <c r="H203" s="2" t="s">
        <v>860</v>
      </c>
      <c r="I203" s="2" t="s">
        <v>861</v>
      </c>
      <c r="J203" s="2" t="s">
        <v>563</v>
      </c>
      <c r="K203" s="2" t="s">
        <v>20</v>
      </c>
      <c r="L203" s="2" t="s">
        <v>20</v>
      </c>
    </row>
    <row r="204">
      <c r="A204" s="2" t="s">
        <v>862</v>
      </c>
      <c r="B204" s="2">
        <v>1352.0</v>
      </c>
      <c r="C204" s="2">
        <v>1362.0</v>
      </c>
      <c r="D204" s="2" t="s">
        <v>863</v>
      </c>
      <c r="E204">
        <f>9*365+268</f>
        <v>3553</v>
      </c>
      <c r="F204" s="2" t="s">
        <v>864</v>
      </c>
      <c r="G204" s="2" t="s">
        <v>865</v>
      </c>
      <c r="H204" s="2" t="s">
        <v>866</v>
      </c>
      <c r="I204" s="2" t="s">
        <v>867</v>
      </c>
      <c r="J204" s="2" t="s">
        <v>563</v>
      </c>
      <c r="K204" s="2" t="s">
        <v>20</v>
      </c>
      <c r="L204" s="2" t="s">
        <v>20</v>
      </c>
    </row>
    <row r="205">
      <c r="A205" s="2" t="s">
        <v>868</v>
      </c>
      <c r="B205" s="2">
        <v>1362.0</v>
      </c>
      <c r="C205" s="2">
        <v>1370.0</v>
      </c>
      <c r="D205" s="2" t="s">
        <v>869</v>
      </c>
      <c r="E205">
        <f>8*365+82</f>
        <v>3002</v>
      </c>
      <c r="F205" s="2" t="s">
        <v>870</v>
      </c>
      <c r="G205" s="2" t="s">
        <v>871</v>
      </c>
      <c r="H205" s="2" t="s">
        <v>872</v>
      </c>
      <c r="I205" s="2" t="s">
        <v>873</v>
      </c>
      <c r="J205" s="2" t="s">
        <v>563</v>
      </c>
      <c r="K205" s="2" t="s">
        <v>20</v>
      </c>
      <c r="L205" s="2" t="s">
        <v>20</v>
      </c>
    </row>
    <row r="206">
      <c r="A206" s="2" t="s">
        <v>874</v>
      </c>
      <c r="B206" s="2">
        <v>1378.0</v>
      </c>
      <c r="C206" s="2">
        <v>1389.0</v>
      </c>
      <c r="D206" s="2" t="s">
        <v>875</v>
      </c>
      <c r="E206">
        <f>11*365+190</f>
        <v>4205</v>
      </c>
      <c r="F206" s="2" t="s">
        <v>876</v>
      </c>
      <c r="G206" s="2" t="s">
        <v>877</v>
      </c>
      <c r="H206" s="2" t="s">
        <v>878</v>
      </c>
      <c r="I206" s="2" t="s">
        <v>879</v>
      </c>
      <c r="J206" s="2" t="s">
        <v>27</v>
      </c>
      <c r="K206" s="2" t="s">
        <v>20</v>
      </c>
      <c r="L206" s="2" t="s">
        <v>20</v>
      </c>
      <c r="M206" s="2" t="s">
        <v>880</v>
      </c>
    </row>
    <row r="207">
      <c r="A207" s="2" t="s">
        <v>881</v>
      </c>
      <c r="B207" s="2">
        <v>1389.0</v>
      </c>
      <c r="C207" s="2">
        <v>1404.0</v>
      </c>
      <c r="D207" s="2" t="s">
        <v>882</v>
      </c>
      <c r="E207">
        <f>14*365+334</f>
        <v>5444</v>
      </c>
      <c r="F207" s="2" t="s">
        <v>883</v>
      </c>
      <c r="G207" s="2" t="s">
        <v>884</v>
      </c>
      <c r="H207" s="2" t="s">
        <v>885</v>
      </c>
      <c r="I207" s="2" t="s">
        <v>879</v>
      </c>
      <c r="J207" s="2" t="s">
        <v>27</v>
      </c>
      <c r="K207" s="2" t="s">
        <v>20</v>
      </c>
      <c r="L207" s="2" t="s">
        <v>20</v>
      </c>
      <c r="M207" s="2" t="s">
        <v>880</v>
      </c>
    </row>
    <row r="208">
      <c r="A208" s="2" t="s">
        <v>886</v>
      </c>
      <c r="B208" s="2">
        <v>1404.0</v>
      </c>
      <c r="C208" s="2">
        <v>1406.0</v>
      </c>
      <c r="D208" s="2" t="s">
        <v>887</v>
      </c>
      <c r="E208">
        <f>2*365+20</f>
        <v>750</v>
      </c>
      <c r="F208" s="2" t="s">
        <v>888</v>
      </c>
      <c r="G208" s="2" t="s">
        <v>889</v>
      </c>
      <c r="H208" s="2" t="s">
        <v>890</v>
      </c>
      <c r="I208" s="2" t="s">
        <v>891</v>
      </c>
      <c r="J208" s="2" t="s">
        <v>27</v>
      </c>
      <c r="K208" s="2">
        <v>65.0</v>
      </c>
      <c r="L208" s="2">
        <v>67.0</v>
      </c>
      <c r="M208" s="2" t="s">
        <v>880</v>
      </c>
    </row>
    <row r="209">
      <c r="A209" s="2" t="s">
        <v>892</v>
      </c>
      <c r="B209" s="2">
        <v>1406.0</v>
      </c>
      <c r="C209" s="2">
        <v>1415.0</v>
      </c>
      <c r="D209" s="2" t="s">
        <v>893</v>
      </c>
      <c r="E209">
        <f>8*365+216</f>
        <v>3136</v>
      </c>
      <c r="G209" s="2" t="s">
        <v>894</v>
      </c>
      <c r="H209" s="2" t="s">
        <v>895</v>
      </c>
      <c r="I209" s="2" t="s">
        <v>896</v>
      </c>
      <c r="J209" s="2" t="s">
        <v>27</v>
      </c>
      <c r="K209" s="2">
        <v>60.0</v>
      </c>
      <c r="L209" s="2">
        <v>69.0</v>
      </c>
      <c r="M209" s="2" t="s">
        <v>897</v>
      </c>
    </row>
    <row r="210">
      <c r="A210" s="2" t="s">
        <v>898</v>
      </c>
      <c r="B210" s="2">
        <v>0.0</v>
      </c>
      <c r="C210" s="2">
        <v>0.0</v>
      </c>
      <c r="D210" s="2" t="s">
        <v>777</v>
      </c>
      <c r="E210" s="2">
        <v>0.0</v>
      </c>
      <c r="F210" s="2" t="s">
        <v>123</v>
      </c>
      <c r="G210" s="2" t="s">
        <v>123</v>
      </c>
      <c r="H210" s="2" t="s">
        <v>123</v>
      </c>
      <c r="J210" s="2" t="s">
        <v>20</v>
      </c>
      <c r="M210" s="2" t="s">
        <v>899</v>
      </c>
    </row>
    <row r="211">
      <c r="A211" s="2" t="s">
        <v>900</v>
      </c>
      <c r="B211" s="2">
        <v>1417.0</v>
      </c>
      <c r="C211" s="2">
        <v>1431.0</v>
      </c>
      <c r="D211" s="2" t="s">
        <v>901</v>
      </c>
      <c r="E211">
        <f>13*365+101</f>
        <v>4846</v>
      </c>
      <c r="F211" s="2" t="s">
        <v>902</v>
      </c>
      <c r="G211" s="2" t="s">
        <v>903</v>
      </c>
      <c r="H211" s="2" t="s">
        <v>904</v>
      </c>
      <c r="I211" s="2" t="s">
        <v>905</v>
      </c>
      <c r="J211" s="2" t="s">
        <v>27</v>
      </c>
      <c r="K211" s="2">
        <v>48.0</v>
      </c>
      <c r="L211" s="2">
        <v>62.0</v>
      </c>
    </row>
    <row r="212">
      <c r="A212" s="2" t="s">
        <v>906</v>
      </c>
      <c r="B212" s="2">
        <v>1431.0</v>
      </c>
      <c r="C212" s="2">
        <v>1447.0</v>
      </c>
      <c r="D212" s="2" t="s">
        <v>907</v>
      </c>
      <c r="E212">
        <f>15*365+357</f>
        <v>5832</v>
      </c>
      <c r="F212" s="2" t="s">
        <v>908</v>
      </c>
      <c r="G212" s="2" t="s">
        <v>909</v>
      </c>
      <c r="H212" s="2" t="s">
        <v>910</v>
      </c>
      <c r="I212" s="2" t="s">
        <v>896</v>
      </c>
      <c r="J212" s="2" t="s">
        <v>27</v>
      </c>
      <c r="K212" s="2">
        <v>47.0</v>
      </c>
      <c r="L212" s="2">
        <v>63.0</v>
      </c>
    </row>
    <row r="213">
      <c r="A213" s="2" t="s">
        <v>911</v>
      </c>
      <c r="B213" s="2">
        <v>1447.0</v>
      </c>
      <c r="C213" s="2">
        <v>1455.0</v>
      </c>
      <c r="D213" s="2" t="s">
        <v>912</v>
      </c>
      <c r="E213">
        <f>18*365+18</f>
        <v>6588</v>
      </c>
      <c r="F213" s="2" t="s">
        <v>913</v>
      </c>
      <c r="G213" s="2" t="s">
        <v>914</v>
      </c>
      <c r="H213" s="2" t="s">
        <v>915</v>
      </c>
      <c r="I213" s="2" t="s">
        <v>916</v>
      </c>
      <c r="J213" s="2" t="s">
        <v>27</v>
      </c>
      <c r="K213" s="2">
        <v>49.0</v>
      </c>
      <c r="L213" s="2">
        <v>57.0</v>
      </c>
    </row>
    <row r="214">
      <c r="A214" s="2" t="s">
        <v>917</v>
      </c>
      <c r="B214" s="2">
        <v>1455.0</v>
      </c>
      <c r="C214" s="2">
        <v>1458.0</v>
      </c>
      <c r="D214" s="2" t="s">
        <v>918</v>
      </c>
      <c r="E214">
        <f>3*365+362</f>
        <v>1457</v>
      </c>
      <c r="F214" s="2" t="s">
        <v>919</v>
      </c>
      <c r="G214" s="2" t="s">
        <v>920</v>
      </c>
      <c r="H214" s="2" t="s">
        <v>921</v>
      </c>
      <c r="I214" s="2" t="s">
        <v>922</v>
      </c>
      <c r="J214" s="2" t="s">
        <v>101</v>
      </c>
      <c r="K214" s="2">
        <v>76.0</v>
      </c>
      <c r="L214" s="2">
        <v>79.0</v>
      </c>
      <c r="M214" s="2" t="s">
        <v>923</v>
      </c>
    </row>
    <row r="215">
      <c r="A215" s="2" t="s">
        <v>924</v>
      </c>
      <c r="B215" s="2">
        <v>1458.0</v>
      </c>
      <c r="C215" s="2">
        <v>1464.0</v>
      </c>
      <c r="D215" s="2" t="s">
        <v>925</v>
      </c>
      <c r="E215">
        <f>5*365+362</f>
        <v>2187</v>
      </c>
      <c r="F215" s="2" t="s">
        <v>926</v>
      </c>
      <c r="G215" s="2" t="s">
        <v>927</v>
      </c>
      <c r="H215" s="2" t="s">
        <v>928</v>
      </c>
      <c r="I215" s="2" t="s">
        <v>929</v>
      </c>
      <c r="J215" s="2" t="s">
        <v>27</v>
      </c>
      <c r="K215" s="2">
        <v>52.0</v>
      </c>
      <c r="L215" s="2">
        <v>58.0</v>
      </c>
    </row>
    <row r="216">
      <c r="A216" s="2" t="s">
        <v>930</v>
      </c>
      <c r="B216" s="2">
        <v>1464.0</v>
      </c>
      <c r="C216" s="2">
        <v>1471.0</v>
      </c>
      <c r="D216" s="2" t="s">
        <v>931</v>
      </c>
      <c r="E216">
        <f>6*365+330</f>
        <v>2520</v>
      </c>
      <c r="F216" s="2" t="s">
        <v>932</v>
      </c>
      <c r="G216" s="2" t="s">
        <v>933</v>
      </c>
      <c r="H216" s="2" t="s">
        <v>934</v>
      </c>
      <c r="I216" s="2" t="s">
        <v>896</v>
      </c>
      <c r="J216" s="2" t="s">
        <v>27</v>
      </c>
      <c r="K216" s="2">
        <v>47.0</v>
      </c>
      <c r="L216" s="2">
        <v>54.0</v>
      </c>
    </row>
    <row r="217">
      <c r="A217" s="2" t="s">
        <v>935</v>
      </c>
      <c r="B217" s="2">
        <v>1471.0</v>
      </c>
      <c r="C217" s="2">
        <v>1484.0</v>
      </c>
      <c r="D217" s="2" t="s">
        <v>936</v>
      </c>
      <c r="E217">
        <f>13*365+3</f>
        <v>4748</v>
      </c>
      <c r="F217" s="2" t="s">
        <v>937</v>
      </c>
      <c r="G217" s="2" t="s">
        <v>938</v>
      </c>
      <c r="H217" s="2" t="s">
        <v>939</v>
      </c>
      <c r="I217" s="2" t="s">
        <v>940</v>
      </c>
      <c r="J217" s="2" t="s">
        <v>27</v>
      </c>
      <c r="K217" s="2">
        <v>57.0</v>
      </c>
      <c r="L217" s="2">
        <v>70.0</v>
      </c>
    </row>
    <row r="218">
      <c r="A218" s="2" t="s">
        <v>941</v>
      </c>
      <c r="B218" s="2">
        <v>1484.0</v>
      </c>
      <c r="C218" s="2">
        <v>1492.0</v>
      </c>
      <c r="D218" s="2" t="s">
        <v>942</v>
      </c>
      <c r="E218">
        <f>7*365+331</f>
        <v>2886</v>
      </c>
      <c r="F218" s="2" t="s">
        <v>943</v>
      </c>
      <c r="G218" s="2" t="s">
        <v>944</v>
      </c>
      <c r="H218" s="2" t="s">
        <v>945</v>
      </c>
      <c r="I218" s="2" t="s">
        <v>946</v>
      </c>
      <c r="J218" s="2" t="s">
        <v>27</v>
      </c>
      <c r="K218" s="2">
        <v>51.0</v>
      </c>
      <c r="L218" s="2">
        <v>59.0</v>
      </c>
    </row>
    <row r="219">
      <c r="A219" s="2" t="s">
        <v>947</v>
      </c>
      <c r="B219" s="2">
        <v>1492.0</v>
      </c>
      <c r="C219" s="2">
        <v>1503.0</v>
      </c>
      <c r="D219" s="2" t="s">
        <v>948</v>
      </c>
      <c r="E219">
        <f>11*365+7</f>
        <v>4022</v>
      </c>
      <c r="F219" s="2" t="s">
        <v>949</v>
      </c>
      <c r="G219" s="2" t="s">
        <v>950</v>
      </c>
      <c r="H219" s="2" t="s">
        <v>951</v>
      </c>
      <c r="I219" s="2" t="s">
        <v>922</v>
      </c>
      <c r="J219" s="2" t="s">
        <v>101</v>
      </c>
      <c r="K219" s="2">
        <v>61.0</v>
      </c>
      <c r="L219" s="2">
        <v>72.0</v>
      </c>
    </row>
    <row r="220">
      <c r="A220" s="2" t="s">
        <v>952</v>
      </c>
      <c r="B220" s="2">
        <v>1503.0</v>
      </c>
      <c r="C220" s="2">
        <v>1503.0</v>
      </c>
      <c r="D220" s="2" t="s">
        <v>953</v>
      </c>
      <c r="E220" s="2">
        <v>26.0</v>
      </c>
      <c r="F220" s="2" t="s">
        <v>954</v>
      </c>
      <c r="G220" s="2" t="s">
        <v>955</v>
      </c>
      <c r="H220" s="2" t="s">
        <v>956</v>
      </c>
      <c r="I220" s="2" t="s">
        <v>957</v>
      </c>
      <c r="J220" s="2" t="s">
        <v>27</v>
      </c>
      <c r="K220" s="2">
        <v>64.0</v>
      </c>
      <c r="L220" s="2">
        <v>64.0</v>
      </c>
    </row>
    <row r="221">
      <c r="A221" s="2" t="s">
        <v>958</v>
      </c>
      <c r="B221" s="2">
        <v>1503.0</v>
      </c>
      <c r="C221" s="2">
        <v>1513.0</v>
      </c>
      <c r="D221" s="2" t="s">
        <v>959</v>
      </c>
      <c r="E221">
        <f>19*365+113</f>
        <v>7048</v>
      </c>
      <c r="F221" s="2" t="s">
        <v>960</v>
      </c>
      <c r="G221" s="2" t="s">
        <v>961</v>
      </c>
      <c r="H221" s="2" t="s">
        <v>962</v>
      </c>
      <c r="I221" s="2" t="s">
        <v>963</v>
      </c>
      <c r="J221" s="2" t="s">
        <v>27</v>
      </c>
      <c r="K221" s="2">
        <v>59.0</v>
      </c>
      <c r="L221" s="2">
        <v>59.0</v>
      </c>
    </row>
    <row r="222">
      <c r="A222" s="2" t="s">
        <v>964</v>
      </c>
      <c r="B222" s="2">
        <v>1513.0</v>
      </c>
      <c r="C222" s="2">
        <v>1521.0</v>
      </c>
      <c r="D222" s="2" t="s">
        <v>965</v>
      </c>
      <c r="E222">
        <f>8*365+267</f>
        <v>3187</v>
      </c>
      <c r="F222" s="2" t="s">
        <v>966</v>
      </c>
      <c r="G222" s="2" t="s">
        <v>967</v>
      </c>
      <c r="H222" s="2" t="s">
        <v>968</v>
      </c>
      <c r="I222" s="2" t="s">
        <v>969</v>
      </c>
      <c r="J222" s="2" t="s">
        <v>27</v>
      </c>
      <c r="K222" s="2">
        <v>37.0</v>
      </c>
      <c r="L222" s="2">
        <v>45.0</v>
      </c>
    </row>
    <row r="223">
      <c r="A223" s="2" t="s">
        <v>970</v>
      </c>
      <c r="B223" s="2">
        <v>1522.0</v>
      </c>
      <c r="C223" s="2">
        <v>1523.0</v>
      </c>
      <c r="D223" s="2" t="s">
        <v>971</v>
      </c>
      <c r="E223">
        <f>1*365+248</f>
        <v>613</v>
      </c>
      <c r="F223" s="2" t="s">
        <v>972</v>
      </c>
      <c r="G223" s="2" t="s">
        <v>973</v>
      </c>
      <c r="H223" s="2" t="s">
        <v>974</v>
      </c>
      <c r="I223" s="2" t="s">
        <v>975</v>
      </c>
      <c r="J223" s="2" t="s">
        <v>976</v>
      </c>
      <c r="K223" s="2">
        <v>62.0</v>
      </c>
      <c r="L223" s="2">
        <v>64.0</v>
      </c>
    </row>
    <row r="224">
      <c r="A224" s="2" t="s">
        <v>977</v>
      </c>
      <c r="B224" s="2">
        <v>1523.0</v>
      </c>
      <c r="C224" s="2">
        <v>1534.0</v>
      </c>
      <c r="D224" s="2" t="s">
        <v>978</v>
      </c>
      <c r="E224">
        <f>10*365+303</f>
        <v>3953</v>
      </c>
      <c r="F224" s="2" t="s">
        <v>979</v>
      </c>
      <c r="G224" s="2" t="s">
        <v>980</v>
      </c>
      <c r="H224" s="2" t="s">
        <v>981</v>
      </c>
      <c r="I224" s="2" t="s">
        <v>969</v>
      </c>
      <c r="J224" s="2" t="s">
        <v>27</v>
      </c>
      <c r="K224" s="2">
        <v>45.0</v>
      </c>
      <c r="L224" s="2">
        <v>56.0</v>
      </c>
    </row>
    <row r="225">
      <c r="A225" s="2" t="s">
        <v>982</v>
      </c>
      <c r="B225" s="2">
        <v>1534.0</v>
      </c>
      <c r="C225" s="2">
        <v>1549.0</v>
      </c>
      <c r="D225" s="2" t="s">
        <v>983</v>
      </c>
      <c r="E225">
        <f>15*365+28</f>
        <v>5503</v>
      </c>
      <c r="F225" s="2" t="s">
        <v>984</v>
      </c>
      <c r="G225" s="2" t="s">
        <v>985</v>
      </c>
      <c r="H225" s="2" t="s">
        <v>986</v>
      </c>
      <c r="I225" s="2" t="s">
        <v>987</v>
      </c>
      <c r="J225" s="2" t="s">
        <v>27</v>
      </c>
      <c r="K225" s="2">
        <v>66.0</v>
      </c>
      <c r="L225" s="2">
        <v>81.0</v>
      </c>
    </row>
    <row r="226">
      <c r="A226" s="2" t="s">
        <v>988</v>
      </c>
      <c r="B226" s="2">
        <v>1550.0</v>
      </c>
      <c r="C226" s="2">
        <v>1555.0</v>
      </c>
      <c r="D226" s="2" t="s">
        <v>989</v>
      </c>
      <c r="E226">
        <f>5*365+50</f>
        <v>1875</v>
      </c>
      <c r="F226" s="2" t="s">
        <v>990</v>
      </c>
      <c r="G226" s="2" t="s">
        <v>991</v>
      </c>
      <c r="H226" s="2" t="s">
        <v>992</v>
      </c>
      <c r="I226" s="2" t="s">
        <v>538</v>
      </c>
      <c r="J226" s="2" t="s">
        <v>27</v>
      </c>
      <c r="K226" s="2">
        <v>62.0</v>
      </c>
      <c r="L226" s="2">
        <v>67.0</v>
      </c>
    </row>
    <row r="227">
      <c r="A227" s="2" t="s">
        <v>993</v>
      </c>
      <c r="B227" s="2">
        <v>1555.0</v>
      </c>
      <c r="C227" s="2">
        <v>1555.0</v>
      </c>
      <c r="D227" s="2" t="s">
        <v>994</v>
      </c>
      <c r="E227" s="2">
        <v>22.0</v>
      </c>
      <c r="F227" s="2" t="s">
        <v>995</v>
      </c>
      <c r="G227" s="2" t="s">
        <v>996</v>
      </c>
      <c r="H227" s="2" t="s">
        <v>997</v>
      </c>
      <c r="I227" s="2" t="s">
        <v>998</v>
      </c>
      <c r="J227" s="2" t="s">
        <v>27</v>
      </c>
      <c r="K227" s="2">
        <v>53.0</v>
      </c>
      <c r="L227" s="2">
        <v>53.0</v>
      </c>
    </row>
    <row r="228">
      <c r="A228" s="2" t="s">
        <v>999</v>
      </c>
      <c r="B228" s="2">
        <v>1555.0</v>
      </c>
      <c r="C228" s="2">
        <v>1559.0</v>
      </c>
      <c r="D228" s="2" t="s">
        <v>1000</v>
      </c>
      <c r="E228">
        <f>4*365+87</f>
        <v>1547</v>
      </c>
      <c r="F228" s="2" t="s">
        <v>1001</v>
      </c>
      <c r="G228" s="2" t="s">
        <v>1002</v>
      </c>
      <c r="H228" s="2" t="s">
        <v>1003</v>
      </c>
      <c r="I228" s="2" t="s">
        <v>1004</v>
      </c>
      <c r="J228" s="2" t="s">
        <v>27</v>
      </c>
      <c r="K228" s="2">
        <v>78.0</v>
      </c>
      <c r="L228" s="2">
        <v>83.0</v>
      </c>
    </row>
    <row r="229">
      <c r="A229" s="2" t="s">
        <v>1005</v>
      </c>
      <c r="B229" s="2">
        <v>1559.0</v>
      </c>
      <c r="C229" s="2">
        <v>1565.0</v>
      </c>
      <c r="D229" s="2" t="s">
        <v>1006</v>
      </c>
      <c r="E229">
        <f>5*365+248</f>
        <v>2073</v>
      </c>
      <c r="F229" s="2" t="s">
        <v>1007</v>
      </c>
      <c r="G229" s="2" t="s">
        <v>1008</v>
      </c>
      <c r="H229" s="2" t="s">
        <v>1009</v>
      </c>
      <c r="I229" s="2" t="s">
        <v>1010</v>
      </c>
      <c r="J229" s="2" t="s">
        <v>27</v>
      </c>
      <c r="K229" s="2">
        <v>60.0</v>
      </c>
      <c r="L229" s="2">
        <v>66.0</v>
      </c>
    </row>
    <row r="230">
      <c r="A230" s="2" t="s">
        <v>1011</v>
      </c>
      <c r="B230" s="2">
        <v>1566.0</v>
      </c>
      <c r="C230" s="2">
        <v>1572.0</v>
      </c>
      <c r="D230" s="2" t="s">
        <v>1012</v>
      </c>
      <c r="E230">
        <f>6*365+115</f>
        <v>2305</v>
      </c>
      <c r="F230" s="2" t="s">
        <v>1013</v>
      </c>
      <c r="G230" s="2" t="s">
        <v>1014</v>
      </c>
      <c r="H230" s="2" t="s">
        <v>1015</v>
      </c>
      <c r="I230" s="2" t="s">
        <v>1016</v>
      </c>
      <c r="J230" s="2" t="s">
        <v>27</v>
      </c>
      <c r="K230" s="2">
        <v>61.0</v>
      </c>
      <c r="L230" s="2">
        <v>68.0</v>
      </c>
    </row>
    <row r="231">
      <c r="A231" s="2" t="s">
        <v>1017</v>
      </c>
      <c r="B231" s="2">
        <v>1572.0</v>
      </c>
      <c r="C231" s="2">
        <v>1585.0</v>
      </c>
      <c r="D231" s="2" t="s">
        <v>1018</v>
      </c>
      <c r="E231">
        <f>12*365+332</f>
        <v>4712</v>
      </c>
      <c r="F231" s="2" t="s">
        <v>1019</v>
      </c>
      <c r="G231" s="2" t="s">
        <v>1020</v>
      </c>
      <c r="H231" s="2" t="s">
        <v>1021</v>
      </c>
      <c r="I231" s="2" t="s">
        <v>1022</v>
      </c>
      <c r="J231" s="2" t="s">
        <v>27</v>
      </c>
      <c r="K231" s="2">
        <v>70.0</v>
      </c>
      <c r="L231" s="2">
        <v>83.0</v>
      </c>
    </row>
    <row r="232">
      <c r="A232" s="2" t="s">
        <v>1023</v>
      </c>
      <c r="B232" s="2">
        <v>1585.0</v>
      </c>
      <c r="C232" s="3">
        <v>1590.0</v>
      </c>
      <c r="D232" s="2" t="s">
        <v>1024</v>
      </c>
      <c r="E232">
        <f>5*365+125</f>
        <v>1950</v>
      </c>
      <c r="F232" s="2" t="s">
        <v>1025</v>
      </c>
      <c r="G232" s="2" t="s">
        <v>1026</v>
      </c>
      <c r="H232" s="2" t="s">
        <v>1027</v>
      </c>
      <c r="I232" s="2" t="s">
        <v>1028</v>
      </c>
      <c r="J232" s="2" t="s">
        <v>27</v>
      </c>
      <c r="K232" s="2">
        <v>63.0</v>
      </c>
      <c r="L232" s="2">
        <v>68.0</v>
      </c>
    </row>
    <row r="233">
      <c r="A233" s="3" t="s">
        <v>1029</v>
      </c>
      <c r="B233" s="3">
        <v>1590.0</v>
      </c>
      <c r="C233" s="2">
        <v>1590.0</v>
      </c>
      <c r="D233" s="3" t="s">
        <v>1030</v>
      </c>
      <c r="E233" s="2">
        <v>12.0</v>
      </c>
      <c r="F233" s="3" t="s">
        <v>1031</v>
      </c>
      <c r="G233" s="3" t="s">
        <v>1032</v>
      </c>
      <c r="H233" s="3" t="s">
        <v>1033</v>
      </c>
      <c r="I233" s="3" t="s">
        <v>538</v>
      </c>
      <c r="J233" s="2" t="s">
        <v>27</v>
      </c>
      <c r="K233" s="3">
        <v>69.0</v>
      </c>
      <c r="L233" s="3">
        <v>69.0</v>
      </c>
      <c r="M233" s="3" t="s">
        <v>1034</v>
      </c>
    </row>
    <row r="234">
      <c r="A234" s="2" t="s">
        <v>1035</v>
      </c>
      <c r="B234" s="2">
        <v>1590.0</v>
      </c>
      <c r="C234" s="2">
        <v>1591.0</v>
      </c>
      <c r="D234" s="2" t="s">
        <v>1036</v>
      </c>
      <c r="E234" s="2">
        <v>315.0</v>
      </c>
      <c r="F234" s="2" t="s">
        <v>1037</v>
      </c>
      <c r="G234" s="2" t="s">
        <v>1038</v>
      </c>
      <c r="H234" s="2" t="s">
        <v>1039</v>
      </c>
      <c r="I234" s="2" t="s">
        <v>1040</v>
      </c>
      <c r="J234" s="2" t="s">
        <v>27</v>
      </c>
      <c r="K234" s="2">
        <v>55.0</v>
      </c>
      <c r="L234" s="2">
        <v>56.0</v>
      </c>
    </row>
    <row r="235">
      <c r="A235" s="2" t="s">
        <v>1041</v>
      </c>
      <c r="B235" s="2">
        <v>1591.0</v>
      </c>
      <c r="C235" s="2">
        <v>1591.0</v>
      </c>
      <c r="D235" s="2" t="s">
        <v>1042</v>
      </c>
      <c r="E235" s="2">
        <v>62.0</v>
      </c>
      <c r="F235" s="2" t="s">
        <v>1043</v>
      </c>
      <c r="G235" s="2" t="s">
        <v>1044</v>
      </c>
      <c r="H235" s="2" t="s">
        <v>1045</v>
      </c>
      <c r="I235" s="2" t="s">
        <v>1022</v>
      </c>
      <c r="J235" s="2" t="s">
        <v>27</v>
      </c>
      <c r="K235" s="2">
        <v>72.0</v>
      </c>
      <c r="L235" s="2">
        <v>72.0</v>
      </c>
    </row>
    <row r="236">
      <c r="A236" s="2" t="s">
        <v>1046</v>
      </c>
      <c r="B236" s="2">
        <v>1592.0</v>
      </c>
      <c r="C236" s="2">
        <v>1605.0</v>
      </c>
      <c r="D236" s="2" t="s">
        <v>1047</v>
      </c>
      <c r="E236">
        <f>13*365+32</f>
        <v>4777</v>
      </c>
      <c r="F236" s="2" t="s">
        <v>1048</v>
      </c>
      <c r="G236" s="2" t="s">
        <v>1049</v>
      </c>
      <c r="H236" s="2" t="s">
        <v>1050</v>
      </c>
      <c r="I236" s="2" t="s">
        <v>1051</v>
      </c>
      <c r="J236" s="2" t="s">
        <v>27</v>
      </c>
      <c r="K236" s="2">
        <v>55.0</v>
      </c>
      <c r="L236" s="2">
        <v>69.0</v>
      </c>
    </row>
    <row r="237">
      <c r="A237" s="2" t="s">
        <v>1052</v>
      </c>
      <c r="B237" s="2">
        <v>1605.0</v>
      </c>
      <c r="C237" s="2">
        <v>1605.0</v>
      </c>
      <c r="D237" s="2" t="s">
        <v>953</v>
      </c>
      <c r="E237" s="2">
        <v>26.0</v>
      </c>
      <c r="F237" s="2" t="s">
        <v>1053</v>
      </c>
      <c r="G237" s="2" t="s">
        <v>1054</v>
      </c>
      <c r="H237" s="2" t="s">
        <v>1055</v>
      </c>
      <c r="I237" s="2" t="s">
        <v>1056</v>
      </c>
      <c r="J237" s="2" t="s">
        <v>27</v>
      </c>
      <c r="K237" s="2">
        <v>69.0</v>
      </c>
      <c r="L237" s="2">
        <v>69.0</v>
      </c>
    </row>
    <row r="238">
      <c r="A238" s="2" t="s">
        <v>1057</v>
      </c>
      <c r="B238" s="2">
        <v>1605.0</v>
      </c>
      <c r="C238" s="2">
        <v>1621.0</v>
      </c>
      <c r="D238" s="2" t="s">
        <v>1058</v>
      </c>
      <c r="E238">
        <f>15*365+257</f>
        <v>5732</v>
      </c>
      <c r="F238" s="2" t="s">
        <v>1059</v>
      </c>
      <c r="G238" s="2" t="s">
        <v>1060</v>
      </c>
      <c r="H238" s="2" t="s">
        <v>1061</v>
      </c>
      <c r="I238" s="2" t="s">
        <v>538</v>
      </c>
      <c r="J238" s="2" t="s">
        <v>27</v>
      </c>
      <c r="K238" s="2">
        <v>52.0</v>
      </c>
      <c r="L238" s="2">
        <v>68.0</v>
      </c>
    </row>
    <row r="239">
      <c r="A239" s="2" t="s">
        <v>1062</v>
      </c>
      <c r="B239" s="2">
        <v>1621.0</v>
      </c>
      <c r="C239" s="2">
        <v>1623.0</v>
      </c>
      <c r="D239" s="2" t="s">
        <v>1063</v>
      </c>
      <c r="E239">
        <f>2*365+149</f>
        <v>879</v>
      </c>
      <c r="F239" s="2" t="s">
        <v>1064</v>
      </c>
      <c r="G239" s="2" t="s">
        <v>1065</v>
      </c>
      <c r="H239" s="2" t="s">
        <v>1066</v>
      </c>
      <c r="I239" s="2" t="s">
        <v>1022</v>
      </c>
      <c r="J239" s="2" t="s">
        <v>27</v>
      </c>
      <c r="K239" s="2">
        <v>67.0</v>
      </c>
      <c r="L239" s="2">
        <v>69.0</v>
      </c>
    </row>
    <row r="240">
      <c r="A240" s="2" t="s">
        <v>1067</v>
      </c>
      <c r="B240" s="2">
        <v>1623.0</v>
      </c>
      <c r="C240" s="2">
        <v>1644.0</v>
      </c>
      <c r="D240" s="2" t="s">
        <v>1068</v>
      </c>
      <c r="E240">
        <f>20*365+358</f>
        <v>7658</v>
      </c>
      <c r="F240" s="2" t="s">
        <v>1069</v>
      </c>
      <c r="G240" s="2" t="s">
        <v>1070</v>
      </c>
      <c r="H240" s="2" t="s">
        <v>1071</v>
      </c>
      <c r="I240" s="2" t="s">
        <v>1072</v>
      </c>
      <c r="J240" s="2" t="s">
        <v>27</v>
      </c>
      <c r="K240" s="2">
        <v>55.0</v>
      </c>
      <c r="L240" s="2">
        <v>76.0</v>
      </c>
    </row>
    <row r="241">
      <c r="A241" s="2" t="s">
        <v>1073</v>
      </c>
      <c r="B241" s="2">
        <v>1644.0</v>
      </c>
      <c r="C241" s="2">
        <v>1655.0</v>
      </c>
      <c r="D241" s="2" t="s">
        <v>1074</v>
      </c>
      <c r="E241">
        <f>10*365+114</f>
        <v>3764</v>
      </c>
      <c r="F241" s="2" t="s">
        <v>1075</v>
      </c>
      <c r="G241" s="2" t="s">
        <v>1076</v>
      </c>
      <c r="H241" s="2" t="s">
        <v>1077</v>
      </c>
      <c r="I241" s="2" t="s">
        <v>538</v>
      </c>
      <c r="J241" s="2" t="s">
        <v>27</v>
      </c>
      <c r="K241" s="2">
        <v>70.0</v>
      </c>
      <c r="L241" s="2">
        <v>80.0</v>
      </c>
    </row>
    <row r="242">
      <c r="A242" s="2" t="s">
        <v>1078</v>
      </c>
      <c r="B242" s="2">
        <v>1655.0</v>
      </c>
      <c r="C242" s="2">
        <v>1667.0</v>
      </c>
      <c r="D242" s="2" t="s">
        <v>1079</v>
      </c>
      <c r="E242">
        <f>12*365+45</f>
        <v>4425</v>
      </c>
      <c r="F242" s="2" t="s">
        <v>1080</v>
      </c>
      <c r="G242" s="2" t="s">
        <v>1081</v>
      </c>
      <c r="H242" s="2" t="s">
        <v>1082</v>
      </c>
      <c r="I242" s="2" t="s">
        <v>1083</v>
      </c>
      <c r="J242" s="2" t="s">
        <v>27</v>
      </c>
      <c r="K242" s="2">
        <v>56.0</v>
      </c>
      <c r="L242" s="2">
        <v>68.0</v>
      </c>
    </row>
    <row r="243">
      <c r="A243" s="2" t="s">
        <v>1084</v>
      </c>
      <c r="B243" s="2">
        <v>1667.0</v>
      </c>
      <c r="C243" s="2">
        <v>1669.0</v>
      </c>
      <c r="D243" s="2" t="s">
        <v>1085</v>
      </c>
      <c r="E243">
        <f>2*365+172</f>
        <v>902</v>
      </c>
      <c r="F243" s="2" t="s">
        <v>1086</v>
      </c>
      <c r="G243" s="2" t="s">
        <v>1087</v>
      </c>
      <c r="H243" s="2" t="s">
        <v>1088</v>
      </c>
      <c r="I243" s="2" t="s">
        <v>1089</v>
      </c>
      <c r="J243" s="2" t="s">
        <v>27</v>
      </c>
      <c r="K243" s="2">
        <v>67.0</v>
      </c>
      <c r="L243" s="2">
        <v>69.0</v>
      </c>
    </row>
    <row r="244">
      <c r="A244" s="2" t="s">
        <v>1090</v>
      </c>
      <c r="B244" s="2">
        <v>1670.0</v>
      </c>
      <c r="C244" s="2">
        <v>1676.0</v>
      </c>
      <c r="D244" s="2" t="s">
        <v>1091</v>
      </c>
      <c r="E244">
        <f>6*365+84</f>
        <v>2274</v>
      </c>
      <c r="F244" s="2" t="s">
        <v>1092</v>
      </c>
      <c r="G244" s="2" t="s">
        <v>1093</v>
      </c>
      <c r="H244" s="2" t="s">
        <v>1094</v>
      </c>
      <c r="I244" s="2" t="s">
        <v>538</v>
      </c>
      <c r="J244" s="2" t="s">
        <v>27</v>
      </c>
      <c r="K244" s="2">
        <v>79.0</v>
      </c>
      <c r="L244" s="2">
        <v>86.0</v>
      </c>
    </row>
    <row r="245">
      <c r="A245" s="2" t="s">
        <v>1095</v>
      </c>
      <c r="B245" s="2">
        <v>1676.0</v>
      </c>
      <c r="C245" s="2">
        <v>1689.0</v>
      </c>
      <c r="D245" s="2" t="s">
        <v>1096</v>
      </c>
      <c r="E245">
        <f>12*365+325</f>
        <v>4705</v>
      </c>
      <c r="F245" s="2" t="s">
        <v>1097</v>
      </c>
      <c r="G245" s="2" t="s">
        <v>1098</v>
      </c>
      <c r="H245" s="2" t="s">
        <v>1099</v>
      </c>
      <c r="I245" s="2" t="s">
        <v>1100</v>
      </c>
      <c r="J245" s="2" t="s">
        <v>27</v>
      </c>
      <c r="K245" s="2">
        <v>65.0</v>
      </c>
      <c r="L245" s="2">
        <v>78.0</v>
      </c>
    </row>
    <row r="246">
      <c r="A246" s="2" t="s">
        <v>1101</v>
      </c>
      <c r="B246" s="2">
        <v>1689.0</v>
      </c>
      <c r="C246" s="2">
        <v>1691.0</v>
      </c>
      <c r="D246" s="2" t="s">
        <v>1102</v>
      </c>
      <c r="E246">
        <f>1*365+118</f>
        <v>483</v>
      </c>
      <c r="F246" s="2" t="s">
        <v>1103</v>
      </c>
      <c r="G246" s="2" t="s">
        <v>1104</v>
      </c>
      <c r="H246" s="2" t="s">
        <v>1105</v>
      </c>
      <c r="I246" s="2" t="s">
        <v>896</v>
      </c>
      <c r="J246" s="2" t="s">
        <v>27</v>
      </c>
      <c r="K246" s="2">
        <v>79.0</v>
      </c>
      <c r="L246" s="2">
        <v>80.0</v>
      </c>
    </row>
    <row r="247">
      <c r="A247" s="2" t="s">
        <v>1106</v>
      </c>
      <c r="B247" s="2">
        <v>1691.0</v>
      </c>
      <c r="C247" s="2">
        <v>1700.0</v>
      </c>
      <c r="D247" s="2" t="s">
        <v>1107</v>
      </c>
      <c r="E247">
        <f>9*365+77</f>
        <v>3362</v>
      </c>
      <c r="F247" s="2" t="s">
        <v>1108</v>
      </c>
      <c r="G247" s="2" t="s">
        <v>1109</v>
      </c>
      <c r="H247" s="2" t="s">
        <v>1110</v>
      </c>
      <c r="I247" s="2" t="s">
        <v>1111</v>
      </c>
      <c r="J247" s="2" t="s">
        <v>27</v>
      </c>
      <c r="K247" s="2">
        <v>76.0</v>
      </c>
      <c r="L247" s="2">
        <v>85.0</v>
      </c>
    </row>
    <row r="248">
      <c r="A248" s="2" t="s">
        <v>1112</v>
      </c>
      <c r="B248" s="2">
        <v>1700.0</v>
      </c>
      <c r="C248" s="2">
        <v>1721.0</v>
      </c>
      <c r="D248" s="2" t="s">
        <v>1113</v>
      </c>
      <c r="E248">
        <f>20*365+116</f>
        <v>7416</v>
      </c>
      <c r="F248" s="2" t="s">
        <v>1114</v>
      </c>
      <c r="G248" s="2" t="s">
        <v>1115</v>
      </c>
      <c r="H248" s="2" t="s">
        <v>1116</v>
      </c>
      <c r="I248" s="2" t="s">
        <v>1117</v>
      </c>
      <c r="J248" s="2" t="s">
        <v>27</v>
      </c>
      <c r="K248" s="2">
        <v>51.0</v>
      </c>
      <c r="L248" s="2">
        <v>71.0</v>
      </c>
    </row>
    <row r="249">
      <c r="A249" s="2" t="s">
        <v>1118</v>
      </c>
      <c r="B249" s="2">
        <v>1721.0</v>
      </c>
      <c r="C249" s="2">
        <v>1724.0</v>
      </c>
      <c r="D249" s="2" t="s">
        <v>1119</v>
      </c>
      <c r="E249">
        <f>2*365+302</f>
        <v>1032</v>
      </c>
      <c r="F249" s="2" t="s">
        <v>1120</v>
      </c>
      <c r="G249" s="2" t="s">
        <v>1121</v>
      </c>
      <c r="H249" s="2" t="s">
        <v>1122</v>
      </c>
      <c r="I249" s="2" t="s">
        <v>1123</v>
      </c>
      <c r="J249" s="2" t="s">
        <v>27</v>
      </c>
      <c r="K249" s="2">
        <v>65.0</v>
      </c>
      <c r="L249" s="2">
        <v>68.0</v>
      </c>
    </row>
    <row r="250">
      <c r="A250" s="2" t="s">
        <v>1124</v>
      </c>
      <c r="B250" s="2">
        <v>1724.0</v>
      </c>
      <c r="C250" s="2">
        <v>1730.0</v>
      </c>
      <c r="D250" s="2" t="s">
        <v>1125</v>
      </c>
      <c r="E250">
        <f>5*365+268</f>
        <v>2093</v>
      </c>
      <c r="F250" s="2" t="s">
        <v>1126</v>
      </c>
      <c r="G250" s="2" t="s">
        <v>1127</v>
      </c>
      <c r="H250" s="2" t="s">
        <v>1128</v>
      </c>
      <c r="I250" s="2" t="s">
        <v>1129</v>
      </c>
      <c r="J250" s="2" t="s">
        <v>27</v>
      </c>
      <c r="K250" s="2">
        <v>75.0</v>
      </c>
      <c r="L250" s="2">
        <v>81.0</v>
      </c>
    </row>
    <row r="251">
      <c r="A251" s="2" t="s">
        <v>1130</v>
      </c>
      <c r="B251" s="2">
        <v>1730.0</v>
      </c>
      <c r="C251" s="2">
        <v>1740.0</v>
      </c>
      <c r="D251" s="2" t="s">
        <v>1131</v>
      </c>
      <c r="E251">
        <f>9*365+209</f>
        <v>3494</v>
      </c>
      <c r="F251" s="2" t="s">
        <v>1132</v>
      </c>
      <c r="G251" s="2" t="s">
        <v>1133</v>
      </c>
      <c r="H251" s="2" t="s">
        <v>1134</v>
      </c>
      <c r="I251" s="2" t="s">
        <v>1072</v>
      </c>
      <c r="J251" s="2" t="s">
        <v>27</v>
      </c>
      <c r="K251" s="2">
        <v>78.0</v>
      </c>
      <c r="L251" s="2">
        <v>87.0</v>
      </c>
    </row>
    <row r="252">
      <c r="A252" s="2" t="s">
        <v>1135</v>
      </c>
      <c r="B252" s="2">
        <v>1740.0</v>
      </c>
      <c r="C252" s="2">
        <v>1758.0</v>
      </c>
      <c r="D252" s="2" t="s">
        <v>1136</v>
      </c>
      <c r="E252">
        <f>17*365+259</f>
        <v>6464</v>
      </c>
      <c r="F252" s="2" t="s">
        <v>1137</v>
      </c>
      <c r="G252" s="2" t="s">
        <v>1138</v>
      </c>
      <c r="H252" s="2" t="s">
        <v>1139</v>
      </c>
      <c r="I252" s="2" t="s">
        <v>1022</v>
      </c>
      <c r="J252" s="2" t="s">
        <v>27</v>
      </c>
      <c r="K252" s="2">
        <v>65.0</v>
      </c>
      <c r="L252" s="2">
        <v>83.0</v>
      </c>
    </row>
    <row r="253">
      <c r="A253" s="2" t="s">
        <v>1140</v>
      </c>
      <c r="B253" s="2">
        <v>1758.0</v>
      </c>
      <c r="C253" s="2">
        <v>1769.0</v>
      </c>
      <c r="D253" s="2" t="s">
        <v>1141</v>
      </c>
      <c r="E253">
        <f>10*365+211</f>
        <v>3861</v>
      </c>
      <c r="F253" s="2" t="s">
        <v>1142</v>
      </c>
      <c r="G253" s="2" t="s">
        <v>1143</v>
      </c>
      <c r="H253" s="2" t="s">
        <v>1144</v>
      </c>
      <c r="I253" s="2" t="s">
        <v>896</v>
      </c>
      <c r="J253" s="2" t="s">
        <v>27</v>
      </c>
      <c r="K253" s="2">
        <v>65.0</v>
      </c>
      <c r="L253" s="2">
        <v>75.0</v>
      </c>
    </row>
    <row r="254">
      <c r="A254" s="2" t="s">
        <v>1145</v>
      </c>
      <c r="B254" s="2">
        <v>1769.0</v>
      </c>
      <c r="C254" s="2">
        <v>1774.0</v>
      </c>
      <c r="D254" s="2" t="s">
        <v>1146</v>
      </c>
      <c r="E254">
        <f>5*365+126</f>
        <v>1951</v>
      </c>
      <c r="F254" s="2" t="s">
        <v>1147</v>
      </c>
      <c r="G254" s="2" t="s">
        <v>1148</v>
      </c>
      <c r="H254" s="2" t="s">
        <v>1149</v>
      </c>
      <c r="I254" s="2" t="s">
        <v>1150</v>
      </c>
      <c r="J254" s="2" t="s">
        <v>27</v>
      </c>
      <c r="K254" s="2">
        <v>63.0</v>
      </c>
      <c r="L254" s="2">
        <v>68.0</v>
      </c>
    </row>
    <row r="255">
      <c r="A255" s="2" t="s">
        <v>1151</v>
      </c>
      <c r="B255" s="2">
        <v>1775.0</v>
      </c>
      <c r="C255" s="2">
        <v>1799.0</v>
      </c>
      <c r="D255" s="2" t="s">
        <v>1152</v>
      </c>
      <c r="E255">
        <f>24*365+195</f>
        <v>8955</v>
      </c>
      <c r="F255" s="2" t="s">
        <v>1153</v>
      </c>
      <c r="G255" s="2" t="s">
        <v>1154</v>
      </c>
      <c r="H255" s="2" t="s">
        <v>1155</v>
      </c>
      <c r="I255" s="2" t="s">
        <v>1156</v>
      </c>
      <c r="J255" s="2" t="s">
        <v>27</v>
      </c>
      <c r="K255" s="2">
        <v>57.0</v>
      </c>
      <c r="L255" s="2">
        <v>81.0</v>
      </c>
    </row>
    <row r="256">
      <c r="A256" s="2" t="s">
        <v>1157</v>
      </c>
      <c r="B256" s="2">
        <v>1800.0</v>
      </c>
      <c r="C256" s="2">
        <v>1823.0</v>
      </c>
      <c r="D256" s="2" t="s">
        <v>1158</v>
      </c>
      <c r="E256">
        <f>23*365+159</f>
        <v>8554</v>
      </c>
      <c r="F256" s="2" t="s">
        <v>1159</v>
      </c>
      <c r="G256" s="2" t="s">
        <v>1160</v>
      </c>
      <c r="H256" s="2" t="s">
        <v>1161</v>
      </c>
      <c r="I256" s="2" t="s">
        <v>1156</v>
      </c>
      <c r="J256" s="2" t="s">
        <v>27</v>
      </c>
      <c r="K256" s="2">
        <v>57.0</v>
      </c>
      <c r="L256" s="2">
        <v>81.0</v>
      </c>
    </row>
    <row r="257">
      <c r="A257" s="2" t="s">
        <v>1162</v>
      </c>
      <c r="B257" s="2">
        <v>1823.0</v>
      </c>
      <c r="C257" s="2">
        <v>1829.0</v>
      </c>
      <c r="D257" s="2" t="s">
        <v>1163</v>
      </c>
      <c r="E257">
        <f>5*365+135</f>
        <v>1960</v>
      </c>
      <c r="F257" s="2" t="s">
        <v>1164</v>
      </c>
      <c r="G257" s="2" t="s">
        <v>1165</v>
      </c>
      <c r="H257" s="2" t="s">
        <v>1166</v>
      </c>
      <c r="I257" s="2" t="s">
        <v>1167</v>
      </c>
      <c r="J257" s="2" t="s">
        <v>27</v>
      </c>
      <c r="K257" s="2">
        <v>63.0</v>
      </c>
      <c r="L257" s="2">
        <v>68.0</v>
      </c>
    </row>
    <row r="258">
      <c r="A258" s="2" t="s">
        <v>1168</v>
      </c>
      <c r="B258" s="2">
        <v>1829.0</v>
      </c>
      <c r="C258" s="2">
        <v>1830.0</v>
      </c>
      <c r="D258" s="2" t="s">
        <v>1169</v>
      </c>
      <c r="E258">
        <f>1*365+245</f>
        <v>610</v>
      </c>
      <c r="F258" s="2" t="s">
        <v>1170</v>
      </c>
      <c r="G258" s="2" t="s">
        <v>1171</v>
      </c>
      <c r="H258" s="2" t="s">
        <v>1172</v>
      </c>
      <c r="I258" s="2" t="s">
        <v>1173</v>
      </c>
      <c r="J258" s="2" t="s">
        <v>27</v>
      </c>
      <c r="K258" s="2">
        <v>67.0</v>
      </c>
      <c r="L258" s="2">
        <v>69.0</v>
      </c>
    </row>
    <row r="259">
      <c r="A259" s="2" t="s">
        <v>1174</v>
      </c>
      <c r="B259" s="2">
        <v>1831.0</v>
      </c>
      <c r="C259" s="2">
        <v>1846.0</v>
      </c>
      <c r="D259" s="2" t="s">
        <v>1175</v>
      </c>
      <c r="E259">
        <f>15*365+119</f>
        <v>5594</v>
      </c>
      <c r="F259" s="2" t="s">
        <v>1176</v>
      </c>
      <c r="G259" s="2" t="s">
        <v>1177</v>
      </c>
      <c r="H259" s="2" t="s">
        <v>1178</v>
      </c>
      <c r="I259" s="2" t="s">
        <v>1179</v>
      </c>
      <c r="J259" s="2" t="s">
        <v>27</v>
      </c>
      <c r="K259" s="2">
        <v>65.0</v>
      </c>
      <c r="L259" s="2">
        <v>80.0</v>
      </c>
    </row>
    <row r="260">
      <c r="A260" s="2" t="s">
        <v>1180</v>
      </c>
      <c r="B260" s="2">
        <v>1846.0</v>
      </c>
      <c r="C260" s="2">
        <v>1878.0</v>
      </c>
      <c r="D260" s="2" t="s">
        <v>1181</v>
      </c>
      <c r="E260">
        <f>31*365+150</f>
        <v>11465</v>
      </c>
      <c r="F260" s="2" t="s">
        <v>1182</v>
      </c>
      <c r="G260" s="2" t="s">
        <v>1183</v>
      </c>
      <c r="H260" s="2" t="s">
        <v>1184</v>
      </c>
      <c r="I260" s="2" t="s">
        <v>1185</v>
      </c>
      <c r="J260" s="2" t="s">
        <v>27</v>
      </c>
      <c r="K260" s="2">
        <v>54.0</v>
      </c>
      <c r="L260" s="2">
        <v>85.0</v>
      </c>
    </row>
    <row r="261">
      <c r="A261" s="2" t="s">
        <v>1186</v>
      </c>
      <c r="B261" s="2">
        <v>1878.0</v>
      </c>
      <c r="C261" s="2">
        <v>1903.0</v>
      </c>
      <c r="D261" s="2" t="s">
        <v>1187</v>
      </c>
      <c r="E261">
        <f>25*365+150</f>
        <v>9275</v>
      </c>
      <c r="F261" s="2" t="s">
        <v>1188</v>
      </c>
      <c r="G261" s="2" t="s">
        <v>1189</v>
      </c>
      <c r="H261" s="2" t="s">
        <v>1190</v>
      </c>
      <c r="I261" s="2" t="s">
        <v>1191</v>
      </c>
      <c r="J261" s="2" t="s">
        <v>27</v>
      </c>
      <c r="K261" s="2">
        <v>67.0</v>
      </c>
      <c r="L261" s="2">
        <v>93.0</v>
      </c>
    </row>
    <row r="262">
      <c r="A262" s="2" t="s">
        <v>1192</v>
      </c>
      <c r="B262" s="2">
        <v>1903.0</v>
      </c>
      <c r="C262" s="2">
        <v>1914.0</v>
      </c>
      <c r="D262" s="2" t="s">
        <v>1193</v>
      </c>
      <c r="E262">
        <f>11*365+16</f>
        <v>4031</v>
      </c>
      <c r="F262" s="2" t="s">
        <v>1194</v>
      </c>
      <c r="G262" s="2" t="s">
        <v>1195</v>
      </c>
      <c r="H262" s="2" t="s">
        <v>1196</v>
      </c>
      <c r="I262" s="2" t="s">
        <v>1197</v>
      </c>
      <c r="J262" s="2" t="s">
        <v>27</v>
      </c>
      <c r="K262" s="2">
        <v>68.0</v>
      </c>
      <c r="L262" s="2">
        <v>79.0</v>
      </c>
    </row>
    <row r="263">
      <c r="A263" s="2" t="s">
        <v>1198</v>
      </c>
      <c r="B263" s="2">
        <v>1914.0</v>
      </c>
      <c r="C263" s="2">
        <v>1922.0</v>
      </c>
      <c r="D263" s="2" t="s">
        <v>1199</v>
      </c>
      <c r="E263">
        <f>7*365+141</f>
        <v>2696</v>
      </c>
      <c r="F263" s="2" t="s">
        <v>1200</v>
      </c>
      <c r="G263" s="2" t="s">
        <v>1201</v>
      </c>
      <c r="H263" s="2" t="s">
        <v>1202</v>
      </c>
      <c r="I263" s="2" t="s">
        <v>1203</v>
      </c>
      <c r="J263" s="2" t="s">
        <v>27</v>
      </c>
      <c r="K263" s="2">
        <v>59.0</v>
      </c>
      <c r="L263" s="2">
        <v>67.0</v>
      </c>
    </row>
    <row r="264">
      <c r="A264" s="2" t="s">
        <v>1204</v>
      </c>
      <c r="B264" s="2">
        <v>1922.0</v>
      </c>
      <c r="C264" s="2">
        <v>1939.0</v>
      </c>
      <c r="D264" s="2" t="s">
        <v>1205</v>
      </c>
      <c r="E264">
        <f>17*365+4</f>
        <v>6209</v>
      </c>
      <c r="F264" s="2" t="s">
        <v>1206</v>
      </c>
      <c r="G264" s="2" t="s">
        <v>1207</v>
      </c>
      <c r="H264" s="2" t="s">
        <v>1208</v>
      </c>
      <c r="I264" s="2" t="s">
        <v>1209</v>
      </c>
      <c r="J264" s="2" t="s">
        <v>27</v>
      </c>
      <c r="K264" s="2">
        <v>64.0</v>
      </c>
      <c r="L264" s="2">
        <v>81.0</v>
      </c>
    </row>
    <row r="265">
      <c r="A265" s="2" t="s">
        <v>1210</v>
      </c>
      <c r="B265" s="2">
        <v>1939.0</v>
      </c>
      <c r="C265" s="2">
        <v>1958.0</v>
      </c>
      <c r="D265" s="2" t="s">
        <v>1211</v>
      </c>
      <c r="E265">
        <f>19*365+221</f>
        <v>7156</v>
      </c>
      <c r="F265" s="2" t="s">
        <v>1212</v>
      </c>
      <c r="G265" s="2" t="s">
        <v>1213</v>
      </c>
      <c r="H265" s="2" t="s">
        <v>1214</v>
      </c>
      <c r="I265" s="2" t="s">
        <v>1215</v>
      </c>
      <c r="J265" s="2" t="s">
        <v>27</v>
      </c>
      <c r="K265" s="2">
        <v>63.0</v>
      </c>
      <c r="L265" s="2">
        <v>82.0</v>
      </c>
    </row>
    <row r="266">
      <c r="A266" s="2" t="s">
        <v>1216</v>
      </c>
      <c r="B266" s="2">
        <v>1958.0</v>
      </c>
      <c r="C266" s="2">
        <v>1963.0</v>
      </c>
      <c r="D266" s="2" t="s">
        <v>1217</v>
      </c>
      <c r="E266">
        <f>4*365+218</f>
        <v>1678</v>
      </c>
      <c r="F266" s="2" t="s">
        <v>1218</v>
      </c>
      <c r="G266" s="2" t="s">
        <v>1219</v>
      </c>
      <c r="H266" s="2" t="s">
        <v>1220</v>
      </c>
      <c r="I266" s="2" t="s">
        <v>1221</v>
      </c>
      <c r="J266" s="2" t="s">
        <v>27</v>
      </c>
      <c r="K266" s="2">
        <v>76.0</v>
      </c>
      <c r="L266" s="2">
        <v>81.0</v>
      </c>
    </row>
    <row r="267">
      <c r="A267" s="2" t="s">
        <v>1222</v>
      </c>
      <c r="B267" s="2">
        <v>1963.0</v>
      </c>
      <c r="C267" s="2">
        <v>1978.0</v>
      </c>
      <c r="D267" s="2" t="s">
        <v>1223</v>
      </c>
      <c r="E267">
        <f>15*365+46</f>
        <v>5521</v>
      </c>
      <c r="F267" s="2" t="s">
        <v>1224</v>
      </c>
      <c r="G267" s="2" t="s">
        <v>1225</v>
      </c>
      <c r="H267" s="2" t="s">
        <v>1226</v>
      </c>
      <c r="I267" s="2" t="s">
        <v>1227</v>
      </c>
      <c r="J267" s="2" t="s">
        <v>27</v>
      </c>
      <c r="K267" s="2">
        <v>65.0</v>
      </c>
      <c r="L267" s="2">
        <v>80.0</v>
      </c>
    </row>
    <row r="268">
      <c r="A268" s="2" t="s">
        <v>1228</v>
      </c>
      <c r="B268" s="2">
        <v>1978.0</v>
      </c>
      <c r="C268" s="2">
        <v>1978.0</v>
      </c>
      <c r="D268" s="2" t="s">
        <v>1229</v>
      </c>
      <c r="E268" s="2">
        <v>33.0</v>
      </c>
      <c r="F268" s="2" t="s">
        <v>1230</v>
      </c>
      <c r="G268" s="2" t="s">
        <v>1231</v>
      </c>
      <c r="H268" s="2" t="s">
        <v>1232</v>
      </c>
      <c r="I268" s="2" t="s">
        <v>1233</v>
      </c>
      <c r="J268" s="2" t="s">
        <v>27</v>
      </c>
      <c r="K268" s="2">
        <v>65.0</v>
      </c>
      <c r="L268" s="2">
        <v>65.0</v>
      </c>
    </row>
    <row r="269">
      <c r="A269" s="2" t="s">
        <v>1234</v>
      </c>
      <c r="B269" s="2">
        <v>1978.0</v>
      </c>
      <c r="C269" s="2">
        <v>2005.0</v>
      </c>
      <c r="D269" s="2" t="s">
        <v>1235</v>
      </c>
      <c r="E269">
        <f>26*365+168</f>
        <v>9658</v>
      </c>
      <c r="F269" s="2" t="s">
        <v>1236</v>
      </c>
      <c r="G269" s="2" t="s">
        <v>1237</v>
      </c>
      <c r="H269" s="2" t="s">
        <v>1238</v>
      </c>
      <c r="I269" s="2" t="s">
        <v>1239</v>
      </c>
      <c r="J269" s="2" t="s">
        <v>1240</v>
      </c>
      <c r="K269" s="2">
        <v>58.0</v>
      </c>
      <c r="L269" s="2">
        <v>84.0</v>
      </c>
    </row>
    <row r="270">
      <c r="A270" s="2" t="s">
        <v>1241</v>
      </c>
      <c r="B270" s="2">
        <v>2005.0</v>
      </c>
      <c r="C270" s="2">
        <v>2013.0</v>
      </c>
      <c r="D270" s="2" t="s">
        <v>1242</v>
      </c>
      <c r="E270">
        <f>7*365+315</f>
        <v>2870</v>
      </c>
      <c r="F270" s="2" t="s">
        <v>1243</v>
      </c>
      <c r="G270" s="2" t="s">
        <v>1244</v>
      </c>
      <c r="H270" s="2" t="s">
        <v>1245</v>
      </c>
      <c r="I270" s="2" t="s">
        <v>1246</v>
      </c>
      <c r="J270" s="2" t="s">
        <v>513</v>
      </c>
      <c r="K270" s="2">
        <v>78.0</v>
      </c>
      <c r="L270" s="2">
        <v>85.0</v>
      </c>
      <c r="M270" s="2" t="s">
        <v>1247</v>
      </c>
    </row>
    <row r="271">
      <c r="A271" s="2" t="s">
        <v>1248</v>
      </c>
      <c r="B271" s="2">
        <v>2013.0</v>
      </c>
      <c r="F271" s="2" t="s">
        <v>1249</v>
      </c>
      <c r="G271" s="2" t="s">
        <v>1250</v>
      </c>
      <c r="H271" s="2" t="s">
        <v>1251</v>
      </c>
      <c r="I271" s="2" t="s">
        <v>1252</v>
      </c>
      <c r="J271" s="2" t="s">
        <v>1253</v>
      </c>
      <c r="K271" s="2">
        <v>76.0</v>
      </c>
      <c r="M271" s="2" t="s">
        <v>1254</v>
      </c>
    </row>
    <row r="273">
      <c r="A273" s="2" t="s">
        <v>1255</v>
      </c>
      <c r="B273" s="4" t="s">
        <v>1256</v>
      </c>
    </row>
  </sheetData>
  <hyperlinks>
    <hyperlink r:id="rId1" ref="B273"/>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5.13" defaultRowHeight="15.75"/>
  <sheetData>
    <row r="1">
      <c r="A1" s="5" t="s">
        <v>1257</v>
      </c>
      <c r="B1" s="5" t="s">
        <v>1258</v>
      </c>
      <c r="C1" s="5" t="s">
        <v>1259</v>
      </c>
    </row>
    <row r="2">
      <c r="A2" s="2" t="s">
        <v>1260</v>
      </c>
      <c r="B2" s="6">
        <v>60.6470588235294</v>
      </c>
      <c r="C2" s="6">
        <v>66.0588235294118</v>
      </c>
    </row>
    <row r="3">
      <c r="A3" s="2" t="s">
        <v>1261</v>
      </c>
      <c r="B3" s="6">
        <v>66.8181818181818</v>
      </c>
      <c r="C3" s="6">
        <v>75.2727272727273</v>
      </c>
    </row>
    <row r="4">
      <c r="A4" s="2" t="s">
        <v>1262</v>
      </c>
      <c r="B4" s="6">
        <v>64.875</v>
      </c>
      <c r="C4" s="6">
        <v>76.75</v>
      </c>
    </row>
    <row r="5">
      <c r="A5" s="2" t="s">
        <v>1263</v>
      </c>
      <c r="B5" s="6">
        <v>62.1666666666667</v>
      </c>
      <c r="C5" s="6">
        <v>79.3333333333333</v>
      </c>
    </row>
    <row r="6">
      <c r="A6" s="2" t="s">
        <v>1264</v>
      </c>
      <c r="B6" s="6">
        <v>64.75</v>
      </c>
      <c r="C6" s="6">
        <v>77.375</v>
      </c>
    </row>
    <row r="7">
      <c r="A7" s="2" t="s">
        <v>1265</v>
      </c>
      <c r="B7" s="6">
        <v>77.0</v>
      </c>
      <c r="C7" s="6">
        <v>84.5</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5.13" defaultRowHeight="15.75"/>
  <sheetData>
    <row r="1" ht="1.5" customHeight="1"/>
    <row r="2">
      <c r="A2" s="5" t="s">
        <v>1266</v>
      </c>
    </row>
    <row r="3">
      <c r="A3" s="5" t="s">
        <v>1267</v>
      </c>
      <c r="B3" s="5" t="s">
        <v>1268</v>
      </c>
    </row>
    <row r="4">
      <c r="A4" s="2" t="s">
        <v>27</v>
      </c>
      <c r="B4" s="2">
        <v>196.0</v>
      </c>
    </row>
    <row r="5">
      <c r="A5" s="2" t="s">
        <v>563</v>
      </c>
      <c r="B5" s="2">
        <v>15.0</v>
      </c>
    </row>
    <row r="6">
      <c r="A6" s="2" t="s">
        <v>34</v>
      </c>
      <c r="B6" s="2">
        <v>11.0</v>
      </c>
    </row>
    <row r="7">
      <c r="A7" s="2" t="s">
        <v>513</v>
      </c>
      <c r="B7" s="2">
        <v>5.0</v>
      </c>
    </row>
    <row r="8">
      <c r="A8" s="2" t="s">
        <v>76</v>
      </c>
      <c r="B8" s="2">
        <v>5.0</v>
      </c>
    </row>
    <row r="9">
      <c r="A9" s="2" t="s">
        <v>92</v>
      </c>
      <c r="B9" s="2">
        <v>3.0</v>
      </c>
    </row>
    <row r="10">
      <c r="A10" s="2" t="s">
        <v>101</v>
      </c>
      <c r="B10" s="2">
        <v>3.0</v>
      </c>
    </row>
    <row r="11">
      <c r="A11" s="2" t="s">
        <v>186</v>
      </c>
      <c r="B11" s="2">
        <v>2.0</v>
      </c>
    </row>
    <row r="12">
      <c r="A12" s="2" t="s">
        <v>47</v>
      </c>
      <c r="B12" s="2">
        <v>2.0</v>
      </c>
    </row>
    <row r="13">
      <c r="A13" s="2" t="s">
        <v>1253</v>
      </c>
      <c r="B13" s="2">
        <v>1.0</v>
      </c>
    </row>
    <row r="14">
      <c r="A14" s="2" t="s">
        <v>315</v>
      </c>
      <c r="B14" s="2">
        <v>1.0</v>
      </c>
    </row>
    <row r="15">
      <c r="A15" s="2" t="s">
        <v>19</v>
      </c>
      <c r="B15" s="2">
        <v>1.0</v>
      </c>
    </row>
    <row r="16">
      <c r="A16" s="2" t="s">
        <v>976</v>
      </c>
      <c r="B16" s="2">
        <v>1.0</v>
      </c>
    </row>
    <row r="17">
      <c r="A17" s="2" t="s">
        <v>1240</v>
      </c>
      <c r="B17" s="2">
        <v>1.0</v>
      </c>
    </row>
    <row r="18">
      <c r="A18" s="2" t="s">
        <v>705</v>
      </c>
      <c r="B18" s="2">
        <v>1.0</v>
      </c>
    </row>
  </sheetData>
  <drawing r:id="rId1"/>
</worksheet>
</file>