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kostas/Documents/Customer lifetime value blog article/"/>
    </mc:Choice>
  </mc:AlternateContent>
  <bookViews>
    <workbookView xWindow="80" yWindow="460" windowWidth="38320" windowHeight="23540" tabRatio="500" activeTab="1"/>
  </bookViews>
  <sheets>
    <sheet name="Definitions" sheetId="2" r:id="rId1"/>
    <sheet name="CLV calculation example" sheetId="1"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6" i="1" l="1"/>
  <c r="B45" i="1"/>
  <c r="B44"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C34"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C38"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C40"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C42"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B42" i="1"/>
  <c r="B40" i="1"/>
  <c r="B38" i="1"/>
  <c r="B36" i="1"/>
  <c r="B34" i="1"/>
  <c r="B32" i="1"/>
  <c r="A14" i="1"/>
  <c r="C30"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B14" i="1"/>
  <c r="C14" i="1"/>
  <c r="D14" i="1"/>
  <c r="B19" i="1"/>
  <c r="D26" i="1"/>
  <c r="E14" i="1"/>
  <c r="E26" i="1"/>
  <c r="F14" i="1"/>
  <c r="F26" i="1"/>
  <c r="G14" i="1"/>
  <c r="G26" i="1"/>
  <c r="H14" i="1"/>
  <c r="H26" i="1"/>
  <c r="I14" i="1"/>
  <c r="I26" i="1"/>
  <c r="J14" i="1"/>
  <c r="J26" i="1"/>
  <c r="K14" i="1"/>
  <c r="K26" i="1"/>
  <c r="L14" i="1"/>
  <c r="L26" i="1"/>
  <c r="M14" i="1"/>
  <c r="M26" i="1"/>
  <c r="N14" i="1"/>
  <c r="N26" i="1"/>
  <c r="O14" i="1"/>
  <c r="O26" i="1"/>
  <c r="P14" i="1"/>
  <c r="P26" i="1"/>
  <c r="Q14" i="1"/>
  <c r="Q26" i="1"/>
  <c r="R14" i="1"/>
  <c r="R26" i="1"/>
  <c r="S14" i="1"/>
  <c r="S26" i="1"/>
  <c r="T14" i="1"/>
  <c r="T26" i="1"/>
  <c r="U14" i="1"/>
  <c r="U26" i="1"/>
  <c r="V14" i="1"/>
  <c r="V26" i="1"/>
  <c r="W14" i="1"/>
  <c r="W26" i="1"/>
  <c r="X14" i="1"/>
  <c r="X26" i="1"/>
  <c r="Y14" i="1"/>
  <c r="Y26" i="1"/>
  <c r="Z14" i="1"/>
  <c r="Z26" i="1"/>
  <c r="AA14" i="1"/>
  <c r="AA26" i="1"/>
  <c r="AB14" i="1"/>
  <c r="AB26" i="1"/>
  <c r="AC14" i="1"/>
  <c r="AC26" i="1"/>
  <c r="AD14" i="1"/>
  <c r="AD26" i="1"/>
  <c r="AE14" i="1"/>
  <c r="AE26" i="1"/>
  <c r="AF14" i="1"/>
  <c r="AF26" i="1"/>
  <c r="AG14" i="1"/>
  <c r="AG26" i="1"/>
  <c r="AH14" i="1"/>
  <c r="AH26" i="1"/>
  <c r="AI14" i="1"/>
  <c r="AI26" i="1"/>
  <c r="AJ14" i="1"/>
  <c r="AJ26" i="1"/>
  <c r="AK14" i="1"/>
  <c r="AK26" i="1"/>
  <c r="C26" i="1"/>
  <c r="B26" i="1"/>
  <c r="B30"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C28" i="1"/>
  <c r="B28" i="1"/>
</calcChain>
</file>

<file path=xl/sharedStrings.xml><?xml version="1.0" encoding="utf-8"?>
<sst xmlns="http://schemas.openxmlformats.org/spreadsheetml/2006/main" count="69" uniqueCount="54">
  <si>
    <t>Revenue</t>
  </si>
  <si>
    <t>Number of customers</t>
  </si>
  <si>
    <t>Average span of life-time</t>
  </si>
  <si>
    <t>Forecasts</t>
  </si>
  <si>
    <t>Calculations</t>
  </si>
  <si>
    <t>Discount factor for GC</t>
  </si>
  <si>
    <t>Discount factor for M</t>
  </si>
  <si>
    <t>Assumptions</t>
  </si>
  <si>
    <t>GC/customer</t>
  </si>
  <si>
    <t>M/customer</t>
  </si>
  <si>
    <t>Discounted GC</t>
  </si>
  <si>
    <t>Discounted M</t>
  </si>
  <si>
    <t>CLV in 3 year</t>
  </si>
  <si>
    <t>CLV in year 4</t>
  </si>
  <si>
    <t>Total CLV</t>
  </si>
  <si>
    <t>Variable costs</t>
  </si>
  <si>
    <t>Discounted profit/customer</t>
  </si>
  <si>
    <t>Term</t>
  </si>
  <si>
    <t>Definition</t>
  </si>
  <si>
    <t>Comment</t>
  </si>
  <si>
    <t>Total revenue generated by customers.</t>
  </si>
  <si>
    <t>Variable costs used to provide company's customers with a products or services.</t>
  </si>
  <si>
    <t>All costs used with a purpose to retain the company’s customers</t>
  </si>
  <si>
    <t>Average number of customers in period.</t>
  </si>
  <si>
    <t>A proportion of customers expected to remain with a company at a given month.</t>
  </si>
  <si>
    <t>Average duration of a customer's relationship with the company.</t>
  </si>
  <si>
    <t>A rate at which future amounts of money are decreased to reflect the diminishing time value of money. A discount rate of the company should be an appropriate discount rate for  the calculations.</t>
  </si>
  <si>
    <t>The duration can be estimated in multiple ways including the use of historical data, expected retenion rate and other methods.</t>
  </si>
  <si>
    <t>Months to discount</t>
  </si>
  <si>
    <t>A number for months for which the money will be discounted.</t>
  </si>
  <si>
    <t>A multiplier for gross contribution to account for retention rates and the time value of money.</t>
  </si>
  <si>
    <t>Gross contribution (Revenue less variable costs) per one customer.</t>
  </si>
  <si>
    <t>The difference between discounted gross contribution and retention costs.</t>
  </si>
  <si>
    <t>Customer lifetime value generated in the 3 years forcasted.</t>
  </si>
  <si>
    <t>Customer lifetime value in year 4.</t>
  </si>
  <si>
    <t>Total customer lifetime value.</t>
  </si>
  <si>
    <t>Retention costs per one customer.</t>
  </si>
  <si>
    <t>Gross contribution multiplied by the Discount factor for GC.</t>
  </si>
  <si>
    <t>Retention costs multipied by the Discount factor for M.</t>
  </si>
  <si>
    <t>This is revenue generated by the company's customers. Alternatively this may be revenue generated by a specific tier of customers if calculations are done for a single tier.</t>
  </si>
  <si>
    <t>Retention rate is equivalent to 1 minus churn rate. Retention rate is also a probability that an average customer will remain with a company for a given period (e.g. given month).</t>
  </si>
  <si>
    <t>Time value of money and discounting are core concepts in finance. In normal economic conditions, 10 euros received now are worth more than 10 dollars that will be received 10 years later. In terms of a simplified example this is because, 10 received now could be invested and grow to a larger amount of money, while 10 dollars received later would only be 10 dollars in that future point in time.</t>
  </si>
  <si>
    <t>The first term of the right side of the equation without gross contribution (GC).</t>
  </si>
  <si>
    <t>The second term of the right side of the equation without retention costs (M).</t>
  </si>
  <si>
    <t>Retention costs (M)</t>
  </si>
  <si>
    <t>Monthly discount rate (d)</t>
  </si>
  <si>
    <t>Average span of life-time (n)</t>
  </si>
  <si>
    <t>Total GC</t>
  </si>
  <si>
    <t>CLV in 3 years</t>
  </si>
  <si>
    <t xml:space="preserve"> </t>
  </si>
  <si>
    <t>Gross contribution (GC)</t>
  </si>
  <si>
    <t xml:space="preserve">Retention rate (r) </t>
  </si>
  <si>
    <t>Discount rate (d)</t>
  </si>
  <si>
    <t>A type of profit generated by customer, calculated as revenue less variable costs.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</si>
</sst>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style="medium">
        <color auto="1"/>
      </right>
      <top style="medium">
        <color auto="1"/>
      </top>
      <bottom style="medium">
        <color auto="1"/>
      </bottom>
      <diagonal/>
    </border>
    <border>
      <left/>
      <right/>
      <top style="thin">
        <color auto="1"/>
      </top>
      <bottom style="medium">
        <color auto="1"/>
      </bottom>
      <diagonal/>
    </border>
    <border>
      <left/>
      <right/>
      <top/>
      <bottom style="medium">
        <color auto="1"/>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2" fontId="0" fillId="0" borderId="0" xfId="0" applyNumberFormat="1"/>
    <xf numFmtId="4" fontId="0" fillId="0" borderId="0" xfId="0" applyNumberFormat="1"/>
    <xf numFmtId="0" fontId="0" fillId="2" borderId="1" xfId="0" applyFill="1" applyBorder="1"/>
    <xf numFmtId="14" fontId="3" fillId="2" borderId="1" xfId="0" applyNumberFormat="1" applyFont="1" applyFill="1" applyBorder="1" applyAlignment="1">
      <alignment horizontal="right"/>
    </xf>
    <xf numFmtId="0" fontId="0" fillId="0" borderId="0" xfId="0" applyBorder="1"/>
    <xf numFmtId="3" fontId="0" fillId="0" borderId="0" xfId="0" applyNumberFormat="1" applyBorder="1"/>
    <xf numFmtId="4" fontId="0" fillId="0" borderId="0" xfId="0" applyNumberFormat="1" applyBorder="1"/>
    <xf numFmtId="9" fontId="0" fillId="0" borderId="0" xfId="1" applyFont="1" applyBorder="1"/>
    <xf numFmtId="0" fontId="2" fillId="3" borderId="1" xfId="0" applyFont="1" applyFill="1" applyBorder="1"/>
    <xf numFmtId="0" fontId="0" fillId="3" borderId="1" xfId="0" applyFill="1" applyBorder="1"/>
    <xf numFmtId="0" fontId="0" fillId="0" borderId="0" xfId="0" applyFill="1" applyBorder="1"/>
    <xf numFmtId="0" fontId="0" fillId="0" borderId="2" xfId="0" applyFill="1" applyBorder="1"/>
    <xf numFmtId="14" fontId="3" fillId="0" borderId="2" xfId="0" applyNumberFormat="1" applyFont="1" applyFill="1" applyBorder="1" applyAlignment="1">
      <alignment horizontal="right"/>
    </xf>
    <xf numFmtId="0" fontId="2" fillId="3" borderId="3" xfId="0" applyFont="1" applyFill="1" applyBorder="1"/>
    <xf numFmtId="0" fontId="0" fillId="3" borderId="3" xfId="0" applyFill="1" applyBorder="1"/>
    <xf numFmtId="0" fontId="0" fillId="0" borderId="3" xfId="0" applyFill="1" applyBorder="1"/>
    <xf numFmtId="14" fontId="3" fillId="0" borderId="3" xfId="0" applyNumberFormat="1" applyFont="1" applyFill="1" applyBorder="1" applyAlignment="1">
      <alignment horizontal="right"/>
    </xf>
    <xf numFmtId="2" fontId="0" fillId="0" borderId="0" xfId="1" applyNumberFormat="1" applyFont="1" applyBorder="1"/>
    <xf numFmtId="9" fontId="0" fillId="0" borderId="0" xfId="1" applyFont="1" applyFill="1" applyBorder="1"/>
    <xf numFmtId="4" fontId="0" fillId="0" borderId="0" xfId="0" applyNumberFormat="1" applyFill="1" applyBorder="1"/>
    <xf numFmtId="4" fontId="0" fillId="0" borderId="0" xfId="0" applyNumberFormat="1" applyFill="1"/>
    <xf numFmtId="2" fontId="0" fillId="0" borderId="4" xfId="0" applyNumberFormat="1" applyBorder="1"/>
    <xf numFmtId="10" fontId="0" fillId="0" borderId="0" xfId="1" applyNumberFormat="1" applyFont="1" applyBorder="1"/>
    <xf numFmtId="0" fontId="2" fillId="2" borderId="5" xfId="0" applyFont="1" applyFill="1" applyBorder="1"/>
    <xf numFmtId="0" fontId="0" fillId="0" borderId="0" xfId="0" applyBorder="1" applyAlignment="1">
      <alignment wrapText="1"/>
    </xf>
    <xf numFmtId="0" fontId="0" fillId="0" borderId="6" xfId="0" applyBorder="1"/>
    <xf numFmtId="0" fontId="0" fillId="0" borderId="6" xfId="0" applyBorder="1" applyAlignment="1">
      <alignment wrapText="1"/>
    </xf>
    <xf numFmtId="2" fontId="0" fillId="0" borderId="0" xfId="0" applyNumberFormat="1" applyBorder="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5</xdr:col>
      <xdr:colOff>0</xdr:colOff>
      <xdr:row>17</xdr:row>
      <xdr:rowOff>201082</xdr:rowOff>
    </xdr:from>
    <xdr:ext cx="4318000" cy="804334"/>
    <mc:AlternateContent xmlns:mc="http://schemas.openxmlformats.org/markup-compatibility/2006" xmlns:a14="http://schemas.microsoft.com/office/drawing/2010/main">
      <mc:Choice Requires="a14">
        <xdr:sp macro="" textlink="">
          <xdr:nvSpPr>
            <xdr:cNvPr id="4" name="TextBox 3"/>
            <xdr:cNvSpPr txBox="1"/>
          </xdr:nvSpPr>
          <xdr:spPr>
            <a:xfrm>
              <a:off x="5207000" y="3619499"/>
              <a:ext cx="4318000" cy="804334"/>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600" b="0" i="1">
                        <a:latin typeface="Cambria Math" charset="0"/>
                      </a:rPr>
                      <m:t>𝐶𝐿𝑉</m:t>
                    </m:r>
                    <m:r>
                      <a:rPr lang="en-US" sz="1600" b="0" i="1">
                        <a:latin typeface="Cambria Math" charset="0"/>
                      </a:rPr>
                      <m:t>=</m:t>
                    </m:r>
                    <m:nary>
                      <m:naryPr>
                        <m:chr m:val="∑"/>
                        <m:ctrlPr>
                          <a:rPr lang="en-US" sz="1600" b="0" i="1">
                            <a:latin typeface="Cambria Math" charset="0"/>
                          </a:rPr>
                        </m:ctrlPr>
                      </m:naryPr>
                      <m:sub>
                        <m:r>
                          <m:rPr>
                            <m:brk m:alnAt="23"/>
                          </m:rPr>
                          <a:rPr lang="en-US" sz="1600" b="0" i="1">
                            <a:latin typeface="Cambria Math" charset="0"/>
                          </a:rPr>
                          <m:t>𝑖</m:t>
                        </m:r>
                        <m:r>
                          <a:rPr lang="en-US" sz="1600" b="0" i="1">
                            <a:latin typeface="Cambria Math" charset="0"/>
                          </a:rPr>
                          <m:t>=</m:t>
                        </m:r>
                        <m:r>
                          <a:rPr lang="en-US" sz="1600" b="0" i="1">
                            <a:latin typeface="Cambria Math" charset="0"/>
                          </a:rPr>
                          <m:t>𝑡</m:t>
                        </m:r>
                      </m:sub>
                      <m:sup>
                        <m:r>
                          <a:rPr lang="en-US" sz="1600" b="0" i="1">
                            <a:latin typeface="Cambria Math" charset="0"/>
                          </a:rPr>
                          <m:t>𝑛</m:t>
                        </m:r>
                      </m:sup>
                      <m:e>
                        <m:f>
                          <m:fPr>
                            <m:ctrlPr>
                              <a:rPr lang="en-US" sz="1600" b="0" i="1">
                                <a:latin typeface="Cambria Math" charset="0"/>
                              </a:rPr>
                            </m:ctrlPr>
                          </m:fPr>
                          <m:num>
                            <m:sSub>
                              <m:sSubPr>
                                <m:ctrlPr>
                                  <a:rPr lang="en-US" sz="1600" b="0" i="1">
                                    <a:latin typeface="Cambria Math" charset="0"/>
                                  </a:rPr>
                                </m:ctrlPr>
                              </m:sSubPr>
                              <m:e>
                                <m:r>
                                  <a:rPr lang="en-US" sz="1600" b="0" i="1">
                                    <a:latin typeface="Cambria Math" charset="0"/>
                                  </a:rPr>
                                  <m:t>𝐺𝐶</m:t>
                                </m:r>
                              </m:e>
                              <m:sub>
                                <m:r>
                                  <a:rPr lang="en-US" sz="1600" b="0" i="1">
                                    <a:latin typeface="Cambria Math" charset="0"/>
                                  </a:rPr>
                                  <m:t>𝑖</m:t>
                                </m:r>
                              </m:sub>
                            </m:sSub>
                            <m:r>
                              <a:rPr lang="en-US" sz="1600" b="0" i="1">
                                <a:latin typeface="Cambria Math" charset="0"/>
                              </a:rPr>
                              <m:t>∗</m:t>
                            </m:r>
                            <m:sSup>
                              <m:sSupPr>
                                <m:ctrlPr>
                                  <a:rPr lang="en-US" sz="1600" b="0" i="1">
                                    <a:latin typeface="Cambria Math" charset="0"/>
                                  </a:rPr>
                                </m:ctrlPr>
                              </m:sSupPr>
                              <m:e>
                                <m:r>
                                  <a:rPr lang="en-US" sz="1600" b="0" i="1">
                                    <a:latin typeface="Cambria Math" charset="0"/>
                                  </a:rPr>
                                  <m:t>𝑟</m:t>
                                </m:r>
                              </m:e>
                              <m:sup>
                                <m:r>
                                  <a:rPr lang="en-US" sz="1600" b="0" i="1">
                                    <a:latin typeface="Cambria Math" charset="0"/>
                                  </a:rPr>
                                  <m:t>𝑖</m:t>
                                </m:r>
                              </m:sup>
                            </m:sSup>
                          </m:num>
                          <m:den>
                            <m:sSup>
                              <m:sSupPr>
                                <m:ctrlPr>
                                  <a:rPr lang="en-US" sz="1600" b="0" i="1">
                                    <a:latin typeface="Cambria Math" charset="0"/>
                                  </a:rPr>
                                </m:ctrlPr>
                              </m:sSupPr>
                              <m:e>
                                <m:d>
                                  <m:dPr>
                                    <m:ctrlPr>
                                      <a:rPr lang="en-US" sz="1600" b="0" i="1">
                                        <a:latin typeface="Cambria Math" charset="0"/>
                                      </a:rPr>
                                    </m:ctrlPr>
                                  </m:dPr>
                                  <m:e>
                                    <m:r>
                                      <a:rPr lang="en-US" sz="1600" b="0" i="1">
                                        <a:latin typeface="Cambria Math" charset="0"/>
                                      </a:rPr>
                                      <m:t>1+</m:t>
                                    </m:r>
                                    <m:r>
                                      <a:rPr lang="en-US" sz="1600" b="0" i="1">
                                        <a:latin typeface="Cambria Math" charset="0"/>
                                      </a:rPr>
                                      <m:t>𝑑</m:t>
                                    </m:r>
                                  </m:e>
                                </m:d>
                              </m:e>
                              <m:sup>
                                <m:r>
                                  <a:rPr lang="en-US" sz="1600" b="0" i="1">
                                    <a:latin typeface="Cambria Math" charset="0"/>
                                  </a:rPr>
                                  <m:t>𝑖</m:t>
                                </m:r>
                              </m:sup>
                            </m:sSup>
                          </m:den>
                        </m:f>
                      </m:e>
                    </m:nary>
                    <m:r>
                      <a:rPr lang="en-US" sz="1600" b="0" i="1">
                        <a:latin typeface="Cambria Math" charset="0"/>
                      </a:rPr>
                      <m:t>−</m:t>
                    </m:r>
                    <m:nary>
                      <m:naryPr>
                        <m:chr m:val="∑"/>
                        <m:ctrlPr>
                          <a:rPr lang="en-US" sz="1600" b="0" i="1">
                            <a:latin typeface="Cambria Math" charset="0"/>
                          </a:rPr>
                        </m:ctrlPr>
                      </m:naryPr>
                      <m:sub>
                        <m:r>
                          <m:rPr>
                            <m:brk m:alnAt="23"/>
                          </m:rPr>
                          <a:rPr lang="en-US" sz="1600" b="0" i="1">
                            <a:latin typeface="Cambria Math" charset="0"/>
                          </a:rPr>
                          <m:t>𝑖</m:t>
                        </m:r>
                        <m:r>
                          <a:rPr lang="en-US" sz="1600" b="0" i="1">
                            <a:latin typeface="Cambria Math" charset="0"/>
                          </a:rPr>
                          <m:t>=</m:t>
                        </m:r>
                        <m:r>
                          <a:rPr lang="en-US" sz="1600" b="0" i="1">
                            <a:latin typeface="Cambria Math" charset="0"/>
                          </a:rPr>
                          <m:t>𝑡</m:t>
                        </m:r>
                      </m:sub>
                      <m:sup>
                        <m:r>
                          <a:rPr lang="en-US" sz="1600" b="0" i="1">
                            <a:latin typeface="Cambria Math" charset="0"/>
                          </a:rPr>
                          <m:t>𝑛</m:t>
                        </m:r>
                      </m:sup>
                      <m:e>
                        <m:f>
                          <m:fPr>
                            <m:ctrlPr>
                              <a:rPr lang="en-US" sz="1600" b="0" i="1">
                                <a:latin typeface="Cambria Math" charset="0"/>
                              </a:rPr>
                            </m:ctrlPr>
                          </m:fPr>
                          <m:num>
                            <m:sSup>
                              <m:sSupPr>
                                <m:ctrlPr>
                                  <a:rPr lang="en-US" sz="1600" b="0" i="1">
                                    <a:latin typeface="Cambria Math" charset="0"/>
                                  </a:rPr>
                                </m:ctrlPr>
                              </m:sSupPr>
                              <m:e>
                                <m:sSub>
                                  <m:sSubPr>
                                    <m:ctrlPr>
                                      <a:rPr lang="en-US" sz="1600" b="0" i="1">
                                        <a:latin typeface="Cambria Math" charset="0"/>
                                      </a:rPr>
                                    </m:ctrlPr>
                                  </m:sSubPr>
                                  <m:e>
                                    <m:r>
                                      <a:rPr lang="en-US" sz="1600" b="0" i="1">
                                        <a:latin typeface="Cambria Math" charset="0"/>
                                      </a:rPr>
                                      <m:t>𝑀</m:t>
                                    </m:r>
                                  </m:e>
                                  <m:sub>
                                    <m:r>
                                      <a:rPr lang="en-US" sz="1600" b="0" i="1">
                                        <a:latin typeface="Cambria Math" charset="0"/>
                                      </a:rPr>
                                      <m:t>𝑖</m:t>
                                    </m:r>
                                  </m:sub>
                                </m:sSub>
                                <m:r>
                                  <a:rPr lang="en-US" sz="1600" b="0" i="1">
                                    <a:latin typeface="Cambria Math" charset="0"/>
                                  </a:rPr>
                                  <m:t>∗</m:t>
                                </m:r>
                                <m:r>
                                  <a:rPr lang="en-US" sz="1600" b="0" i="1">
                                    <a:latin typeface="Cambria Math" charset="0"/>
                                  </a:rPr>
                                  <m:t>𝑟</m:t>
                                </m:r>
                              </m:e>
                              <m:sup>
                                <m:r>
                                  <a:rPr lang="en-US" sz="1600" b="0" i="1">
                                    <a:latin typeface="Cambria Math" charset="0"/>
                                  </a:rPr>
                                  <m:t>𝑖</m:t>
                                </m:r>
                                <m:r>
                                  <a:rPr lang="en-US" sz="1600" b="0" i="1">
                                    <a:latin typeface="Cambria Math" charset="0"/>
                                  </a:rPr>
                                  <m:t>−1</m:t>
                                </m:r>
                              </m:sup>
                            </m:sSup>
                          </m:num>
                          <m:den>
                            <m:sSup>
                              <m:sSupPr>
                                <m:ctrlPr>
                                  <a:rPr lang="en-US" sz="1600" b="0" i="1">
                                    <a:latin typeface="Cambria Math" charset="0"/>
                                  </a:rPr>
                                </m:ctrlPr>
                              </m:sSupPr>
                              <m:e>
                                <m:d>
                                  <m:dPr>
                                    <m:ctrlPr>
                                      <a:rPr lang="en-US" sz="1600" b="0" i="1">
                                        <a:latin typeface="Cambria Math" charset="0"/>
                                      </a:rPr>
                                    </m:ctrlPr>
                                  </m:dPr>
                                  <m:e>
                                    <m:r>
                                      <a:rPr lang="en-US" sz="1600" b="0" i="1">
                                        <a:latin typeface="Cambria Math" charset="0"/>
                                      </a:rPr>
                                      <m:t>1+</m:t>
                                    </m:r>
                                    <m:r>
                                      <a:rPr lang="en-US" sz="1600" b="0" i="1">
                                        <a:latin typeface="Cambria Math" charset="0"/>
                                      </a:rPr>
                                      <m:t>𝑑</m:t>
                                    </m:r>
                                  </m:e>
                                </m:d>
                              </m:e>
                              <m:sup>
                                <m:r>
                                  <a:rPr lang="en-US" sz="1600" b="0" i="1">
                                    <a:latin typeface="Cambria Math" charset="0"/>
                                  </a:rPr>
                                  <m:t>𝑖</m:t>
                                </m:r>
                                <m:r>
                                  <a:rPr lang="en-US" sz="1600" b="0" i="1">
                                    <a:latin typeface="Cambria Math" charset="0"/>
                                  </a:rPr>
                                  <m:t>−0.5</m:t>
                                </m:r>
                              </m:sup>
                            </m:sSup>
                          </m:den>
                        </m:f>
                      </m:e>
                    </m:nary>
                  </m:oMath>
                </m:oMathPara>
              </a14:m>
              <a:endParaRPr lang="en-US" sz="1600"/>
            </a:p>
          </xdr:txBody>
        </xdr:sp>
      </mc:Choice>
      <mc:Fallback xmlns="">
        <xdr:sp macro="" textlink="">
          <xdr:nvSpPr>
            <xdr:cNvPr id="4" name="TextBox 3"/>
            <xdr:cNvSpPr txBox="1"/>
          </xdr:nvSpPr>
          <xdr:spPr>
            <a:xfrm>
              <a:off x="5207000" y="3619499"/>
              <a:ext cx="4318000" cy="804334"/>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600" b="0" i="0">
                  <a:latin typeface="Cambria Math" charset="0"/>
                </a:rPr>
                <a:t>𝐶𝐿𝑉=∑_(𝑖=𝑡)^𝑛▒(〖𝐺𝐶〗_𝑖∗𝑟^𝑖)/(1+𝑑)^𝑖 −∑_(𝑖=𝑡)^𝑛▒〖𝑀_𝑖∗𝑟〗^(𝑖−1)/(1+𝑑)^(𝑖−0.5) </a:t>
              </a:r>
              <a:endParaRPr lang="en-US" sz="16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7"/>
  <sheetViews>
    <sheetView zoomScale="150" zoomScaleNormal="150" zoomScalePageLayoutView="150" workbookViewId="0">
      <selection activeCell="C13" sqref="C13"/>
    </sheetView>
  </sheetViews>
  <sheetFormatPr baseColWidth="10" defaultRowHeight="16" x14ac:dyDescent="0.2"/>
  <cols>
    <col min="1" max="1" width="2.33203125" customWidth="1"/>
    <col min="2" max="2" width="25.33203125" customWidth="1"/>
    <col min="3" max="3" width="101.83203125" customWidth="1"/>
    <col min="4" max="4" width="100.83203125" customWidth="1"/>
  </cols>
  <sheetData>
    <row r="2" spans="2:4" ht="17" thickBot="1" x14ac:dyDescent="0.25">
      <c r="B2" s="24" t="s">
        <v>17</v>
      </c>
      <c r="C2" s="24" t="s">
        <v>18</v>
      </c>
      <c r="D2" s="24" t="s">
        <v>19</v>
      </c>
    </row>
    <row r="3" spans="2:4" ht="32" x14ac:dyDescent="0.2">
      <c r="B3" s="5" t="s">
        <v>0</v>
      </c>
      <c r="C3" s="25" t="s">
        <v>20</v>
      </c>
      <c r="D3" s="25" t="s">
        <v>39</v>
      </c>
    </row>
    <row r="4" spans="2:4" x14ac:dyDescent="0.2">
      <c r="B4" s="5"/>
      <c r="C4" s="25"/>
      <c r="D4" s="25"/>
    </row>
    <row r="5" spans="2:4" x14ac:dyDescent="0.2">
      <c r="B5" s="5" t="s">
        <v>15</v>
      </c>
      <c r="C5" s="25" t="s">
        <v>21</v>
      </c>
      <c r="D5" s="25"/>
    </row>
    <row r="6" spans="2:4" x14ac:dyDescent="0.2">
      <c r="B6" s="5"/>
      <c r="C6" s="25"/>
      <c r="D6" s="25"/>
    </row>
    <row r="7" spans="2:4" x14ac:dyDescent="0.2">
      <c r="B7" s="11" t="s">
        <v>50</v>
      </c>
      <c r="C7" s="25" t="s">
        <v>53</v>
      </c>
      <c r="D7" s="25"/>
    </row>
    <row r="8" spans="2:4" x14ac:dyDescent="0.2">
      <c r="B8" s="5"/>
      <c r="C8" s="25"/>
      <c r="D8" s="25"/>
    </row>
    <row r="9" spans="2:4" x14ac:dyDescent="0.2">
      <c r="B9" s="5" t="s">
        <v>44</v>
      </c>
      <c r="C9" s="25" t="s">
        <v>22</v>
      </c>
      <c r="D9" s="25"/>
    </row>
    <row r="10" spans="2:4" x14ac:dyDescent="0.2">
      <c r="B10" s="5"/>
      <c r="C10" s="25"/>
      <c r="D10" s="25"/>
    </row>
    <row r="11" spans="2:4" x14ac:dyDescent="0.2">
      <c r="B11" s="5" t="s">
        <v>1</v>
      </c>
      <c r="C11" s="25" t="s">
        <v>23</v>
      </c>
      <c r="D11" s="25"/>
    </row>
    <row r="12" spans="2:4" x14ac:dyDescent="0.2">
      <c r="B12" s="5"/>
      <c r="C12" s="25"/>
      <c r="D12" s="25"/>
    </row>
    <row r="13" spans="2:4" ht="32" x14ac:dyDescent="0.2">
      <c r="B13" s="5" t="s">
        <v>51</v>
      </c>
      <c r="C13" s="25" t="s">
        <v>24</v>
      </c>
      <c r="D13" s="25" t="s">
        <v>40</v>
      </c>
    </row>
    <row r="14" spans="2:4" x14ac:dyDescent="0.2">
      <c r="B14" s="5"/>
      <c r="C14" s="25"/>
      <c r="D14" s="25"/>
    </row>
    <row r="15" spans="2:4" ht="64" x14ac:dyDescent="0.2">
      <c r="B15" s="5" t="s">
        <v>52</v>
      </c>
      <c r="C15" s="25" t="s">
        <v>26</v>
      </c>
      <c r="D15" s="25" t="s">
        <v>41</v>
      </c>
    </row>
    <row r="16" spans="2:4" x14ac:dyDescent="0.2">
      <c r="B16" s="5"/>
      <c r="C16" s="25"/>
      <c r="D16" s="25"/>
    </row>
    <row r="17" spans="2:4" ht="32" x14ac:dyDescent="0.2">
      <c r="B17" s="5" t="s">
        <v>2</v>
      </c>
      <c r="C17" s="25" t="s">
        <v>25</v>
      </c>
      <c r="D17" s="25" t="s">
        <v>27</v>
      </c>
    </row>
    <row r="18" spans="2:4" x14ac:dyDescent="0.2">
      <c r="B18" s="5"/>
      <c r="C18" s="25"/>
      <c r="D18" s="25"/>
    </row>
    <row r="19" spans="2:4" x14ac:dyDescent="0.2">
      <c r="B19" s="5" t="s">
        <v>28</v>
      </c>
      <c r="C19" s="25" t="s">
        <v>29</v>
      </c>
      <c r="D19" s="25"/>
    </row>
    <row r="20" spans="2:4" x14ac:dyDescent="0.2">
      <c r="B20" s="5"/>
      <c r="C20" s="25"/>
      <c r="D20" s="25"/>
    </row>
    <row r="21" spans="2:4" x14ac:dyDescent="0.2">
      <c r="B21" s="5" t="s">
        <v>5</v>
      </c>
      <c r="C21" s="25" t="s">
        <v>30</v>
      </c>
      <c r="D21" s="25" t="s">
        <v>42</v>
      </c>
    </row>
    <row r="22" spans="2:4" x14ac:dyDescent="0.2">
      <c r="B22" s="5"/>
      <c r="C22" s="25"/>
      <c r="D22" s="25"/>
    </row>
    <row r="23" spans="2:4" x14ac:dyDescent="0.2">
      <c r="B23" s="5" t="s">
        <v>6</v>
      </c>
      <c r="C23" s="25" t="s">
        <v>30</v>
      </c>
      <c r="D23" s="25" t="s">
        <v>43</v>
      </c>
    </row>
    <row r="24" spans="2:4" x14ac:dyDescent="0.2">
      <c r="B24" s="5"/>
      <c r="C24" s="25"/>
      <c r="D24" s="25"/>
    </row>
    <row r="25" spans="2:4" x14ac:dyDescent="0.2">
      <c r="B25" s="5" t="s">
        <v>8</v>
      </c>
      <c r="C25" s="25" t="s">
        <v>31</v>
      </c>
      <c r="D25" s="25"/>
    </row>
    <row r="26" spans="2:4" x14ac:dyDescent="0.2">
      <c r="B26" s="5"/>
      <c r="C26" s="25"/>
      <c r="D26" s="25"/>
    </row>
    <row r="27" spans="2:4" x14ac:dyDescent="0.2">
      <c r="B27" s="5" t="s">
        <v>9</v>
      </c>
      <c r="C27" s="25" t="s">
        <v>36</v>
      </c>
      <c r="D27" s="25"/>
    </row>
    <row r="28" spans="2:4" x14ac:dyDescent="0.2">
      <c r="B28" s="5"/>
      <c r="C28" s="25"/>
      <c r="D28" s="25"/>
    </row>
    <row r="29" spans="2:4" x14ac:dyDescent="0.2">
      <c r="B29" s="5" t="s">
        <v>10</v>
      </c>
      <c r="C29" s="25" t="s">
        <v>37</v>
      </c>
      <c r="D29" s="25"/>
    </row>
    <row r="30" spans="2:4" x14ac:dyDescent="0.2">
      <c r="B30" s="5"/>
      <c r="C30" s="25"/>
      <c r="D30" s="25"/>
    </row>
    <row r="31" spans="2:4" x14ac:dyDescent="0.2">
      <c r="B31" s="5" t="s">
        <v>11</v>
      </c>
      <c r="C31" s="25" t="s">
        <v>38</v>
      </c>
      <c r="D31" s="25"/>
    </row>
    <row r="32" spans="2:4" x14ac:dyDescent="0.2">
      <c r="B32" s="5"/>
      <c r="C32" s="25"/>
      <c r="D32" s="25"/>
    </row>
    <row r="33" spans="2:4" x14ac:dyDescent="0.2">
      <c r="B33" s="5" t="s">
        <v>16</v>
      </c>
      <c r="C33" s="25" t="s">
        <v>32</v>
      </c>
      <c r="D33" s="25"/>
    </row>
    <row r="34" spans="2:4" x14ac:dyDescent="0.2">
      <c r="B34" s="5"/>
      <c r="C34" s="25"/>
      <c r="D34" s="25"/>
    </row>
    <row r="35" spans="2:4" x14ac:dyDescent="0.2">
      <c r="B35" s="5" t="s">
        <v>12</v>
      </c>
      <c r="C35" s="25" t="s">
        <v>33</v>
      </c>
      <c r="D35" s="25"/>
    </row>
    <row r="36" spans="2:4" x14ac:dyDescent="0.2">
      <c r="B36" s="5" t="s">
        <v>13</v>
      </c>
      <c r="C36" s="25" t="s">
        <v>34</v>
      </c>
      <c r="D36" s="25"/>
    </row>
    <row r="37" spans="2:4" ht="17" thickBot="1" x14ac:dyDescent="0.25">
      <c r="B37" s="26" t="s">
        <v>14</v>
      </c>
      <c r="C37" s="27" t="s">
        <v>35</v>
      </c>
      <c r="D37"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49"/>
  <sheetViews>
    <sheetView tabSelected="1" zoomScale="150" zoomScaleNormal="150" zoomScalePageLayoutView="150" workbookViewId="0">
      <pane xSplit="1" ySplit="2" topLeftCell="B3" activePane="bottomRight" state="frozen"/>
      <selection pane="topRight" activeCell="B1" sqref="B1"/>
      <selection pane="bottomLeft" activeCell="A3" sqref="A3"/>
      <selection pane="bottomRight" activeCell="B48" sqref="B48"/>
    </sheetView>
  </sheetViews>
  <sheetFormatPr baseColWidth="10" defaultRowHeight="16" x14ac:dyDescent="0.2"/>
  <cols>
    <col min="1" max="1" width="27.33203125" customWidth="1"/>
    <col min="3" max="36" width="10.83203125" customWidth="1"/>
  </cols>
  <sheetData>
    <row r="2" spans="1:37" s="5" customFormat="1" x14ac:dyDescent="0.2">
      <c r="A2" s="3"/>
      <c r="B2" s="4">
        <v>42736</v>
      </c>
      <c r="C2" s="4">
        <v>42767</v>
      </c>
      <c r="D2" s="4">
        <v>42795</v>
      </c>
      <c r="E2" s="4">
        <v>42826</v>
      </c>
      <c r="F2" s="4">
        <v>42856</v>
      </c>
      <c r="G2" s="4">
        <v>42887</v>
      </c>
      <c r="H2" s="4">
        <v>42917</v>
      </c>
      <c r="I2" s="4">
        <v>42948</v>
      </c>
      <c r="J2" s="4">
        <v>42979</v>
      </c>
      <c r="K2" s="4">
        <v>43009</v>
      </c>
      <c r="L2" s="4">
        <v>43040</v>
      </c>
      <c r="M2" s="4">
        <v>43070</v>
      </c>
      <c r="N2" s="4">
        <v>43101</v>
      </c>
      <c r="O2" s="4">
        <v>43132</v>
      </c>
      <c r="P2" s="4">
        <v>43160</v>
      </c>
      <c r="Q2" s="4">
        <v>43191</v>
      </c>
      <c r="R2" s="4">
        <v>43221</v>
      </c>
      <c r="S2" s="4">
        <v>43252</v>
      </c>
      <c r="T2" s="4">
        <v>43282</v>
      </c>
      <c r="U2" s="4">
        <v>43313</v>
      </c>
      <c r="V2" s="4">
        <v>43344</v>
      </c>
      <c r="W2" s="4">
        <v>43374</v>
      </c>
      <c r="X2" s="4">
        <v>43405</v>
      </c>
      <c r="Y2" s="4">
        <v>43435</v>
      </c>
      <c r="Z2" s="4">
        <v>43466</v>
      </c>
      <c r="AA2" s="4">
        <v>43497</v>
      </c>
      <c r="AB2" s="4">
        <v>43525</v>
      </c>
      <c r="AC2" s="4">
        <v>43556</v>
      </c>
      <c r="AD2" s="4">
        <v>43586</v>
      </c>
      <c r="AE2" s="4">
        <v>43617</v>
      </c>
      <c r="AF2" s="4">
        <v>43647</v>
      </c>
      <c r="AG2" s="4">
        <v>43678</v>
      </c>
      <c r="AH2" s="4">
        <v>43709</v>
      </c>
      <c r="AI2" s="4">
        <v>43739</v>
      </c>
      <c r="AJ2" s="4">
        <v>43770</v>
      </c>
      <c r="AK2" s="4">
        <v>43800</v>
      </c>
    </row>
    <row r="3" spans="1:37" s="11" customFormat="1" x14ac:dyDescent="0.2">
      <c r="A3" s="12"/>
      <c r="B3" s="12"/>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row>
    <row r="4" spans="1:37" s="16" customFormat="1" x14ac:dyDescent="0.2">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row>
    <row r="5" spans="1:37" s="15" customFormat="1" x14ac:dyDescent="0.2">
      <c r="A5" s="14" t="s">
        <v>3</v>
      </c>
      <c r="B5" s="14"/>
    </row>
    <row r="6" spans="1:37" s="5" customFormat="1" x14ac:dyDescent="0.2">
      <c r="A6" s="5" t="s">
        <v>0</v>
      </c>
      <c r="B6" s="6">
        <v>13995.184941364745</v>
      </c>
      <c r="C6" s="6">
        <v>15736.84986470797</v>
      </c>
      <c r="D6" s="6">
        <v>17492.321339946662</v>
      </c>
      <c r="E6" s="6">
        <v>19259.878403314491</v>
      </c>
      <c r="F6" s="6">
        <v>21037.578039112974</v>
      </c>
      <c r="G6" s="6">
        <v>22823.210131865206</v>
      </c>
      <c r="H6" s="6">
        <v>24614.273585773102</v>
      </c>
      <c r="I6" s="6">
        <v>26407.950800165705</v>
      </c>
      <c r="J6" s="6">
        <v>28201.080131259521</v>
      </c>
      <c r="K6" s="6">
        <v>29990.126186147729</v>
      </c>
      <c r="L6" s="6">
        <v>31771.147786101814</v>
      </c>
      <c r="M6" s="6">
        <v>33539.763424334029</v>
      </c>
      <c r="N6" s="6">
        <v>35291.114030544275</v>
      </c>
      <c r="O6" s="6">
        <v>37019.82284082198</v>
      </c>
      <c r="P6" s="6">
        <v>38863.701629510004</v>
      </c>
      <c r="Q6" s="6">
        <v>40829.999135825361</v>
      </c>
      <c r="R6" s="6">
        <v>42924.952883657272</v>
      </c>
      <c r="S6" s="6">
        <v>45155.12944849734</v>
      </c>
      <c r="T6" s="6">
        <v>47527.464586873954</v>
      </c>
      <c r="U6" s="6">
        <v>50049.284542898997</v>
      </c>
      <c r="V6" s="6">
        <v>52728.328395320939</v>
      </c>
      <c r="W6" s="6">
        <v>55572.771723223566</v>
      </c>
      <c r="X6" s="6">
        <v>58591.251672186096</v>
      </c>
      <c r="Y6" s="6">
        <v>61792.893505560241</v>
      </c>
      <c r="Z6" s="6">
        <v>65187.338730702708</v>
      </c>
      <c r="AA6" s="6">
        <v>68784.774895532391</v>
      </c>
      <c r="AB6" s="6">
        <v>72595.967156654515</v>
      </c>
      <c r="AC6" s="6">
        <v>76632.291726536088</v>
      </c>
      <c r="AD6" s="6">
        <v>80905.771313846795</v>
      </c>
      <c r="AE6" s="6">
        <v>85429.1126781247</v>
      </c>
      <c r="AF6" s="6">
        <v>90215.746427411374</v>
      </c>
      <c r="AG6" s="6">
        <v>95279.869195453764</v>
      </c>
      <c r="AH6" s="6">
        <v>100636.48834352176</v>
      </c>
      <c r="AI6" s="6">
        <v>106301.46934086962</v>
      </c>
      <c r="AJ6" s="6">
        <v>112291.58598741327</v>
      </c>
      <c r="AK6" s="6">
        <v>118624.57365233453</v>
      </c>
    </row>
    <row r="7" spans="1:37" s="5" customFormat="1" x14ac:dyDescent="0.2">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row>
    <row r="8" spans="1:37" s="5" customFormat="1" x14ac:dyDescent="0.2">
      <c r="A8" s="5" t="s">
        <v>15</v>
      </c>
      <c r="B8" s="6">
        <v>4775.5768494136473</v>
      </c>
      <c r="C8" s="6">
        <v>4792.9934986470798</v>
      </c>
      <c r="D8" s="6">
        <v>4810.5482133994665</v>
      </c>
      <c r="E8" s="6">
        <v>4828.2237840331445</v>
      </c>
      <c r="F8" s="6">
        <v>4846.0007803911294</v>
      </c>
      <c r="G8" s="6">
        <v>6628.857101318652</v>
      </c>
      <c r="H8" s="6">
        <v>6646.7677358577312</v>
      </c>
      <c r="I8" s="6">
        <v>6664.7045080016569</v>
      </c>
      <c r="J8" s="6">
        <v>6682.6358013125955</v>
      </c>
      <c r="K8" s="6">
        <v>6700.526261861477</v>
      </c>
      <c r="L8" s="6">
        <v>6718.3364778610185</v>
      </c>
      <c r="M8" s="6">
        <v>6736.0226342433407</v>
      </c>
      <c r="N8" s="6">
        <v>7003.567390305443</v>
      </c>
      <c r="O8" s="6">
        <v>7020.8544784082196</v>
      </c>
      <c r="P8" s="6">
        <v>7039.2932662950998</v>
      </c>
      <c r="Q8" s="6">
        <v>7058.9562413582535</v>
      </c>
      <c r="R8" s="6">
        <v>7079.9057788365726</v>
      </c>
      <c r="S8" s="6">
        <v>7102.2075444849734</v>
      </c>
      <c r="T8" s="6">
        <v>7125.9308958687398</v>
      </c>
      <c r="U8" s="6">
        <v>7151.1490954289902</v>
      </c>
      <c r="V8" s="6">
        <v>7177.9395339532093</v>
      </c>
      <c r="W8" s="6">
        <v>7206.3839672322356</v>
      </c>
      <c r="X8" s="6">
        <v>7236.5687667218608</v>
      </c>
      <c r="Y8" s="6">
        <v>7268.5851850556028</v>
      </c>
      <c r="Z8" s="6">
        <v>7565.0624498070274</v>
      </c>
      <c r="AA8" s="6">
        <v>7601.0368114553248</v>
      </c>
      <c r="AB8" s="6">
        <v>7639.1487340665453</v>
      </c>
      <c r="AC8" s="6">
        <v>7679.5119797653615</v>
      </c>
      <c r="AD8" s="6">
        <v>7722.2467756384685</v>
      </c>
      <c r="AE8" s="6">
        <v>7767.4801892812475</v>
      </c>
      <c r="AF8" s="6">
        <v>7815.346526774114</v>
      </c>
      <c r="AG8" s="6">
        <v>7865.9877544545379</v>
      </c>
      <c r="AH8" s="6">
        <v>7919.5539459352185</v>
      </c>
      <c r="AI8" s="6">
        <v>7976.2037559086966</v>
      </c>
      <c r="AJ8" s="6">
        <v>8036.1049223741338</v>
      </c>
      <c r="AK8" s="6">
        <v>8099.4347990233455</v>
      </c>
    </row>
    <row r="9" spans="1:37" s="5" customFormat="1" x14ac:dyDescent="0.2">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row>
    <row r="10" spans="1:37" s="5" customFormat="1" x14ac:dyDescent="0.2">
      <c r="A10" s="5" t="s">
        <v>44</v>
      </c>
      <c r="B10" s="6">
        <v>8998.0768494136464</v>
      </c>
      <c r="C10" s="6">
        <v>9015.4934986470798</v>
      </c>
      <c r="D10" s="6">
        <v>9033.0482133994665</v>
      </c>
      <c r="E10" s="6">
        <v>9050.7237840331436</v>
      </c>
      <c r="F10" s="6">
        <v>9068.5007803911285</v>
      </c>
      <c r="G10" s="6">
        <v>10851.357101318652</v>
      </c>
      <c r="H10" s="6">
        <v>10869.267735857731</v>
      </c>
      <c r="I10" s="6">
        <v>10887.204508001658</v>
      </c>
      <c r="J10" s="6">
        <v>10905.135801312596</v>
      </c>
      <c r="K10" s="6">
        <v>10923.026261861476</v>
      </c>
      <c r="L10" s="6">
        <v>10940.836477861019</v>
      </c>
      <c r="M10" s="6">
        <v>22928.522634243342</v>
      </c>
      <c r="N10" s="6">
        <v>13865.442390305443</v>
      </c>
      <c r="O10" s="6">
        <v>13882.729478408219</v>
      </c>
      <c r="P10" s="6">
        <v>13901.168266295099</v>
      </c>
      <c r="Q10" s="6">
        <v>13920.831241358253</v>
      </c>
      <c r="R10" s="6">
        <v>15993.593278836572</v>
      </c>
      <c r="S10" s="6">
        <v>16015.895044484972</v>
      </c>
      <c r="T10" s="6">
        <v>16039.61839586874</v>
      </c>
      <c r="U10" s="6">
        <v>16064.836595428991</v>
      </c>
      <c r="V10" s="6">
        <v>16091.627033953209</v>
      </c>
      <c r="W10" s="6">
        <v>16120.071467232236</v>
      </c>
      <c r="X10" s="6">
        <v>16150.256266721861</v>
      </c>
      <c r="Y10" s="6">
        <v>41319.272685055606</v>
      </c>
      <c r="Z10" s="6">
        <v>16835.684324807029</v>
      </c>
      <c r="AA10" s="6">
        <v>16871.658686455325</v>
      </c>
      <c r="AB10" s="6">
        <v>16909.770609066545</v>
      </c>
      <c r="AC10" s="6">
        <v>16950.133854765361</v>
      </c>
      <c r="AD10" s="6">
        <v>16992.868650638469</v>
      </c>
      <c r="AE10" s="6">
        <v>17038.102064281247</v>
      </c>
      <c r="AF10" s="6">
        <v>17085.968401774117</v>
      </c>
      <c r="AG10" s="6">
        <v>17136.609629454539</v>
      </c>
      <c r="AH10" s="6">
        <v>17190.175820935219</v>
      </c>
      <c r="AI10" s="6">
        <v>17246.825630908697</v>
      </c>
      <c r="AJ10" s="6">
        <v>17306.726797374133</v>
      </c>
      <c r="AK10" s="6">
        <v>44805.769174023357</v>
      </c>
    </row>
    <row r="11" spans="1:37" s="5" customFormat="1" x14ac:dyDescent="0.2">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row>
    <row r="12" spans="1:37" s="5" customFormat="1" x14ac:dyDescent="0.2">
      <c r="A12" s="5" t="s">
        <v>1</v>
      </c>
      <c r="B12" s="6">
        <v>659.05271125672709</v>
      </c>
      <c r="C12" s="6">
        <v>737.38224617078197</v>
      </c>
      <c r="D12" s="6">
        <v>815.55938992181643</v>
      </c>
      <c r="E12" s="6">
        <v>893.50104996032917</v>
      </c>
      <c r="F12" s="6">
        <v>971.11515662641989</v>
      </c>
      <c r="G12" s="6">
        <v>1048.2991967471542</v>
      </c>
      <c r="H12" s="6">
        <v>1124.9394083232974</v>
      </c>
      <c r="I12" s="6">
        <v>1200.9099251845391</v>
      </c>
      <c r="J12" s="6">
        <v>1276.0718604555275</v>
      </c>
      <c r="K12" s="6">
        <v>1350.2723245558516</v>
      </c>
      <c r="L12" s="6">
        <v>1423.3433732466231</v>
      </c>
      <c r="M12" s="6">
        <v>1495.1008809347509</v>
      </c>
      <c r="N12" s="6">
        <v>1565.3433341235984</v>
      </c>
      <c r="O12" s="6">
        <v>1633.850539554837</v>
      </c>
      <c r="P12" s="6">
        <v>1706.6955736699913</v>
      </c>
      <c r="Q12" s="6">
        <v>1784.1248971131638</v>
      </c>
      <c r="R12" s="6">
        <v>1866.3353871734878</v>
      </c>
      <c r="S12" s="6">
        <v>1953.5338085434196</v>
      </c>
      <c r="T12" s="6">
        <v>2045.9379572121038</v>
      </c>
      <c r="U12" s="6">
        <v>2143.7772384891819</v>
      </c>
      <c r="V12" s="6">
        <v>2247.2932703152455</v>
      </c>
      <c r="W12" s="6">
        <v>2356.7405196194095</v>
      </c>
      <c r="X12" s="6">
        <v>2472.3869736283059</v>
      </c>
      <c r="Y12" s="6">
        <v>2594.5148480747544</v>
      </c>
      <c r="Z12" s="6">
        <v>2723.4213343645351</v>
      </c>
      <c r="AA12" s="6">
        <v>2859.4193878768006</v>
      </c>
      <c r="AB12" s="6">
        <v>3002.8385596975759</v>
      </c>
      <c r="AC12" s="6">
        <v>3154.0258742168076</v>
      </c>
      <c r="AD12" s="6">
        <v>3313.3467551580093</v>
      </c>
      <c r="AE12" s="6">
        <v>3481.186002756112</v>
      </c>
      <c r="AF12" s="6">
        <v>3657.9488249541687</v>
      </c>
      <c r="AG12" s="6">
        <v>3844.0619256535256</v>
      </c>
      <c r="AH12" s="6">
        <v>4039.9746532255285</v>
      </c>
      <c r="AI12" s="6">
        <v>4246.1602126763009</v>
      </c>
      <c r="AJ12" s="6">
        <v>4463.1169450502084</v>
      </c>
      <c r="AK12" s="6">
        <v>4691.3696778629264</v>
      </c>
    </row>
    <row r="13" spans="1:37" s="5" customFormat="1" x14ac:dyDescent="0.2">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row>
    <row r="14" spans="1:37" s="5" customFormat="1" x14ac:dyDescent="0.2">
      <c r="A14" s="5" t="str">
        <f>"Retention rate (r) (1-churn rate)"</f>
        <v>Retention rate (r) (1-churn rate)</v>
      </c>
      <c r="B14" s="8">
        <f>90%*(98%/90%)^(1/36)</f>
        <v>0.90213146519940257</v>
      </c>
      <c r="C14" s="8">
        <f>B14*(98%/90%)^(1/36)</f>
        <v>0.90426797833646766</v>
      </c>
      <c r="D14" s="8">
        <f t="shared" ref="D14:AK14" si="0">C14*(98%/90%)^(1/36)</f>
        <v>0.90640955136619905</v>
      </c>
      <c r="E14" s="8">
        <f t="shared" si="0"/>
        <v>0.90855619627191364</v>
      </c>
      <c r="F14" s="8">
        <f t="shared" si="0"/>
        <v>0.91070792506530829</v>
      </c>
      <c r="G14" s="8">
        <f t="shared" si="0"/>
        <v>0.91286474978652699</v>
      </c>
      <c r="H14" s="8">
        <f t="shared" si="0"/>
        <v>0.91502668250422847</v>
      </c>
      <c r="I14" s="8">
        <f t="shared" si="0"/>
        <v>0.91719373531565351</v>
      </c>
      <c r="J14" s="8">
        <f t="shared" si="0"/>
        <v>0.91936592034669284</v>
      </c>
      <c r="K14" s="8">
        <f t="shared" si="0"/>
        <v>0.92154324975195467</v>
      </c>
      <c r="L14" s="8">
        <f t="shared" si="0"/>
        <v>0.92372573571483318</v>
      </c>
      <c r="M14" s="8">
        <f t="shared" si="0"/>
        <v>0.92591339044757615</v>
      </c>
      <c r="N14" s="8">
        <f t="shared" si="0"/>
        <v>0.92810622619135374</v>
      </c>
      <c r="O14" s="8">
        <f t="shared" si="0"/>
        <v>0.93030425521632676</v>
      </c>
      <c r="P14" s="8">
        <f t="shared" si="0"/>
        <v>0.93250748982171539</v>
      </c>
      <c r="Q14" s="8">
        <f t="shared" si="0"/>
        <v>0.93471594233586786</v>
      </c>
      <c r="R14" s="8">
        <f t="shared" si="0"/>
        <v>0.93692962511632971</v>
      </c>
      <c r="S14" s="8">
        <f t="shared" si="0"/>
        <v>0.93914855054991275</v>
      </c>
      <c r="T14" s="8">
        <f t="shared" si="0"/>
        <v>0.94137273105276442</v>
      </c>
      <c r="U14" s="8">
        <f t="shared" si="0"/>
        <v>0.9436021790704372</v>
      </c>
      <c r="V14" s="8">
        <f t="shared" si="0"/>
        <v>0.94583690707795842</v>
      </c>
      <c r="W14" s="8">
        <f t="shared" si="0"/>
        <v>0.94807692757989981</v>
      </c>
      <c r="X14" s="8">
        <f t="shared" si="0"/>
        <v>0.95032225311044771</v>
      </c>
      <c r="Y14" s="8">
        <f t="shared" si="0"/>
        <v>0.95257289623347297</v>
      </c>
      <c r="Z14" s="8">
        <f t="shared" si="0"/>
        <v>0.9548288695426016</v>
      </c>
      <c r="AA14" s="8">
        <f t="shared" si="0"/>
        <v>0.9570901856612849</v>
      </c>
      <c r="AB14" s="8">
        <f t="shared" si="0"/>
        <v>0.95935685724287023</v>
      </c>
      <c r="AC14" s="8">
        <f t="shared" si="0"/>
        <v>0.96162889697067178</v>
      </c>
      <c r="AD14" s="8">
        <f t="shared" si="0"/>
        <v>0.96390631755804168</v>
      </c>
      <c r="AE14" s="8">
        <f t="shared" si="0"/>
        <v>0.9661891317484409</v>
      </c>
      <c r="AF14" s="8">
        <f t="shared" si="0"/>
        <v>0.96847735231551069</v>
      </c>
      <c r="AG14" s="8">
        <f t="shared" si="0"/>
        <v>0.9707709920631441</v>
      </c>
      <c r="AH14" s="8">
        <f t="shared" si="0"/>
        <v>0.9730700638255575</v>
      </c>
      <c r="AI14" s="8">
        <f t="shared" si="0"/>
        <v>0.97537458046736258</v>
      </c>
      <c r="AJ14" s="8">
        <f t="shared" si="0"/>
        <v>0.97768455488363826</v>
      </c>
      <c r="AK14" s="8">
        <f t="shared" si="0"/>
        <v>0.98000000000000254</v>
      </c>
    </row>
    <row r="15" spans="1:37" s="5" customFormat="1" x14ac:dyDescent="0.2">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spans="1:37" s="5" customFormat="1" x14ac:dyDescent="0.2">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spans="1:38" s="10" customFormat="1" x14ac:dyDescent="0.2">
      <c r="A17" s="9" t="s">
        <v>7</v>
      </c>
    </row>
    <row r="18" spans="1:38" s="5" customFormat="1" x14ac:dyDescent="0.2">
      <c r="B18" s="8"/>
      <c r="C18" s="8"/>
      <c r="D18" s="8"/>
      <c r="E18" s="19"/>
      <c r="F18" s="19"/>
      <c r="G18" s="19"/>
      <c r="H18" s="19"/>
      <c r="I18" s="19"/>
      <c r="J18" s="19"/>
      <c r="K18" s="19"/>
      <c r="L18" s="8"/>
      <c r="M18" s="8"/>
      <c r="N18" s="8"/>
      <c r="O18" s="8"/>
      <c r="P18" s="8"/>
      <c r="Q18" s="8"/>
      <c r="R18" s="8"/>
      <c r="S18" s="8"/>
      <c r="T18" s="8"/>
      <c r="U18" s="8"/>
      <c r="V18" s="8"/>
      <c r="W18" s="8"/>
      <c r="X18" s="8"/>
      <c r="Y18" s="8"/>
      <c r="Z18" s="8"/>
      <c r="AA18" s="8"/>
      <c r="AB18" s="8"/>
      <c r="AC18" s="8"/>
      <c r="AD18" s="8"/>
      <c r="AE18" s="8"/>
      <c r="AF18" s="8"/>
      <c r="AG18" s="8"/>
      <c r="AH18" s="8"/>
      <c r="AI18" s="8"/>
      <c r="AJ18" s="8"/>
    </row>
    <row r="19" spans="1:38" s="5" customFormat="1" x14ac:dyDescent="0.2">
      <c r="A19" s="5" t="s">
        <v>45</v>
      </c>
      <c r="B19" s="23">
        <f>(1+13%)^(1/12)-1</f>
        <v>1.02368443581764E-2</v>
      </c>
      <c r="C19" s="8"/>
      <c r="D19" s="8"/>
      <c r="E19" s="19"/>
      <c r="F19" s="19"/>
      <c r="G19" s="19"/>
      <c r="H19" s="19"/>
      <c r="I19" s="19"/>
      <c r="J19" s="19"/>
      <c r="K19" s="19"/>
      <c r="L19" s="8"/>
      <c r="M19" s="8"/>
      <c r="N19" s="8"/>
      <c r="O19" s="8"/>
      <c r="P19" s="8"/>
      <c r="Q19" s="8"/>
      <c r="R19" s="8"/>
      <c r="S19" s="8"/>
      <c r="T19" s="8"/>
      <c r="U19" s="8"/>
      <c r="V19" s="8"/>
      <c r="W19" s="8"/>
      <c r="X19" s="8"/>
      <c r="Y19" s="8"/>
      <c r="Z19" s="8"/>
      <c r="AA19" s="8"/>
      <c r="AB19" s="8"/>
      <c r="AC19" s="8"/>
      <c r="AD19" s="8"/>
      <c r="AE19" s="8"/>
      <c r="AF19" s="8"/>
      <c r="AG19" s="8"/>
      <c r="AH19" s="8"/>
      <c r="AI19" s="8"/>
      <c r="AJ19" s="8"/>
    </row>
    <row r="20" spans="1:38" s="5" customFormat="1" x14ac:dyDescent="0.2">
      <c r="B20" s="8"/>
      <c r="C20" s="8"/>
      <c r="D20" s="8"/>
      <c r="E20" s="19"/>
      <c r="F20" s="19"/>
      <c r="G20" s="19"/>
      <c r="H20" s="19"/>
      <c r="I20" s="19"/>
      <c r="J20" s="19"/>
      <c r="K20" s="19"/>
      <c r="L20" s="8"/>
      <c r="M20" s="8"/>
      <c r="N20" s="8"/>
      <c r="O20" s="8"/>
      <c r="P20" s="8"/>
      <c r="Q20" s="8"/>
      <c r="R20" s="8"/>
      <c r="S20" s="8"/>
      <c r="T20" s="8"/>
      <c r="U20" s="8"/>
      <c r="V20" s="8"/>
      <c r="W20" s="8"/>
      <c r="X20" s="8"/>
      <c r="Y20" s="8"/>
      <c r="Z20" s="8"/>
      <c r="AA20" s="8"/>
      <c r="AB20" s="8"/>
      <c r="AC20" s="8"/>
      <c r="AD20" s="8"/>
      <c r="AE20" s="8"/>
      <c r="AF20" s="8"/>
      <c r="AG20" s="8"/>
      <c r="AH20" s="8"/>
      <c r="AI20" s="8"/>
      <c r="AJ20" s="8"/>
    </row>
    <row r="21" spans="1:38" s="5" customFormat="1" x14ac:dyDescent="0.2">
      <c r="A21" s="5" t="s">
        <v>46</v>
      </c>
      <c r="B21" s="6">
        <v>4</v>
      </c>
      <c r="C21" s="7"/>
      <c r="D21" s="7"/>
      <c r="E21" s="20"/>
      <c r="F21" s="20"/>
      <c r="G21" s="20"/>
      <c r="H21" s="20"/>
      <c r="I21" s="20"/>
      <c r="J21" s="20"/>
      <c r="K21" s="20"/>
      <c r="L21" s="7"/>
      <c r="M21" s="7"/>
      <c r="N21" s="7"/>
      <c r="O21" s="7"/>
      <c r="P21" s="7"/>
      <c r="Q21" s="7"/>
      <c r="R21" s="7"/>
      <c r="S21" s="7"/>
      <c r="T21" s="7"/>
      <c r="U21" s="7"/>
      <c r="V21" s="7"/>
      <c r="W21" s="7"/>
      <c r="X21" s="7"/>
      <c r="Y21" s="7"/>
      <c r="Z21" s="7"/>
      <c r="AA21" s="7"/>
      <c r="AB21" s="7"/>
      <c r="AC21" s="7"/>
      <c r="AD21" s="7"/>
      <c r="AE21" s="7"/>
      <c r="AF21" s="7"/>
      <c r="AG21" s="7"/>
      <c r="AH21" s="7"/>
      <c r="AI21" s="7"/>
      <c r="AJ21" s="7"/>
    </row>
    <row r="22" spans="1:38" s="5" customFormat="1" x14ac:dyDescent="0.2">
      <c r="B22" s="7"/>
      <c r="C22" s="7"/>
      <c r="D22" s="7"/>
      <c r="E22" s="20"/>
      <c r="F22" s="20"/>
      <c r="G22" s="20"/>
      <c r="H22" s="20"/>
      <c r="I22" s="20"/>
      <c r="J22" s="20"/>
      <c r="K22" s="20"/>
      <c r="L22" s="7"/>
      <c r="M22" s="7"/>
      <c r="N22" s="7"/>
      <c r="O22" s="7"/>
      <c r="P22" s="7"/>
      <c r="Q22" s="7"/>
      <c r="R22" s="7"/>
      <c r="S22" s="7"/>
      <c r="T22" s="7"/>
      <c r="U22" s="7"/>
      <c r="V22" s="7"/>
      <c r="W22" s="7"/>
      <c r="X22" s="7"/>
      <c r="Y22" s="7"/>
      <c r="Z22" s="7"/>
      <c r="AA22" s="7"/>
      <c r="AB22" s="7"/>
      <c r="AC22" s="7"/>
      <c r="AD22" s="7"/>
      <c r="AE22" s="7"/>
      <c r="AF22" s="7"/>
      <c r="AG22" s="7"/>
      <c r="AH22" s="7"/>
      <c r="AI22" s="7"/>
      <c r="AJ22" s="7"/>
    </row>
    <row r="23" spans="1:38" x14ac:dyDescent="0.2">
      <c r="B23" s="2"/>
      <c r="C23" s="2"/>
      <c r="D23" s="2"/>
      <c r="E23" s="21"/>
      <c r="F23" s="21"/>
      <c r="G23" s="21"/>
      <c r="H23" s="21"/>
      <c r="I23" s="21"/>
      <c r="J23" s="21"/>
      <c r="K23" s="21"/>
      <c r="L23" s="2"/>
      <c r="M23" s="2"/>
      <c r="N23" s="2"/>
      <c r="O23" s="2"/>
      <c r="P23" s="2"/>
      <c r="Q23" s="2"/>
      <c r="R23" s="2"/>
      <c r="S23" s="2"/>
      <c r="T23" s="2"/>
      <c r="U23" s="2"/>
      <c r="V23" s="2"/>
      <c r="W23" s="2"/>
      <c r="X23" s="2"/>
      <c r="Y23" s="2"/>
      <c r="Z23" s="2"/>
      <c r="AA23" s="2"/>
      <c r="AB23" s="2"/>
      <c r="AC23" s="2"/>
      <c r="AD23" s="2"/>
      <c r="AE23" s="2"/>
      <c r="AF23" s="2"/>
      <c r="AG23" s="2"/>
      <c r="AH23" s="2"/>
      <c r="AI23" s="2"/>
      <c r="AJ23" s="2"/>
    </row>
    <row r="24" spans="1:38" s="10" customFormat="1" x14ac:dyDescent="0.2">
      <c r="A24" s="9" t="s">
        <v>4</v>
      </c>
    </row>
    <row r="25" spans="1:38" s="5" customFormat="1" x14ac:dyDescent="0.2">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8" s="5" customFormat="1" x14ac:dyDescent="0.2">
      <c r="A26" s="5" t="s">
        <v>28</v>
      </c>
      <c r="B26" s="6">
        <f>COUNT($B$2:B2)</f>
        <v>1</v>
      </c>
      <c r="C26" s="6">
        <f>COUNT($B$2:C2)</f>
        <v>2</v>
      </c>
      <c r="D26" s="6">
        <f>COUNT($B$2:D2)</f>
        <v>3</v>
      </c>
      <c r="E26" s="6">
        <f>COUNT($B$2:E2)</f>
        <v>4</v>
      </c>
      <c r="F26" s="6">
        <f>COUNT($B$2:F2)</f>
        <v>5</v>
      </c>
      <c r="G26" s="6">
        <f>COUNT($B$2:G2)</f>
        <v>6</v>
      </c>
      <c r="H26" s="6">
        <f>COUNT($B$2:H2)</f>
        <v>7</v>
      </c>
      <c r="I26" s="6">
        <f>COUNT($B$2:I2)</f>
        <v>8</v>
      </c>
      <c r="J26" s="6">
        <f>COUNT($B$2:J2)</f>
        <v>9</v>
      </c>
      <c r="K26" s="6">
        <f>COUNT($B$2:K2)</f>
        <v>10</v>
      </c>
      <c r="L26" s="6">
        <f>COUNT($B$2:L2)</f>
        <v>11</v>
      </c>
      <c r="M26" s="6">
        <f>COUNT($B$2:M2)</f>
        <v>12</v>
      </c>
      <c r="N26" s="6">
        <f>COUNT($B$2:N2)</f>
        <v>13</v>
      </c>
      <c r="O26" s="6">
        <f>COUNT($B$2:O2)</f>
        <v>14</v>
      </c>
      <c r="P26" s="6">
        <f>COUNT($B$2:P2)</f>
        <v>15</v>
      </c>
      <c r="Q26" s="6">
        <f>COUNT($B$2:Q2)</f>
        <v>16</v>
      </c>
      <c r="R26" s="6">
        <f>COUNT($B$2:R2)</f>
        <v>17</v>
      </c>
      <c r="S26" s="6">
        <f>COUNT($B$2:S2)</f>
        <v>18</v>
      </c>
      <c r="T26" s="6">
        <f>COUNT($B$2:T2)</f>
        <v>19</v>
      </c>
      <c r="U26" s="6">
        <f>COUNT($B$2:U2)</f>
        <v>20</v>
      </c>
      <c r="V26" s="6">
        <f>COUNT($B$2:V2)</f>
        <v>21</v>
      </c>
      <c r="W26" s="6">
        <f>COUNT($B$2:W2)</f>
        <v>22</v>
      </c>
      <c r="X26" s="6">
        <f>COUNT($B$2:X2)</f>
        <v>23</v>
      </c>
      <c r="Y26" s="6">
        <f>COUNT($B$2:Y2)</f>
        <v>24</v>
      </c>
      <c r="Z26" s="6">
        <f>COUNT($B$2:Z2)</f>
        <v>25</v>
      </c>
      <c r="AA26" s="6">
        <f>COUNT($B$2:AA2)</f>
        <v>26</v>
      </c>
      <c r="AB26" s="6">
        <f>COUNT($B$2:AB2)</f>
        <v>27</v>
      </c>
      <c r="AC26" s="6">
        <f>COUNT($B$2:AC2)</f>
        <v>28</v>
      </c>
      <c r="AD26" s="6">
        <f>COUNT($B$2:AD2)</f>
        <v>29</v>
      </c>
      <c r="AE26" s="6">
        <f>COUNT($B$2:AE2)</f>
        <v>30</v>
      </c>
      <c r="AF26" s="6">
        <f>COUNT($B$2:AF2)</f>
        <v>31</v>
      </c>
      <c r="AG26" s="6">
        <f>COUNT($B$2:AG2)</f>
        <v>32</v>
      </c>
      <c r="AH26" s="6">
        <f>COUNT($B$2:AH2)</f>
        <v>33</v>
      </c>
      <c r="AI26" s="6">
        <f>COUNT($B$2:AI2)</f>
        <v>34</v>
      </c>
      <c r="AJ26" s="6">
        <f>COUNT($B$2:AJ2)</f>
        <v>35</v>
      </c>
      <c r="AK26" s="6">
        <f>COUNT($B$2:AK2)</f>
        <v>36</v>
      </c>
    </row>
    <row r="27" spans="1:38" s="5" customFormat="1" x14ac:dyDescent="0.2">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8" s="5" customFormat="1" x14ac:dyDescent="0.2">
      <c r="A28" s="5" t="s">
        <v>5</v>
      </c>
      <c r="B28" s="7">
        <f>B14/((1+$B$19)^(B26))</f>
        <v>0.89299006489170829</v>
      </c>
      <c r="C28" s="7">
        <f>PRODUCT($B$14:C14)/((1+$B$19)^C26)</f>
        <v>0.79931980818537496</v>
      </c>
      <c r="D28" s="7">
        <f>PRODUCT($B$14:D14)/((1+$B$19)^D26)</f>
        <v>0.71716955561615692</v>
      </c>
      <c r="E28" s="7">
        <f>PRODUCT($B$14:E14)/((1+$B$19)^E26)</f>
        <v>0.64498621998547423</v>
      </c>
      <c r="F28" s="7">
        <f>PRODUCT($B$14:F14)/((1+$B$19)^F26)</f>
        <v>0.58144193154217305</v>
      </c>
      <c r="G28" s="7">
        <f>PRODUCT($B$14:G14)/((1+$B$19)^G26)</f>
        <v>0.52539941135274515</v>
      </c>
      <c r="H28" s="7">
        <f>PRODUCT($B$14:H14)/((1+$B$19)^H26)</f>
        <v>0.47588294076248017</v>
      </c>
      <c r="I28" s="7">
        <f>PRODUCT($B$14:I14)/((1+$B$19)^I26)</f>
        <v>0.4320539826363583</v>
      </c>
      <c r="J28" s="7">
        <f>PRODUCT($B$14:J14)/((1+$B$19)^J26)</f>
        <v>0.39319067563635401</v>
      </c>
      <c r="K28" s="7">
        <f>PRODUCT($B$14:K14)/((1+$B$19)^K26)</f>
        <v>0.3586705583167436</v>
      </c>
      <c r="L28" s="7">
        <f>PRODUCT($B$14:L14)/((1+$B$19)^L26)</f>
        <v>0.3279559909249537</v>
      </c>
      <c r="M28" s="7">
        <f>PRODUCT($B$14:M14)/((1+$B$19)^M26)</f>
        <v>0.30058183402312838</v>
      </c>
      <c r="N28" s="7">
        <f>PRODUCT($B$14:N14)/((1+$B$19)^N26)</f>
        <v>0.27614501806664749</v>
      </c>
      <c r="O28" s="7">
        <f>PRODUCT($B$14:O14)/((1+$B$19)^O26)</f>
        <v>0.25429569986373296</v>
      </c>
      <c r="P28" s="7">
        <f>PRODUCT($B$14:P14)/((1+$B$19)^P26)</f>
        <v>0.23472975280667085</v>
      </c>
      <c r="Q28" s="7">
        <f>PRODUCT($B$14:Q14)/((1+$B$19)^Q26)</f>
        <v>0.21718237986889638</v>
      </c>
      <c r="R28" s="7">
        <f>PRODUCT($B$14:R14)/((1+$B$19)^R26)</f>
        <v>0.20142267319671481</v>
      </c>
      <c r="S28" s="7">
        <f>PRODUCT($B$14:S14)/((1+$B$19)^S26)</f>
        <v>0.18724897298787815</v>
      </c>
      <c r="T28" s="7">
        <f>PRODUCT($B$14:T14)/((1+$B$19)^T26)</f>
        <v>0.17448490230072008</v>
      </c>
      <c r="U28" s="7">
        <f>PRODUCT($B$14:U14)/((1+$B$19)^U26)</f>
        <v>0.16297597434238661</v>
      </c>
      <c r="V28" s="7">
        <f>PRODUCT($B$14:V14)/((1+$B$19)^V26)</f>
        <v>0.15258668535095196</v>
      </c>
      <c r="W28" s="7">
        <f>PRODUCT($B$14:W14)/((1+$B$19)^W26)</f>
        <v>0.14319801999405327</v>
      </c>
      <c r="X28" s="7">
        <f>PRODUCT($B$14:X14)/((1+$B$19)^X26)</f>
        <v>0.13470530773222858</v>
      </c>
      <c r="Y28" s="7">
        <f>PRODUCT($B$14:Y14)/((1+$B$19)^Y26)</f>
        <v>0.12701637822963413</v>
      </c>
      <c r="Z28" s="7">
        <f>PRODUCT($B$14:Z14)/((1+$B$19)^Z26)</f>
        <v>0.12004997196023669</v>
      </c>
      <c r="AA28" s="7">
        <f>PRODUCT($B$14:AA14)/((1+$B$19)^AA26)</f>
        <v>0.11373436891925316</v>
      </c>
      <c r="AB28" s="7">
        <f>PRODUCT($B$14:AB14)/((1+$B$19)^AB26)</f>
        <v>0.10800620402653877</v>
      </c>
      <c r="AC28" s="7">
        <f>PRODUCT($B$14:AC14)/((1+$B$19)^AC26)</f>
        <v>0.10280944258176931</v>
      </c>
      <c r="AD28" s="7">
        <f>PRODUCT($B$14:AD14)/((1+$B$19)^AD26)</f>
        <v>9.8094493150413214E-2</v>
      </c>
      <c r="AE28" s="7">
        <f>PRODUCT($B$14:AE14)/((1+$B$19)^AE26)</f>
        <v>9.3817438648770873E-2</v>
      </c>
      <c r="AF28" s="7">
        <f>PRODUCT($B$14:AF14)/((1+$B$19)^AF26)</f>
        <v>8.9939369258809507E-2</v>
      </c>
      <c r="AG28" s="7">
        <f>PRODUCT($B$14:AG14)/((1+$B$19)^AG26)</f>
        <v>8.6425803224765618E-2</v>
      </c>
      <c r="AH28" s="7">
        <f>PRODUCT($B$14:AH14)/((1+$B$19)^AH26)</f>
        <v>8.3246183634815979E-2</v>
      </c>
      <c r="AI28" s="7">
        <f>PRODUCT($B$14:AI14)/((1+$B$19)^AI26)</f>
        <v>8.0373441031942577E-2</v>
      </c>
      <c r="AJ28" s="7">
        <f>PRODUCT($B$14:AJ14)/((1+$B$19)^AJ26)</f>
        <v>7.778361317806072E-2</v>
      </c>
      <c r="AK28" s="7">
        <f>PRODUCT($B$14:AK14)/((1+$B$19)^AK26)</f>
        <v>7.5455514556023576E-2</v>
      </c>
    </row>
    <row r="29" spans="1:38" s="5" customFormat="1" x14ac:dyDescent="0.2">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row>
    <row r="30" spans="1:38" s="5" customFormat="1" x14ac:dyDescent="0.2">
      <c r="A30" s="5" t="s">
        <v>6</v>
      </c>
      <c r="B30" s="7">
        <f>B14/((1+$B$19)^(B26-(0.5/12)))</f>
        <v>0.89336910062977926</v>
      </c>
      <c r="C30" s="7">
        <f>PRODUCT($B$14:C14)/((1+$B$19)^(C26-(0.5/12)))</f>
        <v>0.79965908494259963</v>
      </c>
      <c r="D30" s="7">
        <f>PRODUCT($B$14:D14)/((1+$B$19)^(D26-(0.5/12)))</f>
        <v>0.71747396313704903</v>
      </c>
      <c r="E30" s="7">
        <f>PRODUCT($B$14:E14)/((1+$B$19)^(E26-(0.5/12)))</f>
        <v>0.6452599887960685</v>
      </c>
      <c r="F30" s="7">
        <f>PRODUCT($B$14:F14)/((1+$B$19)^(F26-(0.5/12)))</f>
        <v>0.58168872854510978</v>
      </c>
      <c r="G30" s="7">
        <f>PRODUCT($B$14:G14)/((1+$B$19)^(G26-(0.5/12)))</f>
        <v>0.52562242072484655</v>
      </c>
      <c r="H30" s="7">
        <f>PRODUCT($B$14:H14)/((1+$B$19)^(H26-(0.5/12)))</f>
        <v>0.47608493253011447</v>
      </c>
      <c r="I30" s="7">
        <f>PRODUCT($B$14:I14)/((1+$B$19)^(I26-(0.5/12)))</f>
        <v>0.43223737090307446</v>
      </c>
      <c r="J30" s="7">
        <f>PRODUCT($B$14:J14)/((1+$B$19)^(J26-(0.5/12)))</f>
        <v>0.39335756810672057</v>
      </c>
      <c r="K30" s="7">
        <f>PRODUCT($B$14:K14)/((1+$B$19)^(K26-(0.5/12)))</f>
        <v>0.35882279848731324</v>
      </c>
      <c r="L30" s="7">
        <f>PRODUCT($B$14:L14)/((1+$B$19)^(L26-(0.5/12)))</f>
        <v>0.32809519408741028</v>
      </c>
      <c r="M30" s="7">
        <f>PRODUCT($B$14:M14)/((1+$B$19)^(M26-(0.5/12)))</f>
        <v>0.30070941803754142</v>
      </c>
      <c r="N30" s="7">
        <f>PRODUCT($B$14:N14)/((1+$B$19)^(N26-(0.5/12)))</f>
        <v>0.27626222970746273</v>
      </c>
      <c r="O30" s="7">
        <f>PRODUCT($B$14:O14)/((1+$B$19)^(O26-(0.5/12)))</f>
        <v>0.25440363741206168</v>
      </c>
      <c r="P30" s="7">
        <f>PRODUCT($B$14:P14)/((1+$B$19)^(P26-(0.5/12)))</f>
        <v>0.23482938545500634</v>
      </c>
      <c r="Q30" s="7">
        <f>PRODUCT($B$14:Q14)/((1+$B$19)^(Q26-(0.5/12)))</f>
        <v>0.21727456441482387</v>
      </c>
      <c r="R30" s="7">
        <f>PRODUCT($B$14:R14)/((1+$B$19)^(R26-(0.5/12)))</f>
        <v>0.20150816842740227</v>
      </c>
      <c r="S30" s="7">
        <f>PRODUCT($B$14:S14)/((1+$B$19)^(S26-(0.5/12)))</f>
        <v>0.18732845209461188</v>
      </c>
      <c r="T30" s="7">
        <f>PRODUCT($B$14:T14)/((1+$B$19)^(T26-(0.5/12)))</f>
        <v>0.17455896361038759</v>
      </c>
      <c r="U30" s="7">
        <f>PRODUCT($B$14:U14)/((1+$B$19)^(U26-(0.5/12)))</f>
        <v>0.16304515060890015</v>
      </c>
      <c r="V30" s="7">
        <f>PRODUCT($B$14:V14)/((1+$B$19)^(V26-(0.5/12)))</f>
        <v>0.15265145181272549</v>
      </c>
      <c r="W30" s="7">
        <f>PRODUCT($B$14:W14)/((1+$B$19)^(W26-(0.5/12)))</f>
        <v>0.14325880137262939</v>
      </c>
      <c r="X30" s="7">
        <f>PRODUCT($B$14:X14)/((1+$B$19)^(X26-(0.5/12)))</f>
        <v>0.13476248432102378</v>
      </c>
      <c r="Y30" s="7">
        <f>PRODUCT($B$14:Y14)/((1+$B$19)^(Y26-(0.5/12)))</f>
        <v>0.12707029119973576</v>
      </c>
      <c r="Z30" s="7">
        <f>PRODUCT($B$14:Z14)/((1+$B$19)^(Z26-(0.5/12)))</f>
        <v>0.12010092799157063</v>
      </c>
      <c r="AA30" s="7">
        <f>PRODUCT($B$14:AA14)/((1+$B$19)^(AA26-(0.5/12)))</f>
        <v>0.11378264424969901</v>
      </c>
      <c r="AB30" s="7">
        <f>PRODUCT($B$14:AB14)/((1+$B$19)^(AB26-(0.5/12)))</f>
        <v>0.10805204799823465</v>
      </c>
      <c r="AC30" s="7">
        <f>PRODUCT($B$14:AC14)/((1+$B$19)^(AC26-(0.5/12)))</f>
        <v>0.10285308075254174</v>
      </c>
      <c r="AD30" s="7">
        <f>PRODUCT($B$14:AD14)/((1+$B$19)^(AD26-(0.5/12)))</f>
        <v>9.8136130028665197E-2</v>
      </c>
      <c r="AE30" s="7">
        <f>PRODUCT($B$14:AE14)/((1+$B$19)^(AE26-(0.5/12)))</f>
        <v>9.3857260101999074E-2</v>
      </c>
      <c r="AF30" s="7">
        <f>PRODUCT($B$14:AF14)/((1+$B$19)^(AF26-(0.5/12)))</f>
        <v>8.9977544638972243E-2</v>
      </c>
      <c r="AG30" s="7">
        <f>PRODUCT($B$14:AG14)/((1+$B$19)^(AG26-(0.5/12)))</f>
        <v>8.6462487247804337E-2</v>
      </c>
      <c r="AH30" s="7">
        <f>PRODUCT($B$14:AH14)/((1+$B$19)^(AH26-(0.5/12)))</f>
        <v>8.328151804658189E-2</v>
      </c>
      <c r="AI30" s="7">
        <f>PRODUCT($B$14:AI14)/((1+$B$19)^(AI26-(0.5/12)))</f>
        <v>8.0407556088470888E-2</v>
      </c>
      <c r="AJ30" s="7">
        <f>PRODUCT($B$14:AJ14)/((1+$B$19)^(AJ26-(0.5/12)))</f>
        <v>7.7816628964450796E-2</v>
      </c>
      <c r="AK30" s="7">
        <f>PRODUCT($B$14:AK14)/((1+$B$19)^(AK26-(0.5/12)))</f>
        <v>7.5487542165037211E-2</v>
      </c>
    </row>
    <row r="31" spans="1:38" s="5" customFormat="1" x14ac:dyDescent="0.2">
      <c r="B31" s="7"/>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row>
    <row r="32" spans="1:38" s="5" customFormat="1" x14ac:dyDescent="0.2">
      <c r="A32" s="5" t="s">
        <v>47</v>
      </c>
      <c r="B32" s="6">
        <f>B6-B8</f>
        <v>9219.6080919510969</v>
      </c>
      <c r="C32" s="6">
        <f t="shared" ref="C32:AK32" si="1">C6-C8</f>
        <v>10943.856366060891</v>
      </c>
      <c r="D32" s="6">
        <f t="shared" si="1"/>
        <v>12681.773126547196</v>
      </c>
      <c r="E32" s="6">
        <f t="shared" si="1"/>
        <v>14431.654619281348</v>
      </c>
      <c r="F32" s="6">
        <f t="shared" si="1"/>
        <v>16191.577258721845</v>
      </c>
      <c r="G32" s="6">
        <f t="shared" si="1"/>
        <v>16194.353030546554</v>
      </c>
      <c r="H32" s="6">
        <f t="shared" si="1"/>
        <v>17967.505849915371</v>
      </c>
      <c r="I32" s="6">
        <f t="shared" si="1"/>
        <v>19743.246292164047</v>
      </c>
      <c r="J32" s="6">
        <f t="shared" si="1"/>
        <v>21518.444329946928</v>
      </c>
      <c r="K32" s="6">
        <f t="shared" si="1"/>
        <v>23289.599924286253</v>
      </c>
      <c r="L32" s="6">
        <f t="shared" si="1"/>
        <v>25052.811308240794</v>
      </c>
      <c r="M32" s="6">
        <f t="shared" si="1"/>
        <v>26803.740790090687</v>
      </c>
      <c r="N32" s="6">
        <f t="shared" si="1"/>
        <v>28287.546640238834</v>
      </c>
      <c r="O32" s="6">
        <f t="shared" si="1"/>
        <v>29998.968362413761</v>
      </c>
      <c r="P32" s="6">
        <f t="shared" si="1"/>
        <v>31824.408363214905</v>
      </c>
      <c r="Q32" s="6">
        <f t="shared" si="1"/>
        <v>33771.042894467108</v>
      </c>
      <c r="R32" s="6">
        <f t="shared" si="1"/>
        <v>35845.047104820696</v>
      </c>
      <c r="S32" s="6">
        <f t="shared" si="1"/>
        <v>38052.921904012364</v>
      </c>
      <c r="T32" s="6">
        <f t="shared" si="1"/>
        <v>40401.533691005214</v>
      </c>
      <c r="U32" s="6">
        <f t="shared" si="1"/>
        <v>42898.135447470006</v>
      </c>
      <c r="V32" s="6">
        <f t="shared" si="1"/>
        <v>45550.388861367726</v>
      </c>
      <c r="W32" s="6">
        <f t="shared" si="1"/>
        <v>48366.387755991331</v>
      </c>
      <c r="X32" s="6">
        <f t="shared" si="1"/>
        <v>51354.682905464237</v>
      </c>
      <c r="Y32" s="6">
        <f t="shared" si="1"/>
        <v>54524.308320504642</v>
      </c>
      <c r="Z32" s="6">
        <f t="shared" si="1"/>
        <v>57622.276280895683</v>
      </c>
      <c r="AA32" s="6">
        <f t="shared" si="1"/>
        <v>61183.738084077064</v>
      </c>
      <c r="AB32" s="6">
        <f t="shared" si="1"/>
        <v>64956.818422587967</v>
      </c>
      <c r="AC32" s="6">
        <f t="shared" si="1"/>
        <v>68952.779746770728</v>
      </c>
      <c r="AD32" s="6">
        <f t="shared" si="1"/>
        <v>73183.524538208323</v>
      </c>
      <c r="AE32" s="6">
        <f t="shared" si="1"/>
        <v>77661.632488843446</v>
      </c>
      <c r="AF32" s="6">
        <f t="shared" si="1"/>
        <v>82400.399900637261</v>
      </c>
      <c r="AG32" s="6">
        <f t="shared" si="1"/>
        <v>87413.881440999219</v>
      </c>
      <c r="AH32" s="6">
        <f t="shared" si="1"/>
        <v>92716.934397586549</v>
      </c>
      <c r="AI32" s="6">
        <f t="shared" si="1"/>
        <v>98325.265584960929</v>
      </c>
      <c r="AJ32" s="6">
        <f t="shared" si="1"/>
        <v>104255.48106503914</v>
      </c>
      <c r="AK32" s="6">
        <f t="shared" si="1"/>
        <v>110525.13885331117</v>
      </c>
      <c r="AL32" s="6"/>
    </row>
    <row r="33" spans="1:38" s="5" customFormat="1" x14ac:dyDescent="0.2">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row>
    <row r="34" spans="1:38" s="5" customFormat="1" x14ac:dyDescent="0.2">
      <c r="A34" s="5" t="s">
        <v>8</v>
      </c>
      <c r="B34" s="7">
        <f>B32/B12</f>
        <v>13.989181645836057</v>
      </c>
      <c r="C34" s="7">
        <f t="shared" ref="C34:AK34" si="2">C32/C12</f>
        <v>14.841496961572126</v>
      </c>
      <c r="D34" s="7">
        <f t="shared" si="2"/>
        <v>15.549784949153652</v>
      </c>
      <c r="E34" s="7">
        <f t="shared" si="2"/>
        <v>16.151804880276416</v>
      </c>
      <c r="F34" s="7">
        <f t="shared" si="2"/>
        <v>16.673179435248599</v>
      </c>
      <c r="G34" s="7">
        <f t="shared" si="2"/>
        <v>15.448216578622993</v>
      </c>
      <c r="H34" s="7">
        <f t="shared" si="2"/>
        <v>15.971976550004259</v>
      </c>
      <c r="I34" s="7">
        <f t="shared" si="2"/>
        <v>16.440239087149006</v>
      </c>
      <c r="J34" s="7">
        <f t="shared" si="2"/>
        <v>16.863034909542908</v>
      </c>
      <c r="K34" s="7">
        <f t="shared" si="2"/>
        <v>17.24807618488882</v>
      </c>
      <c r="L34" s="7">
        <f t="shared" si="2"/>
        <v>17.601382617249794</v>
      </c>
      <c r="M34" s="7">
        <f t="shared" si="2"/>
        <v>17.927713863249643</v>
      </c>
      <c r="N34" s="7">
        <f t="shared" si="2"/>
        <v>18.071145175365899</v>
      </c>
      <c r="O34" s="7">
        <f t="shared" si="2"/>
        <v>18.36090121841093</v>
      </c>
      <c r="P34" s="7">
        <f t="shared" si="2"/>
        <v>18.646798441494354</v>
      </c>
      <c r="Q34" s="7">
        <f t="shared" si="2"/>
        <v>18.928631593623837</v>
      </c>
      <c r="R34" s="7">
        <f t="shared" si="2"/>
        <v>19.206112337133042</v>
      </c>
      <c r="S34" s="7">
        <f t="shared" si="2"/>
        <v>19.479018861918302</v>
      </c>
      <c r="T34" s="7">
        <f t="shared" si="2"/>
        <v>19.747193969683391</v>
      </c>
      <c r="U34" s="7">
        <f t="shared" si="2"/>
        <v>20.010537791558178</v>
      </c>
      <c r="V34" s="7">
        <f t="shared" si="2"/>
        <v>20.269000696548169</v>
      </c>
      <c r="W34" s="7">
        <f t="shared" si="2"/>
        <v>20.522576564263439</v>
      </c>
      <c r="X34" s="7">
        <f t="shared" si="2"/>
        <v>20.771296505457485</v>
      </c>
      <c r="Y34" s="7">
        <f t="shared" si="2"/>
        <v>21.015223081480574</v>
      </c>
      <c r="Z34" s="7">
        <f t="shared" si="2"/>
        <v>21.158046885294333</v>
      </c>
      <c r="AA34" s="7">
        <f t="shared" si="2"/>
        <v>21.397259297982067</v>
      </c>
      <c r="AB34" s="7">
        <f t="shared" si="2"/>
        <v>21.631805084163414</v>
      </c>
      <c r="AC34" s="7">
        <f t="shared" si="2"/>
        <v>21.861830719411188</v>
      </c>
      <c r="AD34" s="7">
        <f t="shared" si="2"/>
        <v>22.087493385435987</v>
      </c>
      <c r="AE34" s="7">
        <f t="shared" si="2"/>
        <v>22.308958046871801</v>
      </c>
      <c r="AF34" s="7">
        <f t="shared" si="2"/>
        <v>22.526394939838909</v>
      </c>
      <c r="AG34" s="7">
        <f t="shared" si="2"/>
        <v>22.7399774331518</v>
      </c>
      <c r="AH34" s="7">
        <f t="shared" si="2"/>
        <v>22.949880223520971</v>
      </c>
      <c r="AI34" s="7">
        <f t="shared" si="2"/>
        <v>23.156277827535803</v>
      </c>
      <c r="AJ34" s="7">
        <f t="shared" si="2"/>
        <v>23.359343335303599</v>
      </c>
      <c r="AK34" s="7">
        <f t="shared" si="2"/>
        <v>23.559247393110795</v>
      </c>
      <c r="AL34" s="7"/>
    </row>
    <row r="35" spans="1:38" s="5" customFormat="1" x14ac:dyDescent="0.2">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row>
    <row r="36" spans="1:38" s="5" customFormat="1" x14ac:dyDescent="0.2">
      <c r="A36" s="5" t="s">
        <v>9</v>
      </c>
      <c r="B36" s="18">
        <f>B10/B12</f>
        <v>13.653045796982603</v>
      </c>
      <c r="C36" s="18">
        <f t="shared" ref="C36:AK36" si="3">C10/C12</f>
        <v>12.226350099238815</v>
      </c>
      <c r="D36" s="18">
        <f t="shared" si="3"/>
        <v>11.075892602089247</v>
      </c>
      <c r="E36" s="18">
        <f t="shared" si="3"/>
        <v>10.12950548232147</v>
      </c>
      <c r="F36" s="18">
        <f t="shared" si="3"/>
        <v>9.3382342130200193</v>
      </c>
      <c r="G36" s="18">
        <f t="shared" si="3"/>
        <v>10.351393128021217</v>
      </c>
      <c r="H36" s="18">
        <f t="shared" si="3"/>
        <v>9.6620917139512308</v>
      </c>
      <c r="I36" s="18">
        <f t="shared" si="3"/>
        <v>9.0657960931821453</v>
      </c>
      <c r="J36" s="18">
        <f t="shared" si="3"/>
        <v>8.545863394730544</v>
      </c>
      <c r="K36" s="18">
        <f t="shared" si="3"/>
        <v>8.0894987353417136</v>
      </c>
      <c r="L36" s="18">
        <f t="shared" si="3"/>
        <v>7.6867161385696763</v>
      </c>
      <c r="M36" s="18">
        <f t="shared" si="3"/>
        <v>15.335769596970753</v>
      </c>
      <c r="N36" s="18">
        <f t="shared" si="3"/>
        <v>8.8577643562576007</v>
      </c>
      <c r="O36" s="18">
        <f t="shared" si="3"/>
        <v>8.4969396785771742</v>
      </c>
      <c r="P36" s="18">
        <f t="shared" si="3"/>
        <v>8.14507782216997</v>
      </c>
      <c r="Q36" s="18">
        <f t="shared" si="3"/>
        <v>7.8026102678591123</v>
      </c>
      <c r="R36" s="18">
        <f t="shared" si="3"/>
        <v>8.5695172415170333</v>
      </c>
      <c r="S36" s="18">
        <f t="shared" si="3"/>
        <v>8.1984222512261677</v>
      </c>
      <c r="T36" s="18">
        <f t="shared" si="3"/>
        <v>7.8397384140255735</v>
      </c>
      <c r="U36" s="18">
        <f t="shared" si="3"/>
        <v>7.4937061122780735</v>
      </c>
      <c r="V36" s="18">
        <f t="shared" si="3"/>
        <v>7.1604481918356431</v>
      </c>
      <c r="W36" s="18">
        <f t="shared" si="3"/>
        <v>6.8399857061207019</v>
      </c>
      <c r="X36" s="18">
        <f t="shared" si="3"/>
        <v>6.5322526121470581</v>
      </c>
      <c r="Y36" s="18">
        <f t="shared" si="3"/>
        <v>15.925625831633358</v>
      </c>
      <c r="Z36" s="18">
        <f t="shared" si="3"/>
        <v>6.1818140705486373</v>
      </c>
      <c r="AA36" s="18">
        <f t="shared" si="3"/>
        <v>5.9003792021508978</v>
      </c>
      <c r="AB36" s="18">
        <f t="shared" si="3"/>
        <v>5.63126197858921</v>
      </c>
      <c r="AC36" s="18">
        <f t="shared" si="3"/>
        <v>5.3741264437072305</v>
      </c>
      <c r="AD36" s="18">
        <f t="shared" si="3"/>
        <v>5.1286116142794418</v>
      </c>
      <c r="AE36" s="18">
        <f t="shared" si="3"/>
        <v>4.8943383234311248</v>
      </c>
      <c r="AF36" s="18">
        <f t="shared" si="3"/>
        <v>4.6709151000733833</v>
      </c>
      <c r="AG36" s="18">
        <f t="shared" si="3"/>
        <v>4.4579431759651369</v>
      </c>
      <c r="AH36" s="18">
        <f t="shared" si="3"/>
        <v>4.2550207108875124</v>
      </c>
      <c r="AI36" s="18">
        <f t="shared" si="3"/>
        <v>4.061746323047533</v>
      </c>
      <c r="AJ36" s="18">
        <f t="shared" si="3"/>
        <v>3.8777220069413705</v>
      </c>
      <c r="AK36" s="18">
        <f t="shared" si="3"/>
        <v>9.5506797056406487</v>
      </c>
      <c r="AL36" s="18"/>
    </row>
    <row r="37" spans="1:38" s="5" customFormat="1" x14ac:dyDescent="0.2">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row>
    <row r="38" spans="1:38" s="5" customFormat="1" x14ac:dyDescent="0.2">
      <c r="A38" s="5" t="s">
        <v>10</v>
      </c>
      <c r="B38" s="7">
        <f>B34*B28</f>
        <v>12.492200225697035</v>
      </c>
      <c r="C38" s="7">
        <f t="shared" ref="C38:AK38" si="4">C34*C28</f>
        <v>11.863102504507657</v>
      </c>
      <c r="D38" s="7">
        <f t="shared" si="4"/>
        <v>11.15183236191133</v>
      </c>
      <c r="E38" s="7">
        <f t="shared" si="4"/>
        <v>10.417691575672421</v>
      </c>
      <c r="F38" s="7">
        <f t="shared" si="4"/>
        <v>9.6944856557801842</v>
      </c>
      <c r="G38" s="7">
        <f t="shared" si="4"/>
        <v>8.1164838968582398</v>
      </c>
      <c r="H38" s="7">
        <f t="shared" si="4"/>
        <v>7.6007911704053992</v>
      </c>
      <c r="I38" s="7">
        <f t="shared" si="4"/>
        <v>7.1030707730966558</v>
      </c>
      <c r="J38" s="7">
        <f t="shared" si="4"/>
        <v>6.6303880893625999</v>
      </c>
      <c r="K38" s="7">
        <f t="shared" si="4"/>
        <v>6.1863771151238023</v>
      </c>
      <c r="L38" s="7">
        <f t="shared" si="4"/>
        <v>5.7724788778894114</v>
      </c>
      <c r="M38" s="7">
        <f t="shared" si="4"/>
        <v>5.3887451128574417</v>
      </c>
      <c r="N38" s="7">
        <f t="shared" si="4"/>
        <v>4.9902567109364258</v>
      </c>
      <c r="O38" s="7">
        <f t="shared" si="4"/>
        <v>4.6690982254646745</v>
      </c>
      <c r="P38" s="7">
        <f t="shared" si="4"/>
        <v>4.3769583888077852</v>
      </c>
      <c r="Q38" s="7">
        <f t="shared" si="4"/>
        <v>4.1109652571648061</v>
      </c>
      <c r="R38" s="7">
        <f t="shared" si="4"/>
        <v>3.8685464886617411</v>
      </c>
      <c r="S38" s="7">
        <f t="shared" si="4"/>
        <v>3.6474262767057093</v>
      </c>
      <c r="T38" s="7">
        <f t="shared" si="4"/>
        <v>3.4455872105135752</v>
      </c>
      <c r="U38" s="7">
        <f t="shared" si="4"/>
        <v>3.2612368936943432</v>
      </c>
      <c r="V38" s="7">
        <f t="shared" si="4"/>
        <v>3.0927796316624216</v>
      </c>
      <c r="W38" s="7">
        <f t="shared" si="4"/>
        <v>2.9387923291788849</v>
      </c>
      <c r="X38" s="7">
        <f t="shared" si="4"/>
        <v>2.7980038877650149</v>
      </c>
      <c r="Y38" s="7">
        <f t="shared" si="4"/>
        <v>2.6692775234974739</v>
      </c>
      <c r="Z38" s="7">
        <f t="shared" si="4"/>
        <v>2.5400229353129578</v>
      </c>
      <c r="AA38" s="7">
        <f t="shared" si="4"/>
        <v>2.4336037828576123</v>
      </c>
      <c r="AB38" s="7">
        <f t="shared" si="4"/>
        <v>2.3363691533824724</v>
      </c>
      <c r="AC38" s="7">
        <f t="shared" si="4"/>
        <v>2.247602630079665</v>
      </c>
      <c r="AD38" s="7">
        <f t="shared" si="4"/>
        <v>2.1666614686074475</v>
      </c>
      <c r="AE38" s="7">
        <f t="shared" si="4"/>
        <v>2.0929693028803986</v>
      </c>
      <c r="AF38" s="7">
        <f t="shared" si="4"/>
        <v>2.0260097525639496</v>
      </c>
      <c r="AG38" s="7">
        <f t="shared" si="4"/>
        <v>1.9653208149731882</v>
      </c>
      <c r="AH38" s="7">
        <f t="shared" si="4"/>
        <v>1.9104899434842584</v>
      </c>
      <c r="AI38" s="7">
        <f t="shared" si="4"/>
        <v>1.8611497304907283</v>
      </c>
      <c r="AJ38" s="7">
        <f t="shared" si="4"/>
        <v>1.8169741260867658</v>
      </c>
      <c r="AK38" s="7">
        <f t="shared" si="4"/>
        <v>1.7776751345998321</v>
      </c>
      <c r="AL38" s="7"/>
    </row>
    <row r="39" spans="1:38" s="5" customFormat="1" x14ac:dyDescent="0.2">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row>
    <row r="40" spans="1:38" x14ac:dyDescent="0.2">
      <c r="A40" t="s">
        <v>11</v>
      </c>
      <c r="B40" s="1">
        <f>B36*B30</f>
        <v>12.197209244507535</v>
      </c>
      <c r="C40" s="1">
        <f t="shared" ref="C40:AK40" si="5">C36*C30</f>
        <v>9.7769119325451719</v>
      </c>
      <c r="D40" s="1">
        <f t="shared" si="5"/>
        <v>7.9466645605012944</v>
      </c>
      <c r="E40" s="1">
        <f t="shared" si="5"/>
        <v>6.5361645940324662</v>
      </c>
      <c r="F40" s="1">
        <f t="shared" si="5"/>
        <v>5.4319455862280588</v>
      </c>
      <c r="G40" s="1">
        <f t="shared" si="5"/>
        <v>5.4409243138250529</v>
      </c>
      <c r="H40" s="1">
        <f t="shared" si="5"/>
        <v>4.5999762817362502</v>
      </c>
      <c r="I40" s="1">
        <f t="shared" si="5"/>
        <v>3.9185758684604144</v>
      </c>
      <c r="J40" s="1">
        <f t="shared" si="5"/>
        <v>3.3615800423234501</v>
      </c>
      <c r="K40" s="1">
        <f t="shared" si="5"/>
        <v>2.9026965745748949</v>
      </c>
      <c r="L40" s="1">
        <f t="shared" si="5"/>
        <v>2.5219746233788469</v>
      </c>
      <c r="M40" s="1">
        <f t="shared" si="5"/>
        <v>4.6116103506628958</v>
      </c>
      <c r="N40" s="1">
        <f t="shared" si="5"/>
        <v>2.4470657312830131</v>
      </c>
      <c r="O40" s="1">
        <f t="shared" si="5"/>
        <v>2.1616523611009075</v>
      </c>
      <c r="P40" s="1">
        <f t="shared" si="5"/>
        <v>1.9127036194633755</v>
      </c>
      <c r="Q40" s="1">
        <f t="shared" si="5"/>
        <v>1.6953087472477208</v>
      </c>
      <c r="R40" s="1">
        <f t="shared" si="5"/>
        <v>1.7268277236451419</v>
      </c>
      <c r="S40" s="1">
        <f t="shared" si="5"/>
        <v>1.5357977499402213</v>
      </c>
      <c r="T40" s="1">
        <f t="shared" si="5"/>
        <v>1.3684966125288478</v>
      </c>
      <c r="U40" s="1">
        <f t="shared" si="5"/>
        <v>1.2218124416952141</v>
      </c>
      <c r="V40" s="1">
        <f t="shared" si="5"/>
        <v>1.0930528121135161</v>
      </c>
      <c r="W40" s="1">
        <f t="shared" si="5"/>
        <v>0.97988815366476978</v>
      </c>
      <c r="X40" s="1">
        <f t="shared" si="5"/>
        <v>0.88030259022543456</v>
      </c>
      <c r="Y40" s="1">
        <f t="shared" si="5"/>
        <v>2.0236739119636846</v>
      </c>
      <c r="Z40" s="1">
        <f t="shared" si="5"/>
        <v>0.74244160654423996</v>
      </c>
      <c r="AA40" s="1">
        <f t="shared" si="5"/>
        <v>0.67136074769665854</v>
      </c>
      <c r="AB40" s="1">
        <f t="shared" si="5"/>
        <v>0.60846938960115515</v>
      </c>
      <c r="AC40" s="1">
        <f t="shared" si="5"/>
        <v>0.5527454610889897</v>
      </c>
      <c r="AD40" s="1">
        <f t="shared" si="5"/>
        <v>0.50330209624544986</v>
      </c>
      <c r="AE40" s="1">
        <f t="shared" si="5"/>
        <v>0.45936918504945717</v>
      </c>
      <c r="AF40" s="1">
        <f t="shared" si="5"/>
        <v>0.42027747192170234</v>
      </c>
      <c r="AG40" s="1">
        <f t="shared" si="5"/>
        <v>0.38544485500332204</v>
      </c>
      <c r="AH40" s="1">
        <f t="shared" si="5"/>
        <v>0.35436458412235805</v>
      </c>
      <c r="AI40" s="1">
        <f t="shared" si="5"/>
        <v>0.3265950952875849</v>
      </c>
      <c r="AJ40" s="1">
        <f t="shared" si="5"/>
        <v>0.30175125464144215</v>
      </c>
      <c r="AK40" s="1">
        <f t="shared" si="5"/>
        <v>0.72095733698431363</v>
      </c>
      <c r="AL40" s="1"/>
    </row>
    <row r="42" spans="1:38" x14ac:dyDescent="0.2">
      <c r="A42" t="s">
        <v>16</v>
      </c>
      <c r="B42" s="1">
        <f>B38-B40</f>
        <v>0.29499098118949973</v>
      </c>
      <c r="C42" s="1">
        <f t="shared" ref="C42:AK42" si="6">C38-C40</f>
        <v>2.0861905719624847</v>
      </c>
      <c r="D42" s="1">
        <f t="shared" si="6"/>
        <v>3.2051678014100355</v>
      </c>
      <c r="E42" s="1">
        <f t="shared" si="6"/>
        <v>3.8815269816399551</v>
      </c>
      <c r="F42" s="1">
        <f t="shared" si="6"/>
        <v>4.2625400695521254</v>
      </c>
      <c r="G42" s="1">
        <f t="shared" si="6"/>
        <v>2.6755595830331869</v>
      </c>
      <c r="H42" s="1">
        <f t="shared" si="6"/>
        <v>3.000814888669149</v>
      </c>
      <c r="I42" s="1">
        <f t="shared" si="6"/>
        <v>3.1844949046362414</v>
      </c>
      <c r="J42" s="1">
        <f t="shared" si="6"/>
        <v>3.2688080470391498</v>
      </c>
      <c r="K42" s="1">
        <f t="shared" si="6"/>
        <v>3.2836805405489073</v>
      </c>
      <c r="L42" s="1">
        <f t="shared" si="6"/>
        <v>3.2505042545105645</v>
      </c>
      <c r="M42" s="1">
        <f t="shared" si="6"/>
        <v>0.77713476219454591</v>
      </c>
      <c r="N42" s="1">
        <f t="shared" si="6"/>
        <v>2.5431909796534127</v>
      </c>
      <c r="O42" s="1">
        <f t="shared" si="6"/>
        <v>2.5074458643637669</v>
      </c>
      <c r="P42" s="1">
        <f t="shared" si="6"/>
        <v>2.4642547693444099</v>
      </c>
      <c r="Q42" s="1">
        <f t="shared" si="6"/>
        <v>2.4156565099170852</v>
      </c>
      <c r="R42" s="1">
        <f t="shared" si="6"/>
        <v>2.1417187650165994</v>
      </c>
      <c r="S42" s="1">
        <f t="shared" si="6"/>
        <v>2.1116285267654877</v>
      </c>
      <c r="T42" s="1">
        <f t="shared" si="6"/>
        <v>2.0770905979847276</v>
      </c>
      <c r="U42" s="1">
        <f t="shared" si="6"/>
        <v>2.0394244519991291</v>
      </c>
      <c r="V42" s="1">
        <f t="shared" si="6"/>
        <v>1.9997268195489055</v>
      </c>
      <c r="W42" s="1">
        <f t="shared" si="6"/>
        <v>1.9589041755141152</v>
      </c>
      <c r="X42" s="1">
        <f t="shared" si="6"/>
        <v>1.9177012975395802</v>
      </c>
      <c r="Y42" s="1">
        <f t="shared" si="6"/>
        <v>0.64560361153378931</v>
      </c>
      <c r="Z42" s="1">
        <f t="shared" si="6"/>
        <v>1.7975813287687177</v>
      </c>
      <c r="AA42" s="1">
        <f t="shared" si="6"/>
        <v>1.7622430351609537</v>
      </c>
      <c r="AB42" s="1">
        <f t="shared" si="6"/>
        <v>1.7278997637813172</v>
      </c>
      <c r="AC42" s="1">
        <f t="shared" si="6"/>
        <v>1.6948571689906753</v>
      </c>
      <c r="AD42" s="1">
        <f t="shared" si="6"/>
        <v>1.6633593723619975</v>
      </c>
      <c r="AE42" s="1">
        <f t="shared" si="6"/>
        <v>1.6336001178309414</v>
      </c>
      <c r="AF42" s="1">
        <f t="shared" si="6"/>
        <v>1.6057322806422472</v>
      </c>
      <c r="AG42" s="1">
        <f t="shared" si="6"/>
        <v>1.5798759599698662</v>
      </c>
      <c r="AH42" s="1">
        <f t="shared" si="6"/>
        <v>1.5561253593619004</v>
      </c>
      <c r="AI42" s="1">
        <f t="shared" si="6"/>
        <v>1.5345546352031434</v>
      </c>
      <c r="AJ42" s="1">
        <f t="shared" si="6"/>
        <v>1.5152228714453235</v>
      </c>
      <c r="AK42" s="1">
        <f t="shared" si="6"/>
        <v>1.0567177976155184</v>
      </c>
      <c r="AL42" s="1"/>
    </row>
    <row r="44" spans="1:38" x14ac:dyDescent="0.2">
      <c r="A44" t="s">
        <v>48</v>
      </c>
      <c r="B44" s="1">
        <f>SUM(B42:AK42)</f>
        <v>77.121529446699441</v>
      </c>
    </row>
    <row r="45" spans="1:38" ht="17" thickBot="1" x14ac:dyDescent="0.25">
      <c r="A45" t="s">
        <v>13</v>
      </c>
      <c r="B45" s="28">
        <f>B44/3</f>
        <v>25.707176482233148</v>
      </c>
    </row>
    <row r="46" spans="1:38" ht="17" thickBot="1" x14ac:dyDescent="0.25">
      <c r="A46" t="s">
        <v>14</v>
      </c>
      <c r="B46" s="22">
        <f>B44+B45</f>
        <v>102.82870592893259</v>
      </c>
    </row>
    <row r="48" spans="1:38" x14ac:dyDescent="0.2">
      <c r="B48" s="1" t="s">
        <v>49</v>
      </c>
    </row>
    <row r="49" spans="2:2" x14ac:dyDescent="0.2">
      <c r="B49" s="1"/>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Definitions</vt:lpstr>
      <vt:lpstr>CLV calculation example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Kostas Feruliovas</cp:lastModifiedBy>
  <dcterms:created xsi:type="dcterms:W3CDTF">2017-03-17T09:37:50Z</dcterms:created>
  <dcterms:modified xsi:type="dcterms:W3CDTF">2017-03-21T18:22:21Z</dcterms:modified>
  <cp:category/>
</cp:coreProperties>
</file>