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KOSTAS-PC\Users\Kostas\„Google“ diskas\Top down\Norwegian Finans Holding\"/>
    </mc:Choice>
  </mc:AlternateContent>
  <bookViews>
    <workbookView xWindow="38400" yWindow="465" windowWidth="38400" windowHeight="23535" tabRatio="500"/>
  </bookViews>
  <sheets>
    <sheet name="Model" sheetId="1" r:id="rId1"/>
    <sheet name="Assumptions" sheetId="20" r:id="rId2"/>
    <sheet name="Macro" sheetId="39" r:id="rId3"/>
    <sheet name="CLTV" sheetId="38" r:id="rId4"/>
    <sheet name="DDM" sheetId="36" r:id="rId5"/>
    <sheet name="RI Valuation" sheetId="33" r:id="rId6"/>
    <sheet name="Annual" sheetId="19" r:id="rId7"/>
    <sheet name="Multiples" sheetId="30" r:id="rId8"/>
    <sheet name="Beta" sheetId="23" r:id="rId9"/>
    <sheet name="Charts and tables" sheetId="5" r:id="rId10"/>
    <sheet name="Reference dates" sheetId="3" state="hidden" r:id="rId11"/>
    <sheet name="Disclaimer" sheetId="40" r:id="rId12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33" l="1"/>
  <c r="B26" i="36"/>
  <c r="L6" i="39"/>
  <c r="L7" i="39"/>
  <c r="L8" i="39"/>
  <c r="L5" i="39"/>
  <c r="K6" i="39"/>
  <c r="K7" i="39"/>
  <c r="K8" i="39"/>
  <c r="K5" i="39"/>
  <c r="V125" i="1"/>
  <c r="W125" i="1"/>
  <c r="X125" i="1"/>
  <c r="Y125" i="1"/>
  <c r="Z125" i="1"/>
  <c r="AA125" i="1"/>
  <c r="AB125" i="1"/>
  <c r="V126" i="1"/>
  <c r="W126" i="1"/>
  <c r="X126" i="1"/>
  <c r="Y126" i="1"/>
  <c r="Z126" i="1"/>
  <c r="AA126" i="1"/>
  <c r="AB126" i="1"/>
  <c r="D14" i="30" l="1"/>
  <c r="D15" i="30"/>
  <c r="D8" i="30"/>
  <c r="D9" i="30"/>
  <c r="D10" i="30"/>
  <c r="D11" i="30"/>
  <c r="D12" i="30"/>
  <c r="D6" i="30"/>
  <c r="A24" i="36"/>
  <c r="A25" i="36"/>
  <c r="A26" i="36"/>
  <c r="A20" i="36"/>
  <c r="A21" i="36"/>
  <c r="A22" i="36"/>
  <c r="A19" i="36"/>
  <c r="I55" i="33"/>
  <c r="I45" i="33"/>
  <c r="H45" i="33"/>
  <c r="E45" i="33"/>
  <c r="F45" i="33"/>
  <c r="G45" i="33"/>
  <c r="F43" i="33"/>
  <c r="G43" i="33"/>
  <c r="H43" i="33"/>
  <c r="I43" i="33"/>
  <c r="E43" i="33"/>
  <c r="G44" i="33"/>
  <c r="E42" i="33"/>
  <c r="F42" i="33"/>
  <c r="G42" i="33"/>
  <c r="H42" i="33"/>
  <c r="I42" i="33"/>
  <c r="G41" i="33"/>
  <c r="AO17" i="33" l="1"/>
  <c r="AP17" i="33" s="1"/>
  <c r="AQ17" i="33" s="1"/>
  <c r="AR17" i="33" s="1"/>
  <c r="AS17" i="33" s="1"/>
  <c r="AT17" i="33" s="1"/>
  <c r="AU17" i="33" s="1"/>
  <c r="AV17" i="33" s="1"/>
  <c r="AW17" i="33" s="1"/>
  <c r="AX17" i="33" s="1"/>
  <c r="AY17" i="33" s="1"/>
  <c r="AZ17" i="33" s="1"/>
  <c r="BA17" i="33" s="1"/>
  <c r="BB17" i="33" s="1"/>
  <c r="BC17" i="33" s="1"/>
  <c r="BD17" i="33" s="1"/>
  <c r="BE17" i="33" s="1"/>
  <c r="BF17" i="33" s="1"/>
  <c r="BG17" i="33" s="1"/>
  <c r="BH17" i="33" s="1"/>
  <c r="BI17" i="33" s="1"/>
  <c r="BJ17" i="33" s="1"/>
  <c r="BK17" i="33" s="1"/>
  <c r="BL17" i="33" s="1"/>
  <c r="BM17" i="33" s="1"/>
  <c r="BN17" i="33" s="1"/>
  <c r="BO17" i="33" s="1"/>
  <c r="BP17" i="33" s="1"/>
  <c r="BQ17" i="33" s="1"/>
  <c r="BR17" i="33" s="1"/>
  <c r="BS17" i="33" s="1"/>
  <c r="BT17" i="33" s="1"/>
  <c r="BU17" i="33" s="1"/>
  <c r="BV17" i="33" s="1"/>
  <c r="BW17" i="33" s="1"/>
  <c r="BX17" i="33" s="1"/>
  <c r="BY17" i="33" s="1"/>
  <c r="BZ17" i="33" s="1"/>
  <c r="CA17" i="33" s="1"/>
  <c r="CB17" i="33" s="1"/>
  <c r="CC17" i="33" s="1"/>
  <c r="CD17" i="33" s="1"/>
  <c r="CE17" i="33" s="1"/>
  <c r="CF17" i="33" s="1"/>
  <c r="CG17" i="33" s="1"/>
  <c r="CH17" i="33" s="1"/>
  <c r="CI17" i="33" s="1"/>
  <c r="CJ17" i="33" s="1"/>
  <c r="CK17" i="33" s="1"/>
  <c r="CL17" i="33" s="1"/>
  <c r="CM17" i="33" s="1"/>
  <c r="CN17" i="33" s="1"/>
  <c r="CO17" i="33" s="1"/>
  <c r="CP17" i="33" s="1"/>
  <c r="CQ17" i="33" s="1"/>
  <c r="CR17" i="33" s="1"/>
  <c r="CS17" i="33" s="1"/>
  <c r="CT17" i="33" s="1"/>
  <c r="CU17" i="33" s="1"/>
  <c r="CV17" i="33" s="1"/>
  <c r="CW17" i="33" s="1"/>
  <c r="CX17" i="33" s="1"/>
  <c r="CY17" i="33" s="1"/>
  <c r="CZ17" i="33" s="1"/>
  <c r="DA17" i="33" s="1"/>
  <c r="DB17" i="33" s="1"/>
  <c r="DC17" i="33" s="1"/>
  <c r="DD17" i="33" s="1"/>
  <c r="DE17" i="33" s="1"/>
  <c r="DF17" i="33" s="1"/>
  <c r="DG17" i="33" s="1"/>
  <c r="DH17" i="33" s="1"/>
  <c r="DI17" i="33" s="1"/>
  <c r="DJ17" i="33" s="1"/>
  <c r="DK17" i="33" s="1"/>
  <c r="DL17" i="33" s="1"/>
  <c r="DM17" i="33" s="1"/>
  <c r="DN17" i="33" s="1"/>
  <c r="DO17" i="33" s="1"/>
  <c r="DP17" i="33" s="1"/>
  <c r="DQ17" i="33" s="1"/>
  <c r="DR17" i="33" s="1"/>
  <c r="DS17" i="33" s="1"/>
  <c r="DT17" i="33" s="1"/>
  <c r="DU17" i="33" s="1"/>
  <c r="DV17" i="33" s="1"/>
  <c r="DW17" i="33" s="1"/>
  <c r="DX17" i="33" s="1"/>
  <c r="DY17" i="33" s="1"/>
  <c r="DZ17" i="33" s="1"/>
  <c r="EA17" i="33" s="1"/>
  <c r="EB17" i="33" s="1"/>
  <c r="EC17" i="33" s="1"/>
  <c r="ED17" i="33" s="1"/>
  <c r="EE17" i="33" s="1"/>
  <c r="EF17" i="33" s="1"/>
  <c r="EG17" i="33" s="1"/>
  <c r="EH17" i="33" s="1"/>
  <c r="EI17" i="33" s="1"/>
  <c r="EJ17" i="33" s="1"/>
  <c r="EK17" i="33" s="1"/>
  <c r="EL17" i="33" s="1"/>
  <c r="EM17" i="33" s="1"/>
  <c r="EN17" i="33" s="1"/>
  <c r="EO17" i="33" s="1"/>
  <c r="EP17" i="33" s="1"/>
  <c r="EQ17" i="33" s="1"/>
  <c r="ER17" i="33" s="1"/>
  <c r="ES17" i="33" s="1"/>
  <c r="ET17" i="33" s="1"/>
  <c r="EU17" i="33" s="1"/>
  <c r="EV17" i="33" s="1"/>
  <c r="EW17" i="33" s="1"/>
  <c r="EX17" i="33" s="1"/>
  <c r="EY17" i="33" s="1"/>
  <c r="EZ17" i="33" s="1"/>
  <c r="FA17" i="33" s="1"/>
  <c r="FB17" i="33" s="1"/>
  <c r="B28" i="33"/>
  <c r="B16" i="33"/>
  <c r="A24" i="19"/>
  <c r="A25" i="19"/>
  <c r="C19" i="39" l="1"/>
  <c r="D19" i="39"/>
  <c r="E19" i="39"/>
  <c r="F19" i="39"/>
  <c r="G19" i="39"/>
  <c r="H19" i="39"/>
  <c r="I19" i="39"/>
  <c r="J19" i="39"/>
  <c r="C20" i="39"/>
  <c r="D20" i="39"/>
  <c r="E20" i="39"/>
  <c r="F20" i="39"/>
  <c r="G20" i="39"/>
  <c r="H20" i="39"/>
  <c r="I20" i="39"/>
  <c r="J20" i="39"/>
  <c r="C21" i="39"/>
  <c r="D21" i="39"/>
  <c r="E21" i="39"/>
  <c r="F21" i="39"/>
  <c r="G21" i="39"/>
  <c r="H21" i="39"/>
  <c r="I21" i="39"/>
  <c r="J21" i="39"/>
  <c r="C22" i="39"/>
  <c r="D22" i="39"/>
  <c r="E22" i="39"/>
  <c r="F22" i="39"/>
  <c r="G22" i="39"/>
  <c r="H22" i="39"/>
  <c r="I22" i="39"/>
  <c r="J22" i="39"/>
  <c r="H5" i="5"/>
  <c r="H6" i="5"/>
  <c r="H4" i="5"/>
  <c r="C19" i="5"/>
  <c r="C20" i="5"/>
  <c r="I6" i="5" s="1"/>
  <c r="C18" i="5"/>
  <c r="I4" i="5" s="1"/>
  <c r="W286" i="1"/>
  <c r="X286" i="1"/>
  <c r="Y286" i="1"/>
  <c r="Z286" i="1"/>
  <c r="AA286" i="1"/>
  <c r="AB286" i="1"/>
  <c r="AC286" i="1"/>
  <c r="AD286" i="1"/>
  <c r="AE286" i="1"/>
  <c r="W287" i="1"/>
  <c r="X287" i="1"/>
  <c r="Y287" i="1"/>
  <c r="Z287" i="1"/>
  <c r="AA287" i="1"/>
  <c r="AB287" i="1"/>
  <c r="AC287" i="1"/>
  <c r="AD287" i="1"/>
  <c r="AE287" i="1"/>
  <c r="W288" i="1"/>
  <c r="X288" i="1"/>
  <c r="Y288" i="1"/>
  <c r="Z288" i="1"/>
  <c r="AA288" i="1"/>
  <c r="AB288" i="1"/>
  <c r="AC288" i="1"/>
  <c r="AD288" i="1"/>
  <c r="AE288" i="1"/>
  <c r="W289" i="1"/>
  <c r="X289" i="1"/>
  <c r="Y289" i="1"/>
  <c r="Z289" i="1"/>
  <c r="AA289" i="1"/>
  <c r="AB289" i="1"/>
  <c r="AC289" i="1"/>
  <c r="AD289" i="1"/>
  <c r="AE289" i="1"/>
  <c r="AF287" i="1"/>
  <c r="AF288" i="1"/>
  <c r="AF289" i="1"/>
  <c r="AF286" i="1"/>
  <c r="V253" i="1"/>
  <c r="W253" i="1"/>
  <c r="X253" i="1"/>
  <c r="Y253" i="1"/>
  <c r="Z253" i="1"/>
  <c r="AA253" i="1"/>
  <c r="AB253" i="1"/>
  <c r="AC253" i="1"/>
  <c r="AD253" i="1"/>
  <c r="AE253" i="1"/>
  <c r="AF253" i="1"/>
  <c r="C8" i="5"/>
  <c r="C12" i="5" s="1"/>
  <c r="C21" i="5" l="1"/>
  <c r="C25" i="5" s="1"/>
  <c r="I5" i="5"/>
  <c r="C14" i="5"/>
  <c r="C15" i="5"/>
  <c r="C13" i="5"/>
  <c r="C11" i="5"/>
  <c r="C26" i="5" l="1"/>
  <c r="C24" i="5"/>
  <c r="C21" i="30"/>
  <c r="I34" i="36"/>
  <c r="J34" i="36"/>
  <c r="K34" i="36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205" i="20"/>
  <c r="A305" i="20"/>
  <c r="B37" i="38"/>
  <c r="J18" i="36"/>
  <c r="B24" i="36"/>
  <c r="F36" i="33"/>
  <c r="H36" i="33"/>
  <c r="CM29" i="33"/>
  <c r="CN29" i="33"/>
  <c r="CO29" i="33"/>
  <c r="CP29" i="33"/>
  <c r="CQ29" i="33"/>
  <c r="CR29" i="33"/>
  <c r="CS29" i="33"/>
  <c r="CT29" i="33"/>
  <c r="CU29" i="33"/>
  <c r="CV29" i="33"/>
  <c r="CW29" i="33"/>
  <c r="CX29" i="33"/>
  <c r="CY29" i="33"/>
  <c r="CZ29" i="33"/>
  <c r="DA29" i="33"/>
  <c r="DB29" i="33"/>
  <c r="DC29" i="33"/>
  <c r="DD29" i="33"/>
  <c r="DE29" i="33"/>
  <c r="DF29" i="33"/>
  <c r="DG29" i="33"/>
  <c r="DH29" i="33"/>
  <c r="DI29" i="33"/>
  <c r="DJ29" i="33"/>
  <c r="DK29" i="33"/>
  <c r="DL29" i="33"/>
  <c r="DM29" i="33"/>
  <c r="DN29" i="33"/>
  <c r="DO29" i="33"/>
  <c r="DP29" i="33"/>
  <c r="DQ29" i="33"/>
  <c r="DR29" i="33"/>
  <c r="DS29" i="33"/>
  <c r="DT29" i="33"/>
  <c r="DU29" i="33"/>
  <c r="DV29" i="33"/>
  <c r="DW29" i="33"/>
  <c r="DX29" i="33"/>
  <c r="DY29" i="33"/>
  <c r="DZ29" i="33"/>
  <c r="EA29" i="33"/>
  <c r="EB29" i="33"/>
  <c r="EC29" i="33"/>
  <c r="ED29" i="33"/>
  <c r="EE29" i="33"/>
  <c r="EF29" i="33"/>
  <c r="EG29" i="33"/>
  <c r="EH29" i="33"/>
  <c r="EI29" i="33"/>
  <c r="EJ29" i="33"/>
  <c r="EK29" i="33"/>
  <c r="EL29" i="33"/>
  <c r="EM29" i="33"/>
  <c r="EN29" i="33"/>
  <c r="EO29" i="33"/>
  <c r="EP29" i="33"/>
  <c r="EQ29" i="33"/>
  <c r="ER29" i="33"/>
  <c r="ES29" i="33"/>
  <c r="ET29" i="33"/>
  <c r="EU29" i="33"/>
  <c r="EV29" i="33"/>
  <c r="EW29" i="33"/>
  <c r="EX29" i="33"/>
  <c r="EY29" i="33"/>
  <c r="EZ29" i="33"/>
  <c r="FA29" i="33"/>
  <c r="FB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AN29" i="33"/>
  <c r="V21" i="33"/>
  <c r="W21" i="33" s="1"/>
  <c r="X21" i="33" s="1"/>
  <c r="Y21" i="33" s="1"/>
  <c r="Z21" i="33" s="1"/>
  <c r="AA21" i="33" s="1"/>
  <c r="AB21" i="33" s="1"/>
  <c r="AC21" i="33" s="1"/>
  <c r="AD21" i="33" s="1"/>
  <c r="AE21" i="33" s="1"/>
  <c r="AF21" i="33" s="1"/>
  <c r="AG21" i="33" s="1"/>
  <c r="AH21" i="33" s="1"/>
  <c r="AI21" i="33" s="1"/>
  <c r="AJ21" i="33" s="1"/>
  <c r="AK21" i="33" s="1"/>
  <c r="AL21" i="33" s="1"/>
  <c r="AM21" i="33" s="1"/>
  <c r="AN21" i="33" s="1"/>
  <c r="O23" i="33"/>
  <c r="P23" i="33" s="1"/>
  <c r="Q23" i="33" s="1"/>
  <c r="R23" i="33" s="1"/>
  <c r="S23" i="33" s="1"/>
  <c r="T23" i="33" s="1"/>
  <c r="U23" i="33" s="1"/>
  <c r="V23" i="33" s="1"/>
  <c r="W23" i="33" s="1"/>
  <c r="X23" i="33" s="1"/>
  <c r="Y23" i="33" s="1"/>
  <c r="Z23" i="33" s="1"/>
  <c r="AA23" i="33" s="1"/>
  <c r="AB23" i="33" s="1"/>
  <c r="AC23" i="33" s="1"/>
  <c r="AD23" i="33" s="1"/>
  <c r="AE23" i="33" s="1"/>
  <c r="AF23" i="33" s="1"/>
  <c r="AG23" i="33" s="1"/>
  <c r="AH23" i="33" s="1"/>
  <c r="AI23" i="33" s="1"/>
  <c r="AJ23" i="33" s="1"/>
  <c r="AK23" i="33" s="1"/>
  <c r="AL23" i="33" s="1"/>
  <c r="AM23" i="33" s="1"/>
  <c r="AN23" i="33" s="1"/>
  <c r="E36" i="33" l="1"/>
  <c r="F41" i="33"/>
  <c r="I36" i="33"/>
  <c r="H41" i="33"/>
  <c r="I18" i="36"/>
  <c r="K18" i="36"/>
  <c r="AO23" i="33"/>
  <c r="AO21" i="33"/>
  <c r="L18" i="36" l="1"/>
  <c r="I41" i="33"/>
  <c r="H18" i="36"/>
  <c r="E41" i="33"/>
  <c r="AP23" i="33"/>
  <c r="AP21" i="33"/>
  <c r="AQ21" i="33" s="1"/>
  <c r="AR21" i="33" s="1"/>
  <c r="AS21" i="33" s="1"/>
  <c r="AT21" i="33" s="1"/>
  <c r="AU21" i="33" s="1"/>
  <c r="AV21" i="33" s="1"/>
  <c r="AW21" i="33" s="1"/>
  <c r="AX21" i="33" s="1"/>
  <c r="AY21" i="33" s="1"/>
  <c r="AZ21" i="33" s="1"/>
  <c r="BA21" i="33" s="1"/>
  <c r="BB21" i="33" s="1"/>
  <c r="BC21" i="33" s="1"/>
  <c r="BD21" i="33" s="1"/>
  <c r="BE21" i="33" s="1"/>
  <c r="BF21" i="33" s="1"/>
  <c r="BG21" i="33" s="1"/>
  <c r="BH21" i="33" s="1"/>
  <c r="BI21" i="33" s="1"/>
  <c r="BJ21" i="33" s="1"/>
  <c r="BK21" i="33" s="1"/>
  <c r="BL21" i="33" s="1"/>
  <c r="BM21" i="33" s="1"/>
  <c r="BN21" i="33" s="1"/>
  <c r="BO21" i="33" s="1"/>
  <c r="BP21" i="33" s="1"/>
  <c r="BQ21" i="33" s="1"/>
  <c r="BR21" i="33" s="1"/>
  <c r="BS21" i="33" s="1"/>
  <c r="BT21" i="33" s="1"/>
  <c r="BU21" i="33" s="1"/>
  <c r="BV21" i="33" s="1"/>
  <c r="BW21" i="33" s="1"/>
  <c r="BX21" i="33" s="1"/>
  <c r="BY21" i="33" s="1"/>
  <c r="BZ21" i="33" s="1"/>
  <c r="CA21" i="33" s="1"/>
  <c r="CB21" i="33" s="1"/>
  <c r="CC21" i="33" s="1"/>
  <c r="CD21" i="33" s="1"/>
  <c r="CE21" i="33" s="1"/>
  <c r="CF21" i="33" s="1"/>
  <c r="CG21" i="33" s="1"/>
  <c r="CH21" i="33" s="1"/>
  <c r="CI21" i="33" s="1"/>
  <c r="CJ21" i="33" s="1"/>
  <c r="CK21" i="33" s="1"/>
  <c r="CL21" i="33" s="1"/>
  <c r="CM21" i="33" s="1"/>
  <c r="CN21" i="33" l="1"/>
  <c r="CO21" i="33" s="1"/>
  <c r="CP21" i="33" s="1"/>
  <c r="CQ21" i="33" s="1"/>
  <c r="CR21" i="33" s="1"/>
  <c r="CS21" i="33" s="1"/>
  <c r="CT21" i="33" s="1"/>
  <c r="CU21" i="33" s="1"/>
  <c r="CV21" i="33" s="1"/>
  <c r="CW21" i="33" s="1"/>
  <c r="CX21" i="33" s="1"/>
  <c r="CY21" i="33" s="1"/>
  <c r="CZ21" i="33" s="1"/>
  <c r="DA21" i="33" s="1"/>
  <c r="DB21" i="33" s="1"/>
  <c r="DC21" i="33" s="1"/>
  <c r="DD21" i="33" s="1"/>
  <c r="DE21" i="33" s="1"/>
  <c r="DF21" i="33" s="1"/>
  <c r="DG21" i="33" s="1"/>
  <c r="DH21" i="33" s="1"/>
  <c r="DI21" i="33" s="1"/>
  <c r="DJ21" i="33" s="1"/>
  <c r="DK21" i="33" s="1"/>
  <c r="DL21" i="33" s="1"/>
  <c r="DM21" i="33" s="1"/>
  <c r="DN21" i="33" s="1"/>
  <c r="DO21" i="33" s="1"/>
  <c r="DP21" i="33" s="1"/>
  <c r="DQ21" i="33" s="1"/>
  <c r="DR21" i="33" s="1"/>
  <c r="DS21" i="33" s="1"/>
  <c r="DT21" i="33" s="1"/>
  <c r="DU21" i="33" s="1"/>
  <c r="DV21" i="33" s="1"/>
  <c r="DW21" i="33" s="1"/>
  <c r="DX21" i="33" s="1"/>
  <c r="DY21" i="33" s="1"/>
  <c r="DZ21" i="33" s="1"/>
  <c r="EA21" i="33" s="1"/>
  <c r="EB21" i="33" s="1"/>
  <c r="EC21" i="33" s="1"/>
  <c r="ED21" i="33" s="1"/>
  <c r="EE21" i="33" s="1"/>
  <c r="EF21" i="33" s="1"/>
  <c r="EG21" i="33" s="1"/>
  <c r="EH21" i="33" s="1"/>
  <c r="EI21" i="33" s="1"/>
  <c r="EJ21" i="33" s="1"/>
  <c r="EK21" i="33" s="1"/>
  <c r="EL21" i="33" s="1"/>
  <c r="EM21" i="33" s="1"/>
  <c r="EN21" i="33" s="1"/>
  <c r="EO21" i="33" s="1"/>
  <c r="EP21" i="33" s="1"/>
  <c r="EQ21" i="33" s="1"/>
  <c r="ER21" i="33" s="1"/>
  <c r="ES21" i="33" s="1"/>
  <c r="ET21" i="33" s="1"/>
  <c r="EU21" i="33" s="1"/>
  <c r="EV21" i="33" s="1"/>
  <c r="EW21" i="33" s="1"/>
  <c r="EX21" i="33" s="1"/>
  <c r="EY21" i="33" s="1"/>
  <c r="EZ21" i="33" s="1"/>
  <c r="FA21" i="33" s="1"/>
  <c r="FB21" i="33" s="1"/>
  <c r="AQ23" i="33"/>
  <c r="AR23" i="33" s="1"/>
  <c r="AS23" i="33" s="1"/>
  <c r="AT23" i="33" s="1"/>
  <c r="AU23" i="33" s="1"/>
  <c r="AV23" i="33" s="1"/>
  <c r="AW23" i="33" s="1"/>
  <c r="AX23" i="33" s="1"/>
  <c r="AY23" i="33" s="1"/>
  <c r="AZ23" i="33" s="1"/>
  <c r="BA23" i="33" s="1"/>
  <c r="BB23" i="33" s="1"/>
  <c r="BC23" i="33" s="1"/>
  <c r="BD23" i="33" s="1"/>
  <c r="BE23" i="33" s="1"/>
  <c r="BF23" i="33" s="1"/>
  <c r="BG23" i="33" s="1"/>
  <c r="BH23" i="33" s="1"/>
  <c r="BI23" i="33" s="1"/>
  <c r="BJ23" i="33" s="1"/>
  <c r="BK23" i="33" s="1"/>
  <c r="BL23" i="33" s="1"/>
  <c r="BM23" i="33" s="1"/>
  <c r="BN23" i="33" s="1"/>
  <c r="BO23" i="33" s="1"/>
  <c r="BP23" i="33" s="1"/>
  <c r="BQ23" i="33" s="1"/>
  <c r="BR23" i="33" s="1"/>
  <c r="BS23" i="33" s="1"/>
  <c r="BT23" i="33" s="1"/>
  <c r="BU23" i="33" s="1"/>
  <c r="BV23" i="33" s="1"/>
  <c r="BW23" i="33" s="1"/>
  <c r="BX23" i="33" s="1"/>
  <c r="BY23" i="33" s="1"/>
  <c r="BZ23" i="33" s="1"/>
  <c r="CA23" i="33" s="1"/>
  <c r="CB23" i="33" s="1"/>
  <c r="CC23" i="33" s="1"/>
  <c r="CD23" i="33" s="1"/>
  <c r="CE23" i="33" s="1"/>
  <c r="CF23" i="33" s="1"/>
  <c r="CG23" i="33" s="1"/>
  <c r="CH23" i="33" s="1"/>
  <c r="CI23" i="33" s="1"/>
  <c r="CJ23" i="33" s="1"/>
  <c r="CK23" i="33" s="1"/>
  <c r="CL23" i="33" s="1"/>
  <c r="CM23" i="33" s="1"/>
  <c r="CN23" i="33" l="1"/>
  <c r="CO23" i="33" s="1"/>
  <c r="CP23" i="33" s="1"/>
  <c r="CQ23" i="33" s="1"/>
  <c r="CR23" i="33" s="1"/>
  <c r="CS23" i="33" s="1"/>
  <c r="CT23" i="33" s="1"/>
  <c r="CU23" i="33" s="1"/>
  <c r="CV23" i="33" s="1"/>
  <c r="CW23" i="33" s="1"/>
  <c r="CX23" i="33" s="1"/>
  <c r="CY23" i="33" s="1"/>
  <c r="CZ23" i="33" s="1"/>
  <c r="DA23" i="33" s="1"/>
  <c r="DB23" i="33" s="1"/>
  <c r="DC23" i="33" s="1"/>
  <c r="DD23" i="33" s="1"/>
  <c r="DE23" i="33" s="1"/>
  <c r="DF23" i="33" s="1"/>
  <c r="DG23" i="33" s="1"/>
  <c r="DH23" i="33" s="1"/>
  <c r="DI23" i="33" s="1"/>
  <c r="DJ23" i="33" s="1"/>
  <c r="DK23" i="33" s="1"/>
  <c r="DL23" i="33" s="1"/>
  <c r="DM23" i="33" s="1"/>
  <c r="DN23" i="33" s="1"/>
  <c r="DO23" i="33" s="1"/>
  <c r="DP23" i="33" s="1"/>
  <c r="DQ23" i="33" s="1"/>
  <c r="DR23" i="33" s="1"/>
  <c r="DS23" i="33" s="1"/>
  <c r="DT23" i="33" s="1"/>
  <c r="DU23" i="33" s="1"/>
  <c r="DV23" i="33" s="1"/>
  <c r="DW23" i="33" s="1"/>
  <c r="DX23" i="33" s="1"/>
  <c r="DY23" i="33" s="1"/>
  <c r="DZ23" i="33" s="1"/>
  <c r="EA23" i="33" s="1"/>
  <c r="EB23" i="33" s="1"/>
  <c r="EC23" i="33" s="1"/>
  <c r="ED23" i="33" s="1"/>
  <c r="EE23" i="33" s="1"/>
  <c r="EF23" i="33" s="1"/>
  <c r="EG23" i="33" s="1"/>
  <c r="EH23" i="33" s="1"/>
  <c r="EI23" i="33" s="1"/>
  <c r="EJ23" i="33" s="1"/>
  <c r="EK23" i="33" s="1"/>
  <c r="EL23" i="33" s="1"/>
  <c r="EM23" i="33" s="1"/>
  <c r="EN23" i="33" s="1"/>
  <c r="EO23" i="33" s="1"/>
  <c r="EP23" i="33" s="1"/>
  <c r="EQ23" i="33" s="1"/>
  <c r="ER23" i="33" s="1"/>
  <c r="ES23" i="33" s="1"/>
  <c r="ET23" i="33" s="1"/>
  <c r="EU23" i="33" s="1"/>
  <c r="EV23" i="33" s="1"/>
  <c r="EW23" i="33" s="1"/>
  <c r="EX23" i="33" s="1"/>
  <c r="EY23" i="33" s="1"/>
  <c r="EZ23" i="33" s="1"/>
  <c r="FA23" i="33" s="1"/>
  <c r="FB23" i="33" s="1"/>
  <c r="B17" i="33" l="1"/>
  <c r="B36" i="36"/>
  <c r="I2" i="23" l="1" a="1"/>
  <c r="J3" i="23" s="1"/>
  <c r="U9" i="23"/>
  <c r="U8" i="23"/>
  <c r="U7" i="23"/>
  <c r="U5" i="23"/>
  <c r="U4" i="23"/>
  <c r="U3" i="23"/>
  <c r="U2" i="23"/>
  <c r="U6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35" i="23"/>
  <c r="R36" i="23"/>
  <c r="R37" i="23"/>
  <c r="R38" i="23"/>
  <c r="R39" i="23"/>
  <c r="R40" i="23"/>
  <c r="R41" i="23"/>
  <c r="R42" i="23"/>
  <c r="R43" i="23"/>
  <c r="R44" i="23"/>
  <c r="R45" i="23"/>
  <c r="R46" i="23"/>
  <c r="R47" i="23"/>
  <c r="R48" i="23"/>
  <c r="R49" i="23"/>
  <c r="R50" i="23"/>
  <c r="R51" i="23"/>
  <c r="R52" i="23"/>
  <c r="R53" i="23"/>
  <c r="R54" i="23"/>
  <c r="R55" i="23"/>
  <c r="R56" i="23"/>
  <c r="R57" i="23"/>
  <c r="R58" i="23"/>
  <c r="R59" i="23"/>
  <c r="R60" i="23"/>
  <c r="R61" i="23"/>
  <c r="R62" i="23"/>
  <c r="R63" i="23"/>
  <c r="R64" i="23"/>
  <c r="R65" i="23"/>
  <c r="R66" i="23"/>
  <c r="R67" i="23"/>
  <c r="R68" i="23"/>
  <c r="R69" i="23"/>
  <c r="R70" i="23"/>
  <c r="R71" i="23"/>
  <c r="R72" i="23"/>
  <c r="R73" i="23"/>
  <c r="R74" i="23"/>
  <c r="R75" i="23"/>
  <c r="R76" i="23"/>
  <c r="R77" i="23"/>
  <c r="R78" i="23"/>
  <c r="R79" i="23"/>
  <c r="R80" i="23"/>
  <c r="R81" i="23"/>
  <c r="R82" i="23"/>
  <c r="R83" i="23"/>
  <c r="R84" i="23"/>
  <c r="R85" i="23"/>
  <c r="R86" i="23"/>
  <c r="R87" i="23"/>
  <c r="R88" i="23"/>
  <c r="R89" i="23"/>
  <c r="R90" i="23"/>
  <c r="R91" i="23"/>
  <c r="R92" i="23"/>
  <c r="R93" i="23"/>
  <c r="R94" i="23"/>
  <c r="R95" i="23"/>
  <c r="R96" i="23"/>
  <c r="R97" i="23"/>
  <c r="R98" i="23"/>
  <c r="R99" i="23"/>
  <c r="R100" i="23"/>
  <c r="R101" i="23"/>
  <c r="R102" i="23"/>
  <c r="R103" i="23"/>
  <c r="R104" i="23"/>
  <c r="R105" i="23"/>
  <c r="R106" i="23"/>
  <c r="R107" i="23"/>
  <c r="R108" i="23"/>
  <c r="R109" i="23"/>
  <c r="R110" i="23"/>
  <c r="R111" i="23"/>
  <c r="R112" i="23"/>
  <c r="R113" i="23"/>
  <c r="R114" i="23"/>
  <c r="R115" i="23"/>
  <c r="R116" i="23"/>
  <c r="R117" i="23"/>
  <c r="R118" i="23"/>
  <c r="R119" i="23"/>
  <c r="R120" i="23"/>
  <c r="R121" i="23"/>
  <c r="R122" i="23"/>
  <c r="R123" i="23"/>
  <c r="R124" i="23"/>
  <c r="R125" i="23"/>
  <c r="R126" i="23"/>
  <c r="R127" i="23"/>
  <c r="R128" i="23"/>
  <c r="R129" i="23"/>
  <c r="R130" i="23"/>
  <c r="R131" i="23"/>
  <c r="R132" i="23"/>
  <c r="R133" i="23"/>
  <c r="R134" i="23"/>
  <c r="R135" i="23"/>
  <c r="R136" i="23"/>
  <c r="R137" i="23"/>
  <c r="R138" i="23"/>
  <c r="R139" i="23"/>
  <c r="R140" i="23"/>
  <c r="R141" i="23"/>
  <c r="R142" i="23"/>
  <c r="R143" i="23"/>
  <c r="R144" i="23"/>
  <c r="R145" i="23"/>
  <c r="R146" i="23"/>
  <c r="R147" i="23"/>
  <c r="R148" i="23"/>
  <c r="R149" i="23"/>
  <c r="R150" i="23"/>
  <c r="R151" i="23"/>
  <c r="R152" i="23"/>
  <c r="R153" i="23"/>
  <c r="R154" i="23"/>
  <c r="R155" i="23"/>
  <c r="R156" i="23"/>
  <c r="R157" i="23"/>
  <c r="R158" i="23"/>
  <c r="R159" i="23"/>
  <c r="R160" i="23"/>
  <c r="R161" i="23"/>
  <c r="R162" i="23"/>
  <c r="R163" i="23"/>
  <c r="R164" i="23"/>
  <c r="R165" i="23"/>
  <c r="R166" i="23"/>
  <c r="R167" i="23"/>
  <c r="R168" i="23"/>
  <c r="R169" i="23"/>
  <c r="R170" i="23"/>
  <c r="R171" i="23"/>
  <c r="R172" i="23"/>
  <c r="R173" i="23"/>
  <c r="R174" i="23"/>
  <c r="R175" i="23"/>
  <c r="R176" i="23"/>
  <c r="R177" i="23"/>
  <c r="R178" i="23"/>
  <c r="R179" i="23"/>
  <c r="R180" i="23"/>
  <c r="R181" i="23"/>
  <c r="R182" i="23"/>
  <c r="R183" i="23"/>
  <c r="R184" i="23"/>
  <c r="R185" i="23"/>
  <c r="R186" i="23"/>
  <c r="R187" i="23"/>
  <c r="R188" i="23"/>
  <c r="R189" i="23"/>
  <c r="R190" i="23"/>
  <c r="R191" i="23"/>
  <c r="R192" i="23"/>
  <c r="R193" i="23"/>
  <c r="R194" i="23"/>
  <c r="R195" i="23"/>
  <c r="R196" i="23"/>
  <c r="R197" i="23"/>
  <c r="R198" i="23"/>
  <c r="R199" i="23"/>
  <c r="R200" i="23"/>
  <c r="R201" i="23"/>
  <c r="R202" i="23"/>
  <c r="R203" i="23"/>
  <c r="R204" i="23"/>
  <c r="R205" i="23"/>
  <c r="R206" i="23"/>
  <c r="R3" i="23"/>
  <c r="AG94" i="1"/>
  <c r="I5" i="23" l="1"/>
  <c r="I3" i="23"/>
  <c r="J6" i="23"/>
  <c r="J4" i="23"/>
  <c r="J2" i="23"/>
  <c r="I6" i="23"/>
  <c r="I4" i="23"/>
  <c r="I2" i="23"/>
  <c r="J5" i="23"/>
  <c r="G4" i="36"/>
  <c r="H4" i="36" s="1"/>
  <c r="I4" i="36" s="1"/>
  <c r="J4" i="36" s="1"/>
  <c r="K4" i="36" s="1"/>
  <c r="L4" i="36" s="1"/>
  <c r="M4" i="36" s="1"/>
  <c r="N4" i="36" s="1"/>
  <c r="O4" i="36" s="1"/>
  <c r="P4" i="36" s="1"/>
  <c r="Q4" i="36" s="1"/>
  <c r="R4" i="36" s="1"/>
  <c r="S4" i="36" s="1"/>
  <c r="T4" i="36" s="1"/>
  <c r="U4" i="36" s="1"/>
  <c r="V4" i="36" s="1"/>
  <c r="W4" i="36" s="1"/>
  <c r="X4" i="36" s="1"/>
  <c r="B72" i="38"/>
  <c r="B29" i="38"/>
  <c r="C57" i="38" s="1"/>
  <c r="AE339" i="1"/>
  <c r="AF339" i="1"/>
  <c r="AE340" i="1"/>
  <c r="AF340" i="1"/>
  <c r="AE341" i="1"/>
  <c r="AF341" i="1"/>
  <c r="B13" i="38"/>
  <c r="AG110" i="1"/>
  <c r="AH110" i="1" s="1"/>
  <c r="AI110" i="1" s="1"/>
  <c r="AJ110" i="1" s="1"/>
  <c r="AK110" i="1" s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AE275" i="1"/>
  <c r="AF275" i="1"/>
  <c r="AG275" i="1" s="1"/>
  <c r="AE272" i="1"/>
  <c r="AE273" i="1" s="1"/>
  <c r="AF272" i="1"/>
  <c r="AF273" i="1" s="1"/>
  <c r="AE269" i="1"/>
  <c r="AE270" i="1" s="1"/>
  <c r="AF269" i="1"/>
  <c r="AF270" i="1" s="1"/>
  <c r="AE237" i="1"/>
  <c r="AF237" i="1"/>
  <c r="AG237" i="1" s="1"/>
  <c r="AE235" i="1"/>
  <c r="AF235" i="1"/>
  <c r="AE210" i="1"/>
  <c r="AF210" i="1"/>
  <c r="AE212" i="1"/>
  <c r="AF212" i="1"/>
  <c r="AE461" i="1"/>
  <c r="AF461" i="1"/>
  <c r="AE462" i="1"/>
  <c r="AF462" i="1"/>
  <c r="AE463" i="1"/>
  <c r="AF463" i="1"/>
  <c r="AE454" i="1"/>
  <c r="AF454" i="1"/>
  <c r="AG454" i="1" s="1"/>
  <c r="AE455" i="1"/>
  <c r="AF455" i="1"/>
  <c r="AG455" i="1" s="1"/>
  <c r="AE456" i="1"/>
  <c r="AF456" i="1"/>
  <c r="AE448" i="1"/>
  <c r="AF448" i="1"/>
  <c r="AE449" i="1"/>
  <c r="AF449" i="1"/>
  <c r="AE450" i="1"/>
  <c r="AF450" i="1"/>
  <c r="AE262" i="1"/>
  <c r="AF262" i="1"/>
  <c r="AF259" i="1"/>
  <c r="AF257" i="1" s="1"/>
  <c r="AE259" i="1"/>
  <c r="AE257" i="1" s="1"/>
  <c r="AE250" i="1"/>
  <c r="AF250" i="1"/>
  <c r="AE258" i="1"/>
  <c r="AF258" i="1"/>
  <c r="AF410" i="1"/>
  <c r="AF384" i="1"/>
  <c r="AF378" i="1"/>
  <c r="AF401" i="1"/>
  <c r="AE401" i="1"/>
  <c r="AF400" i="1"/>
  <c r="AE400" i="1"/>
  <c r="AF399" i="1"/>
  <c r="AE399" i="1"/>
  <c r="AF398" i="1"/>
  <c r="AE398" i="1"/>
  <c r="AF397" i="1"/>
  <c r="AE397" i="1"/>
  <c r="AF395" i="1"/>
  <c r="AE395" i="1"/>
  <c r="AF394" i="1"/>
  <c r="AE394" i="1"/>
  <c r="AF393" i="1"/>
  <c r="AE393" i="1"/>
  <c r="AF392" i="1"/>
  <c r="AF429" i="1" s="1"/>
  <c r="AG429" i="1" s="1"/>
  <c r="AH429" i="1" s="1"/>
  <c r="AI429" i="1" s="1"/>
  <c r="AJ429" i="1" s="1"/>
  <c r="AK429" i="1" s="1"/>
  <c r="AL429" i="1" s="1"/>
  <c r="AM429" i="1" s="1"/>
  <c r="AN429" i="1" s="1"/>
  <c r="AO429" i="1" s="1"/>
  <c r="AP429" i="1" s="1"/>
  <c r="AQ429" i="1" s="1"/>
  <c r="AR429" i="1" s="1"/>
  <c r="AS429" i="1" s="1"/>
  <c r="AE392" i="1"/>
  <c r="AF391" i="1"/>
  <c r="AE391" i="1"/>
  <c r="AE428" i="1" s="1"/>
  <c r="AF390" i="1"/>
  <c r="AE390" i="1"/>
  <c r="AE361" i="1" s="1"/>
  <c r="AF389" i="1"/>
  <c r="AE389" i="1"/>
  <c r="AF388" i="1"/>
  <c r="AE388" i="1"/>
  <c r="AB388" i="1"/>
  <c r="AB389" i="1"/>
  <c r="AB390" i="1"/>
  <c r="AB361" i="1" s="1"/>
  <c r="AB391" i="1"/>
  <c r="AB428" i="1" s="1"/>
  <c r="AB392" i="1"/>
  <c r="AB429" i="1" s="1"/>
  <c r="AB393" i="1"/>
  <c r="AB394" i="1"/>
  <c r="AB395" i="1"/>
  <c r="AB397" i="1"/>
  <c r="AB398" i="1"/>
  <c r="AB399" i="1"/>
  <c r="AB400" i="1"/>
  <c r="AB401" i="1"/>
  <c r="AE384" i="1"/>
  <c r="AE378" i="1"/>
  <c r="AE410" i="1"/>
  <c r="AE435" i="1" s="1"/>
  <c r="AF314" i="1"/>
  <c r="AE300" i="1"/>
  <c r="AF300" i="1"/>
  <c r="AF307" i="1"/>
  <c r="AE307" i="1"/>
  <c r="AD307" i="1"/>
  <c r="AF306" i="1"/>
  <c r="AE306" i="1"/>
  <c r="AD306" i="1"/>
  <c r="AF305" i="1"/>
  <c r="AE305" i="1"/>
  <c r="AD305" i="1"/>
  <c r="AF304" i="1"/>
  <c r="AE304" i="1"/>
  <c r="AD304" i="1"/>
  <c r="AE314" i="1"/>
  <c r="AF31" i="1"/>
  <c r="AE31" i="1"/>
  <c r="B18" i="33"/>
  <c r="B22" i="33" s="1"/>
  <c r="D41" i="39"/>
  <c r="E41" i="39"/>
  <c r="F41" i="39"/>
  <c r="G41" i="39"/>
  <c r="H41" i="39"/>
  <c r="D45" i="39"/>
  <c r="E45" i="39"/>
  <c r="F45" i="39"/>
  <c r="G45" i="39"/>
  <c r="H45" i="39"/>
  <c r="I41" i="39"/>
  <c r="D44" i="39"/>
  <c r="E44" i="39"/>
  <c r="F44" i="39"/>
  <c r="G44" i="39"/>
  <c r="H44" i="39"/>
  <c r="I44" i="39"/>
  <c r="D40" i="39"/>
  <c r="E40" i="39"/>
  <c r="F40" i="39"/>
  <c r="G40" i="39"/>
  <c r="H40" i="39"/>
  <c r="I40" i="39"/>
  <c r="D36" i="39"/>
  <c r="E36" i="39"/>
  <c r="F36" i="39"/>
  <c r="G36" i="39"/>
  <c r="H36" i="39"/>
  <c r="I36" i="39"/>
  <c r="D37" i="39"/>
  <c r="E37" i="39"/>
  <c r="F37" i="39"/>
  <c r="G37" i="39"/>
  <c r="H37" i="39"/>
  <c r="I37" i="39"/>
  <c r="C36" i="39"/>
  <c r="C37" i="39"/>
  <c r="AD115" i="1"/>
  <c r="AD226" i="1" s="1"/>
  <c r="AD259" i="1"/>
  <c r="AD257" i="1" s="1"/>
  <c r="B5" i="38"/>
  <c r="B7" i="38" s="1"/>
  <c r="B6" i="38" s="1"/>
  <c r="B51" i="38" s="1"/>
  <c r="B21" i="38"/>
  <c r="C50" i="38" s="1"/>
  <c r="W390" i="1"/>
  <c r="W430" i="1" s="1"/>
  <c r="W15" i="1"/>
  <c r="W16" i="1" s="1"/>
  <c r="W22" i="1"/>
  <c r="W70" i="1" s="1"/>
  <c r="X390" i="1"/>
  <c r="X430" i="1" s="1"/>
  <c r="X15" i="1"/>
  <c r="X22" i="1"/>
  <c r="X70" i="1" s="1"/>
  <c r="Y390" i="1"/>
  <c r="Y361" i="1" s="1"/>
  <c r="Y15" i="1"/>
  <c r="Y16" i="1" s="1"/>
  <c r="Y22" i="1"/>
  <c r="Y70" i="1" s="1"/>
  <c r="Z390" i="1"/>
  <c r="Z15" i="1"/>
  <c r="Z16" i="1" s="1"/>
  <c r="Z22" i="1"/>
  <c r="Z70" i="1" s="1"/>
  <c r="AA390" i="1"/>
  <c r="AA15" i="1"/>
  <c r="AA16" i="1" s="1"/>
  <c r="AA22" i="1"/>
  <c r="AA70" i="1" s="1"/>
  <c r="AB15" i="1"/>
  <c r="AB16" i="1" s="1"/>
  <c r="AB22" i="1"/>
  <c r="AB70" i="1" s="1"/>
  <c r="AC390" i="1"/>
  <c r="AC361" i="1" s="1"/>
  <c r="AC15" i="1"/>
  <c r="AC63" i="1" s="1"/>
  <c r="AC22" i="1"/>
  <c r="AD390" i="1"/>
  <c r="AD15" i="1"/>
  <c r="AD16" i="1" s="1"/>
  <c r="AD22" i="1"/>
  <c r="AD70" i="1" s="1"/>
  <c r="W392" i="1"/>
  <c r="W429" i="1" s="1"/>
  <c r="X392" i="1"/>
  <c r="X429" i="1" s="1"/>
  <c r="Y392" i="1"/>
  <c r="Z392" i="1"/>
  <c r="Z429" i="1" s="1"/>
  <c r="AA392" i="1"/>
  <c r="AA429" i="1" s="1"/>
  <c r="AC392" i="1"/>
  <c r="AC429" i="1" s="1"/>
  <c r="AD392" i="1"/>
  <c r="AD429" i="1" s="1"/>
  <c r="C49" i="38"/>
  <c r="B49" i="38"/>
  <c r="V392" i="1"/>
  <c r="V15" i="1"/>
  <c r="V63" i="1" s="1"/>
  <c r="V22" i="1"/>
  <c r="V70" i="1" s="1"/>
  <c r="W339" i="1"/>
  <c r="X339" i="1"/>
  <c r="Y339" i="1"/>
  <c r="Z339" i="1"/>
  <c r="AA339" i="1"/>
  <c r="AB339" i="1"/>
  <c r="AC339" i="1"/>
  <c r="AD339" i="1"/>
  <c r="AD121" i="1"/>
  <c r="AD126" i="1" s="1"/>
  <c r="AA31" i="1"/>
  <c r="AB31" i="1"/>
  <c r="AB77" i="1" s="1"/>
  <c r="AC31" i="1"/>
  <c r="AD31" i="1"/>
  <c r="AD314" i="1"/>
  <c r="AC314" i="1"/>
  <c r="Z314" i="1"/>
  <c r="Y314" i="1"/>
  <c r="Z304" i="1"/>
  <c r="Z345" i="1" s="1"/>
  <c r="AB314" i="1"/>
  <c r="AC304" i="1"/>
  <c r="AC317" i="1" s="1"/>
  <c r="X314" i="1"/>
  <c r="Y342" i="1" s="1"/>
  <c r="Y304" i="1"/>
  <c r="Y345" i="1" s="1"/>
  <c r="AA314" i="1"/>
  <c r="AA296" i="1"/>
  <c r="W314" i="1"/>
  <c r="X304" i="1"/>
  <c r="W304" i="1" s="1"/>
  <c r="W345" i="1" s="1"/>
  <c r="V314" i="1"/>
  <c r="V339" i="1"/>
  <c r="V340" i="1"/>
  <c r="V341" i="1"/>
  <c r="U314" i="1"/>
  <c r="R314" i="1"/>
  <c r="S314" i="1"/>
  <c r="T314" i="1"/>
  <c r="AD258" i="1"/>
  <c r="AC250" i="1"/>
  <c r="AD250" i="1"/>
  <c r="AD264" i="1" s="1"/>
  <c r="Z454" i="1"/>
  <c r="AA454" i="1"/>
  <c r="AB454" i="1"/>
  <c r="AC454" i="1"/>
  <c r="AD454" i="1"/>
  <c r="AC455" i="1"/>
  <c r="AD455" i="1"/>
  <c r="AD456" i="1"/>
  <c r="AE419" i="1"/>
  <c r="AA419" i="1"/>
  <c r="AA440" i="1" s="1"/>
  <c r="AE15" i="1"/>
  <c r="AA269" i="1"/>
  <c r="AA270" i="1" s="1"/>
  <c r="AB269" i="1"/>
  <c r="AB270" i="1" s="1"/>
  <c r="AC269" i="1"/>
  <c r="AD269" i="1"/>
  <c r="AD270" i="1" s="1"/>
  <c r="AA272" i="1"/>
  <c r="AA273" i="1" s="1"/>
  <c r="AB272" i="1"/>
  <c r="AB273" i="1" s="1"/>
  <c r="AC272" i="1"/>
  <c r="AC273" i="1" s="1"/>
  <c r="AD272" i="1"/>
  <c r="AD273" i="1" s="1"/>
  <c r="AD262" i="1"/>
  <c r="AE2" i="1"/>
  <c r="AD237" i="1"/>
  <c r="AE121" i="1"/>
  <c r="AE126" i="1" s="1"/>
  <c r="AE115" i="1"/>
  <c r="AE226" i="1" s="1"/>
  <c r="AF419" i="1"/>
  <c r="AB419" i="1"/>
  <c r="AB438" i="1" s="1"/>
  <c r="AF15" i="1"/>
  <c r="AF16" i="1" s="1"/>
  <c r="AA235" i="1"/>
  <c r="AA237" i="1"/>
  <c r="AA250" i="1"/>
  <c r="AB235" i="1"/>
  <c r="AB237" i="1"/>
  <c r="AB250" i="1"/>
  <c r="AC235" i="1"/>
  <c r="AC237" i="1"/>
  <c r="AD235" i="1"/>
  <c r="AF2" i="1"/>
  <c r="AF4" i="1" s="1"/>
  <c r="AF121" i="1"/>
  <c r="AF99" i="1"/>
  <c r="AG99" i="1" s="1"/>
  <c r="AH99" i="1" s="1"/>
  <c r="AI99" i="1" s="1"/>
  <c r="AJ99" i="1" s="1"/>
  <c r="AK99" i="1" s="1"/>
  <c r="AL99" i="1" s="1"/>
  <c r="AM99" i="1" s="1"/>
  <c r="AN99" i="1" s="1"/>
  <c r="AO99" i="1" s="1"/>
  <c r="AP99" i="1" s="1"/>
  <c r="AQ99" i="1" s="1"/>
  <c r="AR99" i="1" s="1"/>
  <c r="AS99" i="1" s="1"/>
  <c r="AT99" i="1" s="1"/>
  <c r="AU99" i="1" s="1"/>
  <c r="AV99" i="1" s="1"/>
  <c r="AW99" i="1" s="1"/>
  <c r="AF115" i="1"/>
  <c r="AF226" i="1" s="1"/>
  <c r="AC419" i="1"/>
  <c r="AC440" i="1" s="1"/>
  <c r="N4" i="33"/>
  <c r="O4" i="33" s="1"/>
  <c r="P4" i="33" s="1"/>
  <c r="Q4" i="33" s="1"/>
  <c r="R4" i="33" s="1"/>
  <c r="S4" i="33" s="1"/>
  <c r="T4" i="33" s="1"/>
  <c r="U4" i="33" s="1"/>
  <c r="V4" i="33" s="1"/>
  <c r="W4" i="33" s="1"/>
  <c r="X4" i="33" s="1"/>
  <c r="Y4" i="33" s="1"/>
  <c r="Z4" i="33" s="1"/>
  <c r="AA4" i="33" s="1"/>
  <c r="AB4" i="33" s="1"/>
  <c r="AC4" i="33" s="1"/>
  <c r="AD4" i="33" s="1"/>
  <c r="O16" i="33" s="1"/>
  <c r="P16" i="33" s="1"/>
  <c r="Q16" i="33" s="1"/>
  <c r="R16" i="33" s="1"/>
  <c r="S16" i="33" s="1"/>
  <c r="T16" i="33" s="1"/>
  <c r="U16" i="33" s="1"/>
  <c r="V16" i="33" s="1"/>
  <c r="W16" i="33" s="1"/>
  <c r="X16" i="33" s="1"/>
  <c r="Y16" i="33" s="1"/>
  <c r="Z16" i="33" s="1"/>
  <c r="AA16" i="33" s="1"/>
  <c r="AB16" i="33" s="1"/>
  <c r="AC16" i="33" s="1"/>
  <c r="AD16" i="33" s="1"/>
  <c r="AE16" i="33" s="1"/>
  <c r="AF16" i="33" s="1"/>
  <c r="AG16" i="33" s="1"/>
  <c r="AH16" i="33" s="1"/>
  <c r="AI16" i="33" s="1"/>
  <c r="AJ16" i="33" s="1"/>
  <c r="AK16" i="33" s="1"/>
  <c r="AL16" i="33" s="1"/>
  <c r="AM16" i="33" s="1"/>
  <c r="AN16" i="33" s="1"/>
  <c r="AG2" i="1"/>
  <c r="AG4" i="1" s="1"/>
  <c r="G3" i="36" s="1"/>
  <c r="AG116" i="1"/>
  <c r="AH116" i="1" s="1"/>
  <c r="AI116" i="1" s="1"/>
  <c r="AJ116" i="1" s="1"/>
  <c r="AK116" i="1" s="1"/>
  <c r="AL116" i="1" s="1"/>
  <c r="AM116" i="1" s="1"/>
  <c r="AN116" i="1" s="1"/>
  <c r="AO116" i="1" s="1"/>
  <c r="AP116" i="1" s="1"/>
  <c r="AQ116" i="1" s="1"/>
  <c r="AR116" i="1" s="1"/>
  <c r="AS116" i="1" s="1"/>
  <c r="AT116" i="1" s="1"/>
  <c r="AU116" i="1" s="1"/>
  <c r="AV116" i="1" s="1"/>
  <c r="AW116" i="1" s="1"/>
  <c r="AG117" i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AG97" i="1"/>
  <c r="AH97" i="1" s="1"/>
  <c r="AI97" i="1" s="1"/>
  <c r="AJ97" i="1" s="1"/>
  <c r="AK97" i="1" s="1"/>
  <c r="AL97" i="1" s="1"/>
  <c r="AM97" i="1" s="1"/>
  <c r="AN97" i="1" s="1"/>
  <c r="AO97" i="1" s="1"/>
  <c r="AP97" i="1" s="1"/>
  <c r="AQ97" i="1" s="1"/>
  <c r="AR97" i="1" s="1"/>
  <c r="AS97" i="1" s="1"/>
  <c r="AT97" i="1" s="1"/>
  <c r="AU97" i="1" s="1"/>
  <c r="AV97" i="1" s="1"/>
  <c r="AW97" i="1" s="1"/>
  <c r="AG98" i="1"/>
  <c r="AH98" i="1" s="1"/>
  <c r="AI98" i="1" s="1"/>
  <c r="AJ98" i="1" s="1"/>
  <c r="AK98" i="1" s="1"/>
  <c r="AL98" i="1" s="1"/>
  <c r="AM98" i="1" s="1"/>
  <c r="AN98" i="1" s="1"/>
  <c r="AO98" i="1" s="1"/>
  <c r="AP98" i="1" s="1"/>
  <c r="AQ98" i="1" s="1"/>
  <c r="AR98" i="1" s="1"/>
  <c r="AS98" i="1" s="1"/>
  <c r="AT98" i="1" s="1"/>
  <c r="AU98" i="1" s="1"/>
  <c r="AV98" i="1" s="1"/>
  <c r="AW98" i="1" s="1"/>
  <c r="AG100" i="1"/>
  <c r="AH100" i="1" s="1"/>
  <c r="AI100" i="1" s="1"/>
  <c r="AJ100" i="1" s="1"/>
  <c r="AK100" i="1" s="1"/>
  <c r="AL100" i="1" s="1"/>
  <c r="AM100" i="1" s="1"/>
  <c r="AN100" i="1" s="1"/>
  <c r="AO100" i="1" s="1"/>
  <c r="AP100" i="1" s="1"/>
  <c r="AQ100" i="1" s="1"/>
  <c r="AR100" i="1" s="1"/>
  <c r="AS100" i="1" s="1"/>
  <c r="AT100" i="1" s="1"/>
  <c r="AU100" i="1" s="1"/>
  <c r="AV100" i="1" s="1"/>
  <c r="AW100" i="1" s="1"/>
  <c r="AG109" i="1"/>
  <c r="AH109" i="1" s="1"/>
  <c r="AI109" i="1" s="1"/>
  <c r="AJ109" i="1" s="1"/>
  <c r="AK109" i="1" s="1"/>
  <c r="AL109" i="1" s="1"/>
  <c r="AM109" i="1" s="1"/>
  <c r="AN109" i="1" s="1"/>
  <c r="AO109" i="1" s="1"/>
  <c r="AP109" i="1" s="1"/>
  <c r="AQ109" i="1" s="1"/>
  <c r="AR109" i="1" s="1"/>
  <c r="AS109" i="1" s="1"/>
  <c r="AT109" i="1" s="1"/>
  <c r="AU109" i="1" s="1"/>
  <c r="AV109" i="1" s="1"/>
  <c r="AW109" i="1" s="1"/>
  <c r="AG111" i="1"/>
  <c r="AH111" i="1" s="1"/>
  <c r="AI111" i="1" s="1"/>
  <c r="AJ111" i="1" s="1"/>
  <c r="AK111" i="1" s="1"/>
  <c r="AL111" i="1" s="1"/>
  <c r="AM111" i="1" s="1"/>
  <c r="AN111" i="1" s="1"/>
  <c r="AO111" i="1" s="1"/>
  <c r="AP111" i="1" s="1"/>
  <c r="AQ111" i="1" s="1"/>
  <c r="AR111" i="1" s="1"/>
  <c r="AS111" i="1" s="1"/>
  <c r="AT111" i="1" s="1"/>
  <c r="AU111" i="1" s="1"/>
  <c r="AV111" i="1" s="1"/>
  <c r="AW111" i="1" s="1"/>
  <c r="AG112" i="1"/>
  <c r="AH112" i="1" s="1"/>
  <c r="AI112" i="1" s="1"/>
  <c r="AJ112" i="1" s="1"/>
  <c r="AK112" i="1" s="1"/>
  <c r="AL112" i="1" s="1"/>
  <c r="AM112" i="1" s="1"/>
  <c r="AN112" i="1" s="1"/>
  <c r="AO112" i="1" s="1"/>
  <c r="AP112" i="1" s="1"/>
  <c r="AQ112" i="1" s="1"/>
  <c r="AR112" i="1" s="1"/>
  <c r="AS112" i="1" s="1"/>
  <c r="AT112" i="1" s="1"/>
  <c r="AU112" i="1" s="1"/>
  <c r="AV112" i="1" s="1"/>
  <c r="AW112" i="1" s="1"/>
  <c r="AG113" i="1"/>
  <c r="AH113" i="1" s="1"/>
  <c r="AI113" i="1" s="1"/>
  <c r="AJ113" i="1" s="1"/>
  <c r="AK113" i="1" s="1"/>
  <c r="AL113" i="1" s="1"/>
  <c r="AM113" i="1" s="1"/>
  <c r="AN113" i="1" s="1"/>
  <c r="AO113" i="1" s="1"/>
  <c r="AP113" i="1" s="1"/>
  <c r="AQ113" i="1" s="1"/>
  <c r="AR113" i="1" s="1"/>
  <c r="AS113" i="1" s="1"/>
  <c r="AT113" i="1" s="1"/>
  <c r="AU113" i="1" s="1"/>
  <c r="AV113" i="1" s="1"/>
  <c r="AW113" i="1" s="1"/>
  <c r="AG114" i="1"/>
  <c r="AH114" i="1" s="1"/>
  <c r="AI114" i="1" s="1"/>
  <c r="AJ114" i="1" s="1"/>
  <c r="AK114" i="1" s="1"/>
  <c r="AL114" i="1" s="1"/>
  <c r="AM114" i="1" s="1"/>
  <c r="AN114" i="1" s="1"/>
  <c r="AO114" i="1" s="1"/>
  <c r="AP114" i="1" s="1"/>
  <c r="AQ114" i="1" s="1"/>
  <c r="AR114" i="1" s="1"/>
  <c r="AS114" i="1" s="1"/>
  <c r="AT114" i="1" s="1"/>
  <c r="AU114" i="1" s="1"/>
  <c r="AV114" i="1" s="1"/>
  <c r="AW114" i="1" s="1"/>
  <c r="AG101" i="1"/>
  <c r="AH101" i="1" s="1"/>
  <c r="AI101" i="1" s="1"/>
  <c r="AJ101" i="1" s="1"/>
  <c r="AK101" i="1" s="1"/>
  <c r="AL101" i="1" s="1"/>
  <c r="AM101" i="1" s="1"/>
  <c r="AN101" i="1" s="1"/>
  <c r="AO101" i="1" s="1"/>
  <c r="AP101" i="1" s="1"/>
  <c r="AQ101" i="1" s="1"/>
  <c r="AR101" i="1" s="1"/>
  <c r="AS101" i="1" s="1"/>
  <c r="AT101" i="1" s="1"/>
  <c r="AU101" i="1" s="1"/>
  <c r="AV101" i="1" s="1"/>
  <c r="AW101" i="1" s="1"/>
  <c r="AG102" i="1"/>
  <c r="AH102" i="1" s="1"/>
  <c r="AI102" i="1" s="1"/>
  <c r="AJ102" i="1" s="1"/>
  <c r="AK102" i="1" s="1"/>
  <c r="AL102" i="1" s="1"/>
  <c r="AM102" i="1" s="1"/>
  <c r="AN102" i="1" s="1"/>
  <c r="AO102" i="1" s="1"/>
  <c r="AP102" i="1" s="1"/>
  <c r="AQ102" i="1" s="1"/>
  <c r="AR102" i="1" s="1"/>
  <c r="AS102" i="1" s="1"/>
  <c r="AT102" i="1" s="1"/>
  <c r="AU102" i="1" s="1"/>
  <c r="AV102" i="1" s="1"/>
  <c r="AW102" i="1" s="1"/>
  <c r="AG103" i="1"/>
  <c r="AH103" i="1" s="1"/>
  <c r="AI103" i="1" s="1"/>
  <c r="AJ103" i="1" s="1"/>
  <c r="AK103" i="1" s="1"/>
  <c r="AL103" i="1" s="1"/>
  <c r="AM103" i="1" s="1"/>
  <c r="AN103" i="1" s="1"/>
  <c r="AO103" i="1" s="1"/>
  <c r="AP103" i="1" s="1"/>
  <c r="AQ103" i="1" s="1"/>
  <c r="AR103" i="1" s="1"/>
  <c r="AS103" i="1" s="1"/>
  <c r="AT103" i="1" s="1"/>
  <c r="AU103" i="1" s="1"/>
  <c r="AV103" i="1" s="1"/>
  <c r="AW103" i="1" s="1"/>
  <c r="AG104" i="1"/>
  <c r="AH104" i="1" s="1"/>
  <c r="AI104" i="1" s="1"/>
  <c r="AJ104" i="1" s="1"/>
  <c r="AK104" i="1" s="1"/>
  <c r="AL104" i="1" s="1"/>
  <c r="AM104" i="1" s="1"/>
  <c r="AN104" i="1" s="1"/>
  <c r="AO104" i="1" s="1"/>
  <c r="AP104" i="1" s="1"/>
  <c r="AQ104" i="1" s="1"/>
  <c r="AR104" i="1" s="1"/>
  <c r="AS104" i="1" s="1"/>
  <c r="AT104" i="1" s="1"/>
  <c r="AU104" i="1" s="1"/>
  <c r="AV104" i="1" s="1"/>
  <c r="AW104" i="1" s="1"/>
  <c r="AG95" i="1"/>
  <c r="AH95" i="1" s="1"/>
  <c r="AI95" i="1" s="1"/>
  <c r="AJ95" i="1" s="1"/>
  <c r="AK95" i="1" s="1"/>
  <c r="AL95" i="1" s="1"/>
  <c r="AM95" i="1" s="1"/>
  <c r="AN95" i="1" s="1"/>
  <c r="AO95" i="1" s="1"/>
  <c r="AP95" i="1" s="1"/>
  <c r="AQ95" i="1" s="1"/>
  <c r="AR95" i="1" s="1"/>
  <c r="AS95" i="1" s="1"/>
  <c r="AT95" i="1" s="1"/>
  <c r="AU95" i="1" s="1"/>
  <c r="AV95" i="1" s="1"/>
  <c r="AW95" i="1" s="1"/>
  <c r="AD419" i="1"/>
  <c r="AD439" i="1" s="1"/>
  <c r="AH2" i="1"/>
  <c r="AH4" i="1" s="1"/>
  <c r="O3" i="33" s="1"/>
  <c r="AH94" i="1"/>
  <c r="B2" i="1"/>
  <c r="C2" i="1"/>
  <c r="D2" i="1"/>
  <c r="D4" i="1" s="1"/>
  <c r="E2" i="1"/>
  <c r="E4" i="1" s="1"/>
  <c r="F2" i="1"/>
  <c r="F4" i="1" s="1"/>
  <c r="G2" i="1"/>
  <c r="G4" i="1" s="1"/>
  <c r="H2" i="1"/>
  <c r="H4" i="1" s="1"/>
  <c r="I2" i="1"/>
  <c r="I4" i="1" s="1"/>
  <c r="J2" i="1"/>
  <c r="J4" i="1" s="1"/>
  <c r="K2" i="1"/>
  <c r="K4" i="1" s="1"/>
  <c r="L2" i="1"/>
  <c r="L4" i="1" s="1"/>
  <c r="M2" i="1"/>
  <c r="M4" i="1" s="1"/>
  <c r="N2" i="1"/>
  <c r="N4" i="1" s="1"/>
  <c r="O2" i="1"/>
  <c r="O4" i="1" s="1"/>
  <c r="P2" i="1"/>
  <c r="P4" i="1" s="1"/>
  <c r="Q2" i="1"/>
  <c r="Q4" i="1" s="1"/>
  <c r="R2" i="1"/>
  <c r="R4" i="1" s="1"/>
  <c r="S2" i="1"/>
  <c r="S4" i="1" s="1"/>
  <c r="T2" i="1"/>
  <c r="T4" i="1" s="1"/>
  <c r="U2" i="1"/>
  <c r="U4" i="1" s="1"/>
  <c r="V2" i="1"/>
  <c r="V4" i="1" s="1"/>
  <c r="W2" i="1"/>
  <c r="W4" i="1" s="1"/>
  <c r="X2" i="1"/>
  <c r="X4" i="1" s="1"/>
  <c r="Y2" i="1"/>
  <c r="Y4" i="1" s="1"/>
  <c r="Z2" i="1"/>
  <c r="Z4" i="1" s="1"/>
  <c r="C4" i="39" s="1"/>
  <c r="AA2" i="1"/>
  <c r="AA4" i="1" s="1"/>
  <c r="D4" i="39" s="1"/>
  <c r="AB2" i="1"/>
  <c r="AB4" i="1" s="1"/>
  <c r="E4" i="39" s="1"/>
  <c r="AC2" i="1"/>
  <c r="AC4" i="1" s="1"/>
  <c r="F4" i="39" s="1"/>
  <c r="AD2" i="1"/>
  <c r="AD4" i="1" s="1"/>
  <c r="AI2" i="1"/>
  <c r="AI4" i="1" s="1"/>
  <c r="AJ2" i="1"/>
  <c r="AJ4" i="1" s="1"/>
  <c r="AK2" i="1"/>
  <c r="AK4" i="1" s="1"/>
  <c r="K3" i="36" s="1"/>
  <c r="AL2" i="1"/>
  <c r="AL4" i="1" s="1"/>
  <c r="L3" i="36" s="1"/>
  <c r="AM2" i="1"/>
  <c r="AM4" i="1" s="1"/>
  <c r="T3" i="33" s="1"/>
  <c r="AN2" i="1"/>
  <c r="AN4" i="1" s="1"/>
  <c r="AO2" i="1"/>
  <c r="AO4" i="1" s="1"/>
  <c r="AP2" i="1"/>
  <c r="AP4" i="1" s="1"/>
  <c r="AQ2" i="1"/>
  <c r="AQ4" i="1" s="1"/>
  <c r="Q3" i="36" s="1"/>
  <c r="AR2" i="1"/>
  <c r="AR4" i="1" s="1"/>
  <c r="AS2" i="1"/>
  <c r="AS4" i="1" s="1"/>
  <c r="AT2" i="1"/>
  <c r="AT4" i="1" s="1"/>
  <c r="AU2" i="1"/>
  <c r="AU4" i="1" s="1"/>
  <c r="U3" i="36" s="1"/>
  <c r="AV2" i="1"/>
  <c r="AV4" i="1" s="1"/>
  <c r="AW2" i="1"/>
  <c r="AW4" i="1" s="1"/>
  <c r="W3" i="36" s="1"/>
  <c r="N13" i="1"/>
  <c r="N15" i="1" s="1"/>
  <c r="N22" i="1"/>
  <c r="N31" i="1"/>
  <c r="N38" i="1"/>
  <c r="O13" i="1"/>
  <c r="O15" i="1" s="1"/>
  <c r="O22" i="1"/>
  <c r="O31" i="1"/>
  <c r="O38" i="1"/>
  <c r="P13" i="1"/>
  <c r="P15" i="1" s="1"/>
  <c r="P22" i="1"/>
  <c r="P31" i="1"/>
  <c r="P38" i="1"/>
  <c r="Q13" i="1"/>
  <c r="Q15" i="1" s="1"/>
  <c r="Q22" i="1"/>
  <c r="Q31" i="1"/>
  <c r="Q38" i="1"/>
  <c r="R13" i="1"/>
  <c r="R15" i="1" s="1"/>
  <c r="R22" i="1"/>
  <c r="R31" i="1"/>
  <c r="R38" i="1"/>
  <c r="S13" i="1"/>
  <c r="S15" i="1" s="1"/>
  <c r="S63" i="1" s="1"/>
  <c r="S22" i="1"/>
  <c r="S70" i="1" s="1"/>
  <c r="S31" i="1"/>
  <c r="S77" i="1" s="1"/>
  <c r="S38" i="1"/>
  <c r="S84" i="1" s="1"/>
  <c r="T13" i="1"/>
  <c r="T15" i="1" s="1"/>
  <c r="T16" i="1" s="1"/>
  <c r="T22" i="1"/>
  <c r="T70" i="1" s="1"/>
  <c r="T31" i="1"/>
  <c r="T77" i="1" s="1"/>
  <c r="T38" i="1"/>
  <c r="T84" i="1" s="1"/>
  <c r="U13" i="1"/>
  <c r="U15" i="1" s="1"/>
  <c r="U22" i="1"/>
  <c r="U70" i="1" s="1"/>
  <c r="U31" i="1"/>
  <c r="U77" i="1" s="1"/>
  <c r="U38" i="1"/>
  <c r="U84" i="1" s="1"/>
  <c r="V31" i="1"/>
  <c r="W31" i="1"/>
  <c r="X31" i="1"/>
  <c r="Y31" i="1"/>
  <c r="Z31" i="1"/>
  <c r="W121" i="1"/>
  <c r="X121" i="1"/>
  <c r="Y121" i="1"/>
  <c r="Z121" i="1"/>
  <c r="V35" i="19"/>
  <c r="W35" i="19"/>
  <c r="U35" i="19"/>
  <c r="AM20" i="38"/>
  <c r="AN20" i="38"/>
  <c r="AO20" i="38" s="1"/>
  <c r="AP20" i="38" s="1"/>
  <c r="AQ20" i="38" s="1"/>
  <c r="AR20" i="38" s="1"/>
  <c r="AS20" i="38" s="1"/>
  <c r="AT20" i="38" s="1"/>
  <c r="AU20" i="38" s="1"/>
  <c r="AV20" i="38" s="1"/>
  <c r="V390" i="1"/>
  <c r="W340" i="1"/>
  <c r="X340" i="1"/>
  <c r="Y340" i="1"/>
  <c r="Z340" i="1"/>
  <c r="AA340" i="1"/>
  <c r="AB340" i="1"/>
  <c r="AC340" i="1"/>
  <c r="AD340" i="1"/>
  <c r="AD341" i="1"/>
  <c r="S35" i="19"/>
  <c r="T35" i="19"/>
  <c r="AC121" i="1"/>
  <c r="R35" i="19"/>
  <c r="E14" i="30"/>
  <c r="G14" i="30"/>
  <c r="E15" i="30"/>
  <c r="F15" i="30"/>
  <c r="Z65" i="19"/>
  <c r="Q35" i="19"/>
  <c r="Q6" i="19"/>
  <c r="Q16" i="19"/>
  <c r="Q27" i="19"/>
  <c r="Q36" i="19"/>
  <c r="Y105" i="1"/>
  <c r="Y227" i="1" s="1"/>
  <c r="Y115" i="1"/>
  <c r="Y226" i="1" s="1"/>
  <c r="P35" i="19"/>
  <c r="U121" i="1"/>
  <c r="A42" i="19"/>
  <c r="Z58" i="19" s="1"/>
  <c r="Z52" i="19"/>
  <c r="Z63" i="19"/>
  <c r="Z62" i="19"/>
  <c r="AF425" i="1"/>
  <c r="F35" i="19"/>
  <c r="G35" i="19"/>
  <c r="H35" i="19"/>
  <c r="I35" i="19"/>
  <c r="J35" i="19"/>
  <c r="K35" i="19"/>
  <c r="L35" i="19"/>
  <c r="M35" i="19"/>
  <c r="N35" i="19"/>
  <c r="O35" i="19"/>
  <c r="AE425" i="1"/>
  <c r="A281" i="1"/>
  <c r="A282" i="1"/>
  <c r="A283" i="1"/>
  <c r="A280" i="1"/>
  <c r="AA262" i="1"/>
  <c r="AB262" i="1"/>
  <c r="AC262" i="1"/>
  <c r="W391" i="1"/>
  <c r="W428" i="1" s="1"/>
  <c r="X391" i="1"/>
  <c r="X428" i="1" s="1"/>
  <c r="Y391" i="1"/>
  <c r="Y428" i="1" s="1"/>
  <c r="Z391" i="1"/>
  <c r="Z428" i="1" s="1"/>
  <c r="AA391" i="1"/>
  <c r="AA428" i="1" s="1"/>
  <c r="AC391" i="1"/>
  <c r="AC428" i="1" s="1"/>
  <c r="AD391" i="1"/>
  <c r="AD428" i="1" s="1"/>
  <c r="Y429" i="1"/>
  <c r="AA410" i="1"/>
  <c r="AA435" i="1" s="1"/>
  <c r="AB410" i="1"/>
  <c r="AB433" i="1" s="1"/>
  <c r="AC410" i="1"/>
  <c r="AC434" i="1" s="1"/>
  <c r="AD410" i="1"/>
  <c r="AD433" i="1" s="1"/>
  <c r="AD450" i="1"/>
  <c r="AD425" i="1"/>
  <c r="AC425" i="1"/>
  <c r="AC443" i="1" s="1"/>
  <c r="AB425" i="1"/>
  <c r="AB444" i="1" s="1"/>
  <c r="AA425" i="1"/>
  <c r="AA444" i="1" s="1"/>
  <c r="Z425" i="1"/>
  <c r="Z444" i="1" s="1"/>
  <c r="Y425" i="1"/>
  <c r="Y445" i="1" s="1"/>
  <c r="X425" i="1"/>
  <c r="W425" i="1"/>
  <c r="W445" i="1" s="1"/>
  <c r="V425" i="1"/>
  <c r="V445" i="1" s="1"/>
  <c r="Z419" i="1"/>
  <c r="Z440" i="1" s="1"/>
  <c r="V419" i="1"/>
  <c r="W419" i="1"/>
  <c r="X419" i="1"/>
  <c r="Y419" i="1"/>
  <c r="AC461" i="1"/>
  <c r="Y450" i="1"/>
  <c r="Z450" i="1"/>
  <c r="AA450" i="1"/>
  <c r="AB450" i="1"/>
  <c r="AC450" i="1"/>
  <c r="Z461" i="1"/>
  <c r="AA461" i="1"/>
  <c r="AB461" i="1"/>
  <c r="Z462" i="1"/>
  <c r="AA462" i="1"/>
  <c r="AB462" i="1"/>
  <c r="AC462" i="1"/>
  <c r="AD462" i="1"/>
  <c r="AD463" i="1"/>
  <c r="AD461" i="1"/>
  <c r="Z455" i="1"/>
  <c r="AA455" i="1"/>
  <c r="AB455" i="1"/>
  <c r="V449" i="1"/>
  <c r="W449" i="1"/>
  <c r="X449" i="1"/>
  <c r="Y449" i="1"/>
  <c r="Z449" i="1"/>
  <c r="AA449" i="1"/>
  <c r="AB449" i="1"/>
  <c r="AC449" i="1"/>
  <c r="AD449" i="1"/>
  <c r="W448" i="1"/>
  <c r="X448" i="1"/>
  <c r="Y448" i="1"/>
  <c r="Z448" i="1"/>
  <c r="AA448" i="1"/>
  <c r="AB448" i="1"/>
  <c r="AC448" i="1"/>
  <c r="AD448" i="1"/>
  <c r="V448" i="1"/>
  <c r="W410" i="1"/>
  <c r="W433" i="1" s="1"/>
  <c r="X410" i="1"/>
  <c r="X435" i="1" s="1"/>
  <c r="Y410" i="1"/>
  <c r="Z410" i="1"/>
  <c r="Z413" i="1" s="1"/>
  <c r="V410" i="1"/>
  <c r="V433" i="1" s="1"/>
  <c r="Y378" i="1"/>
  <c r="Y384" i="1"/>
  <c r="X378" i="1"/>
  <c r="X384" i="1"/>
  <c r="W378" i="1"/>
  <c r="W384" i="1"/>
  <c r="V378" i="1"/>
  <c r="V384" i="1"/>
  <c r="V402" i="1" s="1"/>
  <c r="Y401" i="1"/>
  <c r="X401" i="1"/>
  <c r="W401" i="1"/>
  <c r="V401" i="1"/>
  <c r="Y400" i="1"/>
  <c r="X400" i="1"/>
  <c r="W400" i="1"/>
  <c r="V400" i="1"/>
  <c r="Y399" i="1"/>
  <c r="X399" i="1"/>
  <c r="W399" i="1"/>
  <c r="V399" i="1"/>
  <c r="Y398" i="1"/>
  <c r="X398" i="1"/>
  <c r="W398" i="1"/>
  <c r="V398" i="1"/>
  <c r="Y397" i="1"/>
  <c r="X397" i="1"/>
  <c r="W397" i="1"/>
  <c r="V397" i="1"/>
  <c r="Y395" i="1"/>
  <c r="X395" i="1"/>
  <c r="W395" i="1"/>
  <c r="V395" i="1"/>
  <c r="Y394" i="1"/>
  <c r="X394" i="1"/>
  <c r="W394" i="1"/>
  <c r="V394" i="1"/>
  <c r="Y393" i="1"/>
  <c r="X393" i="1"/>
  <c r="W393" i="1"/>
  <c r="V393" i="1"/>
  <c r="V391" i="1"/>
  <c r="Y389" i="1"/>
  <c r="X389" i="1"/>
  <c r="W389" i="1"/>
  <c r="V389" i="1"/>
  <c r="Y388" i="1"/>
  <c r="X388" i="1"/>
  <c r="W388" i="1"/>
  <c r="V388" i="1"/>
  <c r="Z389" i="1"/>
  <c r="AA389" i="1"/>
  <c r="AC389" i="1"/>
  <c r="AD389" i="1"/>
  <c r="Z393" i="1"/>
  <c r="AA393" i="1"/>
  <c r="AC393" i="1"/>
  <c r="AD393" i="1"/>
  <c r="Z394" i="1"/>
  <c r="AA394" i="1"/>
  <c r="AC394" i="1"/>
  <c r="AD394" i="1"/>
  <c r="Z395" i="1"/>
  <c r="AA395" i="1"/>
  <c r="AC395" i="1"/>
  <c r="AD395" i="1"/>
  <c r="Z378" i="1"/>
  <c r="Z396" i="1" s="1"/>
  <c r="AA378" i="1"/>
  <c r="AB378" i="1"/>
  <c r="AC378" i="1"/>
  <c r="AD378" i="1"/>
  <c r="AD396" i="1" s="1"/>
  <c r="Z397" i="1"/>
  <c r="AA397" i="1"/>
  <c r="AC397" i="1"/>
  <c r="AD397" i="1"/>
  <c r="Z398" i="1"/>
  <c r="AA398" i="1"/>
  <c r="AC398" i="1"/>
  <c r="AD398" i="1"/>
  <c r="Z399" i="1"/>
  <c r="AA399" i="1"/>
  <c r="AC399" i="1"/>
  <c r="AD399" i="1"/>
  <c r="Z400" i="1"/>
  <c r="AA400" i="1"/>
  <c r="AC400" i="1"/>
  <c r="AD400" i="1"/>
  <c r="Z401" i="1"/>
  <c r="AA401" i="1"/>
  <c r="AC401" i="1"/>
  <c r="AD401" i="1"/>
  <c r="Z384" i="1"/>
  <c r="Z402" i="1" s="1"/>
  <c r="AA384" i="1"/>
  <c r="AB384" i="1"/>
  <c r="AC384" i="1"/>
  <c r="AD384" i="1"/>
  <c r="Z388" i="1"/>
  <c r="AA388" i="1"/>
  <c r="AC388" i="1"/>
  <c r="AD388" i="1"/>
  <c r="W341" i="1"/>
  <c r="X341" i="1"/>
  <c r="Y341" i="1"/>
  <c r="Z341" i="1"/>
  <c r="AA341" i="1"/>
  <c r="AB341" i="1"/>
  <c r="AC341" i="1"/>
  <c r="A340" i="1"/>
  <c r="A341" i="1"/>
  <c r="A342" i="1"/>
  <c r="A339" i="1"/>
  <c r="Y300" i="1"/>
  <c r="X300" i="1"/>
  <c r="Y307" i="1"/>
  <c r="Y306" i="1"/>
  <c r="Y305" i="1"/>
  <c r="W300" i="1"/>
  <c r="X307" i="1"/>
  <c r="X306" i="1"/>
  <c r="X305" i="1"/>
  <c r="Z300" i="1"/>
  <c r="Z308" i="1" s="1"/>
  <c r="Z307" i="1"/>
  <c r="Z306" i="1"/>
  <c r="Z305" i="1"/>
  <c r="AA305" i="1"/>
  <c r="AB305" i="1"/>
  <c r="AA306" i="1"/>
  <c r="AB306" i="1"/>
  <c r="AA307" i="1"/>
  <c r="AB307" i="1"/>
  <c r="AB300" i="1"/>
  <c r="AC305" i="1"/>
  <c r="AC306" i="1"/>
  <c r="AC307" i="1"/>
  <c r="AC300" i="1"/>
  <c r="AC308" i="1" s="1"/>
  <c r="AD300" i="1"/>
  <c r="AC105" i="1"/>
  <c r="AC227" i="1" s="1"/>
  <c r="AC115" i="1"/>
  <c r="H27" i="36"/>
  <c r="I27" i="36"/>
  <c r="J27" i="36"/>
  <c r="K27" i="36"/>
  <c r="L27" i="36"/>
  <c r="H28" i="36"/>
  <c r="I28" i="36"/>
  <c r="J28" i="36"/>
  <c r="K28" i="36"/>
  <c r="L28" i="36"/>
  <c r="H29" i="36"/>
  <c r="I29" i="36"/>
  <c r="J29" i="36"/>
  <c r="K29" i="36"/>
  <c r="L29" i="36"/>
  <c r="I26" i="36"/>
  <c r="J26" i="36"/>
  <c r="K26" i="36"/>
  <c r="G20" i="36"/>
  <c r="G29" i="36"/>
  <c r="G22" i="36"/>
  <c r="F44" i="33" s="1"/>
  <c r="G23" i="36"/>
  <c r="E44" i="33" s="1"/>
  <c r="A29" i="36"/>
  <c r="B20" i="36"/>
  <c r="B21" i="36"/>
  <c r="B22" i="36"/>
  <c r="B19" i="36"/>
  <c r="AB121" i="1"/>
  <c r="AA121" i="1"/>
  <c r="V121" i="1"/>
  <c r="S16" i="19"/>
  <c r="T16" i="19"/>
  <c r="U16" i="19"/>
  <c r="V16" i="19"/>
  <c r="W16" i="19"/>
  <c r="S27" i="19"/>
  <c r="T27" i="19"/>
  <c r="U27" i="19"/>
  <c r="V27" i="19"/>
  <c r="W27" i="19"/>
  <c r="F36" i="19"/>
  <c r="G36" i="19"/>
  <c r="H36" i="19"/>
  <c r="I36" i="19"/>
  <c r="J36" i="19"/>
  <c r="K36" i="19"/>
  <c r="L36" i="19"/>
  <c r="M36" i="19"/>
  <c r="N36" i="19"/>
  <c r="O36" i="19"/>
  <c r="P36" i="19"/>
  <c r="Q105" i="1"/>
  <c r="U105" i="1"/>
  <c r="Q115" i="1"/>
  <c r="U115" i="1"/>
  <c r="Q121" i="1"/>
  <c r="A44" i="19"/>
  <c r="A43" i="19"/>
  <c r="A41" i="19"/>
  <c r="A40" i="19"/>
  <c r="A39" i="19"/>
  <c r="A38" i="19"/>
  <c r="A37" i="19"/>
  <c r="S6" i="19"/>
  <c r="S36" i="19" s="1"/>
  <c r="T6" i="19"/>
  <c r="T36" i="19" s="1"/>
  <c r="U6" i="19"/>
  <c r="U36" i="19" s="1"/>
  <c r="V6" i="19"/>
  <c r="V36" i="19"/>
  <c r="W6" i="19"/>
  <c r="W36" i="19" s="1"/>
  <c r="R6" i="19"/>
  <c r="R36" i="19"/>
  <c r="A29" i="19"/>
  <c r="A28" i="19"/>
  <c r="A23" i="19"/>
  <c r="A21" i="19"/>
  <c r="A17" i="19"/>
  <c r="A15" i="19"/>
  <c r="A13" i="19"/>
  <c r="A10" i="19"/>
  <c r="V250" i="1"/>
  <c r="V235" i="1"/>
  <c r="V237" i="1"/>
  <c r="W235" i="1"/>
  <c r="W237" i="1"/>
  <c r="W250" i="1"/>
  <c r="W264" i="1" s="1"/>
  <c r="X235" i="1"/>
  <c r="X237" i="1"/>
  <c r="X250" i="1"/>
  <c r="Y235" i="1"/>
  <c r="Y237" i="1"/>
  <c r="Y250" i="1"/>
  <c r="Z235" i="1"/>
  <c r="Z237" i="1"/>
  <c r="Z250" i="1"/>
  <c r="AD210" i="1"/>
  <c r="Z210" i="1"/>
  <c r="AA210" i="1"/>
  <c r="AB210" i="1"/>
  <c r="AC210" i="1"/>
  <c r="Z272" i="1"/>
  <c r="Y272" i="1"/>
  <c r="X272" i="1"/>
  <c r="W272" i="1"/>
  <c r="V272" i="1"/>
  <c r="V273" i="1" s="1"/>
  <c r="Z269" i="1"/>
  <c r="V269" i="1"/>
  <c r="V270" i="1" s="1"/>
  <c r="W269" i="1"/>
  <c r="W270" i="1" s="1"/>
  <c r="X269" i="1"/>
  <c r="Y269" i="1"/>
  <c r="Y270" i="1" s="1"/>
  <c r="V275" i="1"/>
  <c r="W275" i="1"/>
  <c r="X275" i="1"/>
  <c r="Y275" i="1"/>
  <c r="Z275" i="1"/>
  <c r="AA275" i="1"/>
  <c r="AB275" i="1"/>
  <c r="AC275" i="1"/>
  <c r="AD275" i="1"/>
  <c r="Y276" i="1"/>
  <c r="AB276" i="1"/>
  <c r="A272" i="1"/>
  <c r="A275" i="1"/>
  <c r="A276" i="1"/>
  <c r="A269" i="1"/>
  <c r="W258" i="1"/>
  <c r="W259" i="1"/>
  <c r="W257" i="1" s="1"/>
  <c r="V258" i="1"/>
  <c r="V259" i="1"/>
  <c r="X258" i="1"/>
  <c r="X259" i="1"/>
  <c r="X257" i="1" s="1"/>
  <c r="Y258" i="1"/>
  <c r="Y259" i="1"/>
  <c r="Y257" i="1" s="1"/>
  <c r="Z259" i="1"/>
  <c r="Z257" i="1" s="1"/>
  <c r="Z258" i="1"/>
  <c r="AA258" i="1"/>
  <c r="AA259" i="1"/>
  <c r="AA257" i="1" s="1"/>
  <c r="AB258" i="1"/>
  <c r="AB251" i="1" s="1"/>
  <c r="AB259" i="1"/>
  <c r="AB257" i="1" s="1"/>
  <c r="AC258" i="1"/>
  <c r="AC251" i="1" s="1"/>
  <c r="AC259" i="1"/>
  <c r="AC257" i="1" s="1"/>
  <c r="V115" i="1"/>
  <c r="W115" i="1"/>
  <c r="X115" i="1"/>
  <c r="X226" i="1" s="1"/>
  <c r="Z115" i="1"/>
  <c r="AA115" i="1"/>
  <c r="AB115" i="1"/>
  <c r="AB226" i="1" s="1"/>
  <c r="Y262" i="1"/>
  <c r="X262" i="1"/>
  <c r="Z262" i="1"/>
  <c r="W262" i="1"/>
  <c r="V262" i="1"/>
  <c r="Z212" i="1"/>
  <c r="AA212" i="1"/>
  <c r="AB212" i="1"/>
  <c r="AC212" i="1"/>
  <c r="AD212" i="1"/>
  <c r="N115" i="1"/>
  <c r="O115" i="1"/>
  <c r="P115" i="1"/>
  <c r="R115" i="1"/>
  <c r="S115" i="1"/>
  <c r="T115" i="1"/>
  <c r="N121" i="1"/>
  <c r="O121" i="1"/>
  <c r="P121" i="1"/>
  <c r="R121" i="1"/>
  <c r="S121" i="1"/>
  <c r="T121" i="1"/>
  <c r="N105" i="1"/>
  <c r="O105" i="1"/>
  <c r="P105" i="1"/>
  <c r="R105" i="1"/>
  <c r="S105" i="1"/>
  <c r="T105" i="1"/>
  <c r="V105" i="1"/>
  <c r="W105" i="1"/>
  <c r="W227" i="1" s="1"/>
  <c r="X105" i="1"/>
  <c r="X227" i="1" s="1"/>
  <c r="Z105" i="1"/>
  <c r="Z227" i="1" s="1"/>
  <c r="AA105" i="1"/>
  <c r="AB105" i="1"/>
  <c r="AB227" i="1" s="1"/>
  <c r="AD105" i="1"/>
  <c r="AD227" i="1" s="1"/>
  <c r="V16" i="1"/>
  <c r="AA102" i="20"/>
  <c r="AE102" i="20" s="1"/>
  <c r="AE302" i="20" s="1"/>
  <c r="AA103" i="20"/>
  <c r="AE103" i="20" s="1"/>
  <c r="AA104" i="20"/>
  <c r="AE104" i="20" s="1"/>
  <c r="AE204" i="20" s="1"/>
  <c r="AB102" i="20"/>
  <c r="AB9" i="20" s="1"/>
  <c r="AB103" i="20"/>
  <c r="AB10" i="20" s="1"/>
  <c r="AB104" i="20"/>
  <c r="AB11" i="20" s="1"/>
  <c r="AC102" i="20"/>
  <c r="AC9" i="20" s="1"/>
  <c r="AC103" i="20"/>
  <c r="AC10" i="20" s="1"/>
  <c r="AC104" i="20"/>
  <c r="AD102" i="20"/>
  <c r="AD9" i="20" s="1"/>
  <c r="AD103" i="20"/>
  <c r="AD104" i="20"/>
  <c r="AD11" i="20" s="1"/>
  <c r="AE14" i="20"/>
  <c r="AF14" i="20"/>
  <c r="AJ14" i="20"/>
  <c r="A303" i="20"/>
  <c r="A304" i="20"/>
  <c r="A204" i="20"/>
  <c r="V178" i="1"/>
  <c r="V182" i="1" s="1"/>
  <c r="W178" i="1"/>
  <c r="W182" i="1" s="1"/>
  <c r="X178" i="1"/>
  <c r="X182" i="1" s="1"/>
  <c r="Y178" i="1"/>
  <c r="Y182" i="1" s="1"/>
  <c r="Z178" i="1"/>
  <c r="Z182" i="1" s="1"/>
  <c r="AA178" i="1"/>
  <c r="AB178" i="1"/>
  <c r="AB182" i="1" s="1"/>
  <c r="AC178" i="1"/>
  <c r="AC182" i="1" s="1"/>
  <c r="AD178" i="1"/>
  <c r="AC175" i="1"/>
  <c r="V175" i="1"/>
  <c r="W175" i="1"/>
  <c r="X175" i="1"/>
  <c r="Y175" i="1"/>
  <c r="Z175" i="1"/>
  <c r="AA182" i="1"/>
  <c r="AA175" i="1"/>
  <c r="AB175" i="1"/>
  <c r="N178" i="1"/>
  <c r="N182" i="1" s="1"/>
  <c r="O178" i="1"/>
  <c r="O182" i="1" s="1"/>
  <c r="P178" i="1"/>
  <c r="P182" i="1" s="1"/>
  <c r="Q178" i="1"/>
  <c r="Q182" i="1" s="1"/>
  <c r="R178" i="1"/>
  <c r="R182" i="1" s="1"/>
  <c r="S178" i="1"/>
  <c r="S182" i="1" s="1"/>
  <c r="T178" i="1"/>
  <c r="T182" i="1" s="1"/>
  <c r="U178" i="1"/>
  <c r="U182" i="1" s="1"/>
  <c r="N175" i="1"/>
  <c r="O175" i="1"/>
  <c r="P175" i="1"/>
  <c r="Q175" i="1"/>
  <c r="R175" i="1"/>
  <c r="S175" i="1"/>
  <c r="T175" i="1"/>
  <c r="U175" i="1"/>
  <c r="AD182" i="1"/>
  <c r="AD175" i="1"/>
  <c r="AH18" i="20"/>
  <c r="AI18" i="20"/>
  <c r="AJ18" i="20"/>
  <c r="AK18" i="20"/>
  <c r="AF18" i="20"/>
  <c r="AG18" i="20"/>
  <c r="AE18" i="20"/>
  <c r="AT18" i="20"/>
  <c r="AU18" i="20"/>
  <c r="AV18" i="20"/>
  <c r="AW18" i="20"/>
  <c r="AP18" i="20"/>
  <c r="AQ18" i="20"/>
  <c r="AR18" i="20"/>
  <c r="AS18" i="20"/>
  <c r="AL18" i="20"/>
  <c r="AM18" i="20"/>
  <c r="AN18" i="20"/>
  <c r="AO18" i="20"/>
  <c r="A302" i="20"/>
  <c r="A202" i="20"/>
  <c r="AC12" i="20"/>
  <c r="AD12" i="20"/>
  <c r="AE12" i="20"/>
  <c r="AF12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AT13" i="20"/>
  <c r="AU13" i="20"/>
  <c r="AV13" i="20"/>
  <c r="AW13" i="20"/>
  <c r="AC14" i="20"/>
  <c r="AD14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C18" i="20"/>
  <c r="AD18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AT20" i="20"/>
  <c r="AU20" i="20"/>
  <c r="AV20" i="20"/>
  <c r="AW20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AV21" i="20"/>
  <c r="AW21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AV22" i="20"/>
  <c r="AW22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AV23" i="20"/>
  <c r="AW23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AV24" i="20"/>
  <c r="AW24" i="20"/>
  <c r="AC25" i="20"/>
  <c r="AD25" i="20"/>
  <c r="AE25" i="20"/>
  <c r="AF25" i="20"/>
  <c r="AG25" i="20"/>
  <c r="AH25" i="20"/>
  <c r="AI25" i="20"/>
  <c r="AJ25" i="20"/>
  <c r="AK25" i="20"/>
  <c r="AL25" i="20"/>
  <c r="AM25" i="20"/>
  <c r="AN25" i="20"/>
  <c r="AO25" i="20"/>
  <c r="AP25" i="20"/>
  <c r="AQ25" i="20"/>
  <c r="AR25" i="20"/>
  <c r="AS25" i="20"/>
  <c r="AT25" i="20"/>
  <c r="AU25" i="20"/>
  <c r="AV25" i="20"/>
  <c r="AW25" i="20"/>
  <c r="AC26" i="20"/>
  <c r="AD26" i="20"/>
  <c r="AE26" i="20"/>
  <c r="AF26" i="20"/>
  <c r="AG26" i="20"/>
  <c r="AH26" i="20"/>
  <c r="AI26" i="20"/>
  <c r="AJ26" i="20"/>
  <c r="AK26" i="20"/>
  <c r="AL26" i="20"/>
  <c r="AM26" i="20"/>
  <c r="AN26" i="20"/>
  <c r="AO26" i="20"/>
  <c r="AP26" i="20"/>
  <c r="AQ26" i="20"/>
  <c r="AR26" i="20"/>
  <c r="AS26" i="20"/>
  <c r="AT26" i="20"/>
  <c r="AU26" i="20"/>
  <c r="AV26" i="20"/>
  <c r="AW26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AT27" i="20"/>
  <c r="AU27" i="20"/>
  <c r="AV27" i="20"/>
  <c r="AW27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AT28" i="20"/>
  <c r="AU28" i="20"/>
  <c r="AV28" i="20"/>
  <c r="AW28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C30" i="20"/>
  <c r="AD30" i="20"/>
  <c r="AE30" i="20"/>
  <c r="AF30" i="20"/>
  <c r="AG30" i="20"/>
  <c r="AH30" i="20"/>
  <c r="AI30" i="20"/>
  <c r="AJ30" i="20"/>
  <c r="AK30" i="20"/>
  <c r="AL30" i="20"/>
  <c r="AM30" i="20"/>
  <c r="AN30" i="20"/>
  <c r="AO30" i="20"/>
  <c r="AP30" i="20"/>
  <c r="AQ30" i="20"/>
  <c r="AR30" i="20"/>
  <c r="AS30" i="20"/>
  <c r="AT30" i="20"/>
  <c r="AU30" i="20"/>
  <c r="AV30" i="20"/>
  <c r="AW30" i="20"/>
  <c r="AC31" i="20"/>
  <c r="AD31" i="20"/>
  <c r="AE31" i="20"/>
  <c r="AF31" i="20"/>
  <c r="AG31" i="20"/>
  <c r="AH31" i="20"/>
  <c r="AI31" i="20"/>
  <c r="AJ31" i="20"/>
  <c r="AK31" i="20"/>
  <c r="AL31" i="20"/>
  <c r="AM31" i="20"/>
  <c r="AN31" i="20"/>
  <c r="AO31" i="20"/>
  <c r="AP31" i="20"/>
  <c r="AQ31" i="20"/>
  <c r="AR31" i="20"/>
  <c r="AS31" i="20"/>
  <c r="AT31" i="20"/>
  <c r="AU31" i="20"/>
  <c r="AV31" i="20"/>
  <c r="AW31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AT32" i="20"/>
  <c r="AU32" i="20"/>
  <c r="AV32" i="20"/>
  <c r="AW32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AT33" i="20"/>
  <c r="AU33" i="20"/>
  <c r="AV33" i="20"/>
  <c r="AW33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AT34" i="20"/>
  <c r="AU34" i="20"/>
  <c r="AV34" i="20"/>
  <c r="AW34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AT35" i="20"/>
  <c r="AU35" i="20"/>
  <c r="AV35" i="20"/>
  <c r="AW35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AT36" i="20"/>
  <c r="AU36" i="20"/>
  <c r="AV36" i="20"/>
  <c r="AW36" i="20"/>
  <c r="AC37" i="20"/>
  <c r="AD37" i="20"/>
  <c r="AE37" i="20"/>
  <c r="AF37" i="20"/>
  <c r="AG37" i="20"/>
  <c r="AH37" i="20"/>
  <c r="AI37" i="20"/>
  <c r="AJ37" i="20"/>
  <c r="AK37" i="20"/>
  <c r="AL37" i="20"/>
  <c r="AM37" i="20"/>
  <c r="AN37" i="20"/>
  <c r="AO37" i="20"/>
  <c r="AP37" i="20"/>
  <c r="AQ37" i="20"/>
  <c r="AR37" i="20"/>
  <c r="AS37" i="20"/>
  <c r="AT37" i="20"/>
  <c r="AU37" i="20"/>
  <c r="AV37" i="20"/>
  <c r="AW37" i="20"/>
  <c r="AC38" i="20"/>
  <c r="AD38" i="20"/>
  <c r="AE38" i="20"/>
  <c r="AF38" i="20"/>
  <c r="AG38" i="20"/>
  <c r="AH38" i="20"/>
  <c r="AI38" i="20"/>
  <c r="AJ38" i="20"/>
  <c r="AK38" i="20"/>
  <c r="AL38" i="20"/>
  <c r="AM38" i="20"/>
  <c r="AN38" i="20"/>
  <c r="AO38" i="20"/>
  <c r="AP38" i="20"/>
  <c r="AQ38" i="20"/>
  <c r="AR38" i="20"/>
  <c r="AS38" i="20"/>
  <c r="AT38" i="20"/>
  <c r="AU38" i="20"/>
  <c r="AV38" i="20"/>
  <c r="AW38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AT40" i="20"/>
  <c r="AU40" i="20"/>
  <c r="AV40" i="20"/>
  <c r="AW40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AT41" i="20"/>
  <c r="AU41" i="20"/>
  <c r="AV41" i="20"/>
  <c r="AW41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AT42" i="20"/>
  <c r="AU42" i="20"/>
  <c r="AV42" i="20"/>
  <c r="AW42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AT43" i="20"/>
  <c r="AU43" i="20"/>
  <c r="AV43" i="20"/>
  <c r="AW43" i="20"/>
  <c r="AC44" i="20"/>
  <c r="AD44" i="20"/>
  <c r="AE44" i="20"/>
  <c r="AF44" i="20"/>
  <c r="AG44" i="20"/>
  <c r="AH44" i="20"/>
  <c r="AI44" i="20"/>
  <c r="AJ44" i="20"/>
  <c r="AK44" i="20"/>
  <c r="AL44" i="20"/>
  <c r="AM44" i="20"/>
  <c r="AN44" i="20"/>
  <c r="AO44" i="20"/>
  <c r="AP44" i="20"/>
  <c r="AQ44" i="20"/>
  <c r="AR44" i="20"/>
  <c r="AS44" i="20"/>
  <c r="AT44" i="20"/>
  <c r="AU44" i="20"/>
  <c r="AV44" i="20"/>
  <c r="AW44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AT45" i="20"/>
  <c r="AU45" i="20"/>
  <c r="AV45" i="20"/>
  <c r="AW45" i="20"/>
  <c r="AC46" i="20"/>
  <c r="AD46" i="20"/>
  <c r="AE46" i="20"/>
  <c r="AF46" i="20"/>
  <c r="AG46" i="20"/>
  <c r="AH46" i="20"/>
  <c r="AI46" i="20"/>
  <c r="AJ46" i="20"/>
  <c r="AK46" i="20"/>
  <c r="AL46" i="20"/>
  <c r="AM46" i="20"/>
  <c r="AN46" i="20"/>
  <c r="AO46" i="20"/>
  <c r="AP46" i="20"/>
  <c r="AQ46" i="20"/>
  <c r="AR46" i="20"/>
  <c r="AS46" i="20"/>
  <c r="AT46" i="20"/>
  <c r="AU46" i="20"/>
  <c r="AV46" i="20"/>
  <c r="AW46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AT47" i="20"/>
  <c r="AU47" i="20"/>
  <c r="AV47" i="20"/>
  <c r="AW47" i="20"/>
  <c r="AC48" i="20"/>
  <c r="AD48" i="20"/>
  <c r="AE48" i="20"/>
  <c r="AF48" i="20"/>
  <c r="AG48" i="20"/>
  <c r="AH48" i="20"/>
  <c r="AI48" i="20"/>
  <c r="AJ48" i="20"/>
  <c r="AK48" i="20"/>
  <c r="AL48" i="20"/>
  <c r="AM48" i="20"/>
  <c r="AN48" i="20"/>
  <c r="AO48" i="20"/>
  <c r="AP48" i="20"/>
  <c r="AQ48" i="20"/>
  <c r="AR48" i="20"/>
  <c r="AS48" i="20"/>
  <c r="AT48" i="20"/>
  <c r="AU48" i="20"/>
  <c r="AV48" i="20"/>
  <c r="AW48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AV49" i="20"/>
  <c r="AW49" i="20"/>
  <c r="AC50" i="20"/>
  <c r="AD50" i="20"/>
  <c r="AE50" i="20"/>
  <c r="AF50" i="20"/>
  <c r="AG50" i="20"/>
  <c r="AH50" i="20"/>
  <c r="AI50" i="20"/>
  <c r="AJ50" i="20"/>
  <c r="AK50" i="20"/>
  <c r="AL50" i="20"/>
  <c r="AM50" i="20"/>
  <c r="AN50" i="20"/>
  <c r="AO50" i="20"/>
  <c r="AP50" i="20"/>
  <c r="AQ50" i="20"/>
  <c r="AR50" i="20"/>
  <c r="AS50" i="20"/>
  <c r="AT50" i="20"/>
  <c r="AU50" i="20"/>
  <c r="AV50" i="20"/>
  <c r="AW50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AT51" i="20"/>
  <c r="AU51" i="20"/>
  <c r="AV51" i="20"/>
  <c r="AW51" i="20"/>
  <c r="AC52" i="20"/>
  <c r="AD52" i="20"/>
  <c r="AE52" i="20"/>
  <c r="AF52" i="20"/>
  <c r="AG52" i="20"/>
  <c r="AH52" i="20"/>
  <c r="AI52" i="20"/>
  <c r="AJ52" i="20"/>
  <c r="AK52" i="20"/>
  <c r="AL52" i="20"/>
  <c r="AM52" i="20"/>
  <c r="AN52" i="20"/>
  <c r="AO52" i="20"/>
  <c r="AP52" i="20"/>
  <c r="AQ52" i="20"/>
  <c r="AR52" i="20"/>
  <c r="AS52" i="20"/>
  <c r="AT52" i="20"/>
  <c r="AU52" i="20"/>
  <c r="AV52" i="20"/>
  <c r="AW52" i="20"/>
  <c r="AC53" i="20"/>
  <c r="AD53" i="20"/>
  <c r="AE53" i="20"/>
  <c r="AF53" i="20"/>
  <c r="AG53" i="20"/>
  <c r="AH53" i="20"/>
  <c r="AI53" i="20"/>
  <c r="AJ53" i="20"/>
  <c r="AK53" i="20"/>
  <c r="AL53" i="20"/>
  <c r="AM53" i="20"/>
  <c r="AN53" i="20"/>
  <c r="AO53" i="20"/>
  <c r="AP53" i="20"/>
  <c r="AQ53" i="20"/>
  <c r="AR53" i="20"/>
  <c r="AS53" i="20"/>
  <c r="AT53" i="20"/>
  <c r="AU53" i="20"/>
  <c r="AV53" i="20"/>
  <c r="AW53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AT54" i="20"/>
  <c r="AU54" i="20"/>
  <c r="AV54" i="20"/>
  <c r="AW54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AT55" i="20"/>
  <c r="AU55" i="20"/>
  <c r="AV55" i="20"/>
  <c r="AW55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AT56" i="20"/>
  <c r="AU56" i="20"/>
  <c r="AV56" i="20"/>
  <c r="AW56" i="20"/>
  <c r="AC57" i="20"/>
  <c r="AD57" i="20"/>
  <c r="AE57" i="20"/>
  <c r="AF57" i="20"/>
  <c r="AG57" i="20"/>
  <c r="AH57" i="20"/>
  <c r="AI57" i="20"/>
  <c r="AJ57" i="20"/>
  <c r="AK57" i="20"/>
  <c r="AL57" i="20"/>
  <c r="AM57" i="20"/>
  <c r="AN57" i="20"/>
  <c r="AO57" i="20"/>
  <c r="AP57" i="20"/>
  <c r="AQ57" i="20"/>
  <c r="AR57" i="20"/>
  <c r="AS57" i="20"/>
  <c r="AT57" i="20"/>
  <c r="AU57" i="20"/>
  <c r="AV57" i="20"/>
  <c r="AW57" i="20"/>
  <c r="AC58" i="20"/>
  <c r="AD58" i="20"/>
  <c r="AE58" i="20"/>
  <c r="AF58" i="20"/>
  <c r="AG58" i="20"/>
  <c r="AH58" i="20"/>
  <c r="AI58" i="20"/>
  <c r="AJ58" i="20"/>
  <c r="AK58" i="20"/>
  <c r="AL58" i="20"/>
  <c r="AM58" i="20"/>
  <c r="AN58" i="20"/>
  <c r="AO58" i="20"/>
  <c r="AP58" i="20"/>
  <c r="AQ58" i="20"/>
  <c r="AR58" i="20"/>
  <c r="AS58" i="20"/>
  <c r="AT58" i="20"/>
  <c r="AU58" i="20"/>
  <c r="AV58" i="20"/>
  <c r="AW58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AV59" i="20"/>
  <c r="AW59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AT60" i="20"/>
  <c r="AU60" i="20"/>
  <c r="AV60" i="20"/>
  <c r="AW60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AT61" i="20"/>
  <c r="AU61" i="20"/>
  <c r="AV61" i="20"/>
  <c r="AW61" i="20"/>
  <c r="AC62" i="20"/>
  <c r="AD62" i="20"/>
  <c r="AE62" i="20"/>
  <c r="AF62" i="20"/>
  <c r="AG62" i="20"/>
  <c r="AH62" i="20"/>
  <c r="AI62" i="20"/>
  <c r="AJ62" i="20"/>
  <c r="AK62" i="20"/>
  <c r="AL62" i="20"/>
  <c r="AM62" i="20"/>
  <c r="AN62" i="20"/>
  <c r="AO62" i="20"/>
  <c r="AP62" i="20"/>
  <c r="AQ62" i="20"/>
  <c r="AR62" i="20"/>
  <c r="AS62" i="20"/>
  <c r="AT62" i="20"/>
  <c r="AU62" i="20"/>
  <c r="AV62" i="20"/>
  <c r="AW62" i="20"/>
  <c r="AC63" i="20"/>
  <c r="AD63" i="20"/>
  <c r="AE63" i="20"/>
  <c r="AF63" i="20"/>
  <c r="AG63" i="20"/>
  <c r="AH63" i="20"/>
  <c r="AI63" i="20"/>
  <c r="AJ63" i="20"/>
  <c r="AK63" i="20"/>
  <c r="AL63" i="20"/>
  <c r="AM63" i="20"/>
  <c r="AN63" i="20"/>
  <c r="AO63" i="20"/>
  <c r="AP63" i="20"/>
  <c r="AQ63" i="20"/>
  <c r="AR63" i="20"/>
  <c r="AS63" i="20"/>
  <c r="AT63" i="20"/>
  <c r="AU63" i="20"/>
  <c r="AV63" i="20"/>
  <c r="AW63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AT64" i="20"/>
  <c r="AU64" i="20"/>
  <c r="AV64" i="20"/>
  <c r="AW64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AT65" i="20"/>
  <c r="AU65" i="20"/>
  <c r="AV65" i="20"/>
  <c r="AW65" i="20"/>
  <c r="AB12" i="20"/>
  <c r="AB13" i="20"/>
  <c r="AB14" i="20"/>
  <c r="AB15" i="20"/>
  <c r="AB16" i="20"/>
  <c r="AB17" i="20"/>
  <c r="AB18" i="20"/>
  <c r="AB19" i="20"/>
  <c r="AB20" i="20"/>
  <c r="AB21" i="20"/>
  <c r="AB22" i="20"/>
  <c r="AB23" i="20"/>
  <c r="AB24" i="20"/>
  <c r="AB25" i="20"/>
  <c r="AB26" i="20"/>
  <c r="AB27" i="20"/>
  <c r="AB28" i="20"/>
  <c r="AB29" i="20"/>
  <c r="AB30" i="20"/>
  <c r="AD56" i="1"/>
  <c r="AH56" i="1" s="1"/>
  <c r="AD57" i="1"/>
  <c r="AH57" i="1" s="1"/>
  <c r="AL57" i="1" s="1"/>
  <c r="AP57" i="1" s="1"/>
  <c r="AT57" i="1" s="1"/>
  <c r="AD58" i="1"/>
  <c r="AD60" i="1"/>
  <c r="AD61" i="1"/>
  <c r="AD63" i="1"/>
  <c r="AD65" i="1"/>
  <c r="AD66" i="1"/>
  <c r="AD67" i="1"/>
  <c r="AD68" i="1"/>
  <c r="AD69" i="1"/>
  <c r="AD80" i="1"/>
  <c r="AE80" i="1" s="1"/>
  <c r="AF80" i="1" s="1"/>
  <c r="AG80" i="1" s="1"/>
  <c r="AH80" i="1" s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D81" i="1"/>
  <c r="AD82" i="1"/>
  <c r="AD83" i="1"/>
  <c r="AD84" i="1"/>
  <c r="AD86" i="1"/>
  <c r="AT2" i="20"/>
  <c r="AU2" i="20"/>
  <c r="AV2" i="20"/>
  <c r="AW2" i="20"/>
  <c r="AT4" i="20"/>
  <c r="AU4" i="20"/>
  <c r="AV4" i="20"/>
  <c r="AW4" i="20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AA56" i="1"/>
  <c r="AE56" i="1" s="1"/>
  <c r="AB56" i="1"/>
  <c r="AF56" i="1" s="1"/>
  <c r="AJ56" i="1" s="1"/>
  <c r="AC56" i="1"/>
  <c r="AG56" i="1" s="1"/>
  <c r="AA57" i="1"/>
  <c r="AE57" i="1" s="1"/>
  <c r="AI57" i="1" s="1"/>
  <c r="AM57" i="1" s="1"/>
  <c r="AQ57" i="1" s="1"/>
  <c r="AU57" i="1" s="1"/>
  <c r="AB57" i="1"/>
  <c r="AF57" i="1" s="1"/>
  <c r="AJ57" i="1" s="1"/>
  <c r="AN57" i="1" s="1"/>
  <c r="AR57" i="1" s="1"/>
  <c r="AV57" i="1" s="1"/>
  <c r="AC57" i="1"/>
  <c r="AG57" i="1" s="1"/>
  <c r="AK57" i="1" s="1"/>
  <c r="AO57" i="1" s="1"/>
  <c r="AS57" i="1" s="1"/>
  <c r="AW57" i="1" s="1"/>
  <c r="AC86" i="1"/>
  <c r="AB86" i="1"/>
  <c r="AA86" i="1"/>
  <c r="Z86" i="1"/>
  <c r="Y86" i="1"/>
  <c r="X86" i="1"/>
  <c r="W86" i="1"/>
  <c r="V86" i="1"/>
  <c r="U86" i="1"/>
  <c r="T86" i="1"/>
  <c r="S86" i="1"/>
  <c r="AC84" i="1"/>
  <c r="AB84" i="1"/>
  <c r="AA84" i="1"/>
  <c r="Z84" i="1"/>
  <c r="Y84" i="1"/>
  <c r="X84" i="1"/>
  <c r="W84" i="1"/>
  <c r="V84" i="1"/>
  <c r="AC83" i="1"/>
  <c r="AB83" i="1"/>
  <c r="AA83" i="1"/>
  <c r="Z83" i="1"/>
  <c r="Y83" i="1"/>
  <c r="X83" i="1"/>
  <c r="W83" i="1"/>
  <c r="V83" i="1"/>
  <c r="U83" i="1"/>
  <c r="T83" i="1"/>
  <c r="S83" i="1"/>
  <c r="AC82" i="1"/>
  <c r="AB82" i="1"/>
  <c r="AA82" i="1"/>
  <c r="Z82" i="1"/>
  <c r="Y82" i="1"/>
  <c r="X82" i="1"/>
  <c r="W82" i="1"/>
  <c r="V82" i="1"/>
  <c r="U82" i="1"/>
  <c r="T82" i="1"/>
  <c r="S82" i="1"/>
  <c r="AC81" i="1"/>
  <c r="AB81" i="1"/>
  <c r="AA81" i="1"/>
  <c r="Z81" i="1"/>
  <c r="Y81" i="1"/>
  <c r="X81" i="1"/>
  <c r="W81" i="1"/>
  <c r="V81" i="1"/>
  <c r="U81" i="1"/>
  <c r="T81" i="1"/>
  <c r="S81" i="1"/>
  <c r="AC80" i="1"/>
  <c r="AB80" i="1"/>
  <c r="AA80" i="1"/>
  <c r="Z80" i="1"/>
  <c r="Y80" i="1"/>
  <c r="X80" i="1"/>
  <c r="W80" i="1"/>
  <c r="V80" i="1"/>
  <c r="U80" i="1"/>
  <c r="T80" i="1"/>
  <c r="S80" i="1"/>
  <c r="AC69" i="1"/>
  <c r="AB69" i="1"/>
  <c r="AA69" i="1"/>
  <c r="Z69" i="1"/>
  <c r="Y69" i="1"/>
  <c r="X69" i="1"/>
  <c r="W69" i="1"/>
  <c r="V69" i="1"/>
  <c r="U69" i="1"/>
  <c r="T69" i="1"/>
  <c r="S69" i="1"/>
  <c r="AC68" i="1"/>
  <c r="AB68" i="1"/>
  <c r="AA68" i="1"/>
  <c r="Z68" i="1"/>
  <c r="Y68" i="1"/>
  <c r="X68" i="1"/>
  <c r="W68" i="1"/>
  <c r="V68" i="1"/>
  <c r="U68" i="1"/>
  <c r="T68" i="1"/>
  <c r="S68" i="1"/>
  <c r="AC67" i="1"/>
  <c r="AB67" i="1"/>
  <c r="AA67" i="1"/>
  <c r="Z67" i="1"/>
  <c r="Y67" i="1"/>
  <c r="X67" i="1"/>
  <c r="W67" i="1"/>
  <c r="V67" i="1"/>
  <c r="U67" i="1"/>
  <c r="T67" i="1"/>
  <c r="S67" i="1"/>
  <c r="AC66" i="1"/>
  <c r="AB66" i="1"/>
  <c r="AA66" i="1"/>
  <c r="Z66" i="1"/>
  <c r="Y66" i="1"/>
  <c r="X66" i="1"/>
  <c r="W66" i="1"/>
  <c r="V66" i="1"/>
  <c r="U66" i="1"/>
  <c r="T66" i="1"/>
  <c r="S66" i="1"/>
  <c r="AC65" i="1"/>
  <c r="AB65" i="1"/>
  <c r="AA65" i="1"/>
  <c r="Z65" i="1"/>
  <c r="Y65" i="1"/>
  <c r="X65" i="1"/>
  <c r="W65" i="1"/>
  <c r="V65" i="1"/>
  <c r="U65" i="1"/>
  <c r="T65" i="1"/>
  <c r="S65" i="1"/>
  <c r="AC58" i="1"/>
  <c r="AB58" i="1"/>
  <c r="AA58" i="1"/>
  <c r="Z58" i="1"/>
  <c r="Y58" i="1"/>
  <c r="X58" i="1"/>
  <c r="W58" i="1"/>
  <c r="V58" i="1"/>
  <c r="U58" i="1"/>
  <c r="T58" i="1"/>
  <c r="S58" i="1"/>
  <c r="Z57" i="1"/>
  <c r="Y57" i="1"/>
  <c r="X57" i="1"/>
  <c r="W57" i="1"/>
  <c r="V57" i="1"/>
  <c r="U57" i="1"/>
  <c r="T57" i="1"/>
  <c r="S57" i="1"/>
  <c r="Z56" i="1"/>
  <c r="Y56" i="1"/>
  <c r="X56" i="1"/>
  <c r="W56" i="1"/>
  <c r="V56" i="1"/>
  <c r="U56" i="1"/>
  <c r="T56" i="1"/>
  <c r="S56" i="1"/>
  <c r="R58" i="1"/>
  <c r="R61" i="1"/>
  <c r="R70" i="1"/>
  <c r="R84" i="1"/>
  <c r="Q58" i="1"/>
  <c r="Q61" i="1"/>
  <c r="Q70" i="1"/>
  <c r="Q84" i="1"/>
  <c r="P58" i="1"/>
  <c r="P61" i="1"/>
  <c r="P70" i="1"/>
  <c r="P84" i="1"/>
  <c r="O58" i="1"/>
  <c r="O61" i="1"/>
  <c r="O70" i="1"/>
  <c r="O84" i="1"/>
  <c r="N58" i="1"/>
  <c r="N61" i="1"/>
  <c r="N70" i="1"/>
  <c r="N84" i="1"/>
  <c r="C67" i="1"/>
  <c r="D67" i="1" s="1"/>
  <c r="E67" i="1" s="1"/>
  <c r="F67" i="1" s="1"/>
  <c r="G67" i="1" s="1"/>
  <c r="H67" i="1" s="1"/>
  <c r="I67" i="1" s="1"/>
  <c r="J67" i="1" s="1"/>
  <c r="K67" i="1" s="1"/>
  <c r="L67" i="1" s="1"/>
  <c r="C66" i="1"/>
  <c r="D66" i="1" s="1"/>
  <c r="E66" i="1" s="1"/>
  <c r="F66" i="1" s="1"/>
  <c r="G66" i="1" s="1"/>
  <c r="H66" i="1" s="1"/>
  <c r="I66" i="1" s="1"/>
  <c r="J66" i="1" s="1"/>
  <c r="K66" i="1" s="1"/>
  <c r="L66" i="1" s="1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R16" i="19"/>
  <c r="R27" i="19"/>
  <c r="L8" i="19"/>
  <c r="M8" i="19"/>
  <c r="N8" i="19"/>
  <c r="L9" i="19"/>
  <c r="M9" i="19"/>
  <c r="N9" i="19"/>
  <c r="C18" i="1"/>
  <c r="D18" i="1" s="1"/>
  <c r="E18" i="1" s="1"/>
  <c r="F18" i="1" s="1"/>
  <c r="G18" i="1" s="1"/>
  <c r="H18" i="1" s="1"/>
  <c r="I18" i="1" s="1"/>
  <c r="J18" i="1" s="1"/>
  <c r="K18" i="1" s="1"/>
  <c r="L18" i="1" s="1"/>
  <c r="C19" i="1"/>
  <c r="D19" i="1" s="1"/>
  <c r="E19" i="1" s="1"/>
  <c r="F19" i="1" s="1"/>
  <c r="G19" i="1" s="1"/>
  <c r="H19" i="1" s="1"/>
  <c r="I19" i="1" s="1"/>
  <c r="J19" i="1" s="1"/>
  <c r="K19" i="1" s="1"/>
  <c r="L19" i="1" s="1"/>
  <c r="D22" i="23"/>
  <c r="AC2" i="20"/>
  <c r="AD2" i="20"/>
  <c r="AE2" i="20"/>
  <c r="AF2" i="20"/>
  <c r="AG2" i="20"/>
  <c r="AH2" i="20"/>
  <c r="AI2" i="20"/>
  <c r="AJ2" i="20"/>
  <c r="AK2" i="20"/>
  <c r="AL2" i="20"/>
  <c r="AM2" i="20"/>
  <c r="AN2" i="20"/>
  <c r="AO2" i="20"/>
  <c r="AP2" i="20"/>
  <c r="AQ2" i="20"/>
  <c r="AR2" i="20"/>
  <c r="AS2" i="20"/>
  <c r="AB2" i="20"/>
  <c r="AB31" i="20"/>
  <c r="AB32" i="20"/>
  <c r="A231" i="20"/>
  <c r="B9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B14" i="20"/>
  <c r="C14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B19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B25" i="20"/>
  <c r="C25" i="20"/>
  <c r="D25" i="20"/>
  <c r="E25" i="20"/>
  <c r="F25" i="20"/>
  <c r="G25" i="20"/>
  <c r="H25" i="20"/>
  <c r="I25" i="20"/>
  <c r="J25" i="20"/>
  <c r="K25" i="20"/>
  <c r="L25" i="20"/>
  <c r="M25" i="20"/>
  <c r="N25" i="20"/>
  <c r="O25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B32" i="20"/>
  <c r="C32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M44" i="1"/>
  <c r="B26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AA21" i="20"/>
  <c r="AS333" i="20"/>
  <c r="AR333" i="20"/>
  <c r="AQ333" i="20"/>
  <c r="AP333" i="20"/>
  <c r="AO333" i="20"/>
  <c r="AN333" i="20"/>
  <c r="AM333" i="20"/>
  <c r="AL333" i="20"/>
  <c r="AK333" i="20"/>
  <c r="AJ333" i="20"/>
  <c r="AI333" i="20"/>
  <c r="AH333" i="20"/>
  <c r="AG333" i="20"/>
  <c r="AF333" i="20"/>
  <c r="AE333" i="20"/>
  <c r="AD333" i="20"/>
  <c r="AC333" i="20"/>
  <c r="AB333" i="20"/>
  <c r="AA333" i="20"/>
  <c r="Z333" i="20"/>
  <c r="Y333" i="20"/>
  <c r="X333" i="20"/>
  <c r="W333" i="20"/>
  <c r="V333" i="20"/>
  <c r="U333" i="20"/>
  <c r="T333" i="20"/>
  <c r="S333" i="20"/>
  <c r="R333" i="20"/>
  <c r="Q333" i="20"/>
  <c r="P333" i="20"/>
  <c r="O333" i="20"/>
  <c r="N333" i="20"/>
  <c r="M333" i="20"/>
  <c r="L333" i="20"/>
  <c r="K333" i="20"/>
  <c r="J333" i="20"/>
  <c r="I333" i="20"/>
  <c r="H333" i="20"/>
  <c r="G333" i="20"/>
  <c r="F333" i="20"/>
  <c r="E333" i="20"/>
  <c r="D333" i="20"/>
  <c r="C333" i="20"/>
  <c r="B333" i="20"/>
  <c r="AS332" i="20"/>
  <c r="AR332" i="20"/>
  <c r="AQ332" i="20"/>
  <c r="AP332" i="20"/>
  <c r="AO332" i="20"/>
  <c r="AN332" i="20"/>
  <c r="AM332" i="20"/>
  <c r="AL332" i="20"/>
  <c r="AK332" i="20"/>
  <c r="AJ332" i="20"/>
  <c r="AI332" i="20"/>
  <c r="AH332" i="20"/>
  <c r="AG332" i="20"/>
  <c r="AF332" i="20"/>
  <c r="AE332" i="20"/>
  <c r="AD332" i="20"/>
  <c r="AC332" i="20"/>
  <c r="AB332" i="20"/>
  <c r="AA332" i="20"/>
  <c r="Z332" i="20"/>
  <c r="Y332" i="20"/>
  <c r="X332" i="20"/>
  <c r="W332" i="20"/>
  <c r="V332" i="20"/>
  <c r="U332" i="20"/>
  <c r="T332" i="20"/>
  <c r="S332" i="20"/>
  <c r="R332" i="20"/>
  <c r="Q332" i="20"/>
  <c r="P332" i="20"/>
  <c r="O332" i="20"/>
  <c r="N332" i="20"/>
  <c r="M332" i="20"/>
  <c r="L332" i="20"/>
  <c r="K332" i="20"/>
  <c r="J332" i="20"/>
  <c r="I332" i="20"/>
  <c r="H332" i="20"/>
  <c r="G332" i="20"/>
  <c r="F332" i="20"/>
  <c r="E332" i="20"/>
  <c r="D332" i="20"/>
  <c r="C332" i="20"/>
  <c r="B332" i="20"/>
  <c r="A332" i="20"/>
  <c r="Z303" i="20"/>
  <c r="Y303" i="20"/>
  <c r="X303" i="20"/>
  <c r="W303" i="20"/>
  <c r="V303" i="20"/>
  <c r="U303" i="20"/>
  <c r="T303" i="20"/>
  <c r="S303" i="20"/>
  <c r="R303" i="20"/>
  <c r="Q303" i="20"/>
  <c r="P303" i="20"/>
  <c r="O303" i="20"/>
  <c r="N303" i="20"/>
  <c r="M303" i="20"/>
  <c r="L303" i="20"/>
  <c r="K303" i="20"/>
  <c r="J303" i="20"/>
  <c r="I303" i="20"/>
  <c r="H303" i="20"/>
  <c r="G303" i="20"/>
  <c r="F303" i="20"/>
  <c r="E303" i="20"/>
  <c r="D303" i="20"/>
  <c r="C303" i="20"/>
  <c r="B303" i="20"/>
  <c r="AA302" i="20"/>
  <c r="Z302" i="20"/>
  <c r="Y302" i="20"/>
  <c r="X302" i="20"/>
  <c r="W302" i="20"/>
  <c r="V302" i="20"/>
  <c r="U302" i="20"/>
  <c r="T302" i="20"/>
  <c r="S302" i="20"/>
  <c r="R302" i="20"/>
  <c r="Q302" i="20"/>
  <c r="P302" i="20"/>
  <c r="O302" i="20"/>
  <c r="N302" i="20"/>
  <c r="M302" i="20"/>
  <c r="L302" i="20"/>
  <c r="K302" i="20"/>
  <c r="J302" i="20"/>
  <c r="I302" i="20"/>
  <c r="H302" i="20"/>
  <c r="G302" i="20"/>
  <c r="F302" i="20"/>
  <c r="E302" i="20"/>
  <c r="D302" i="20"/>
  <c r="C302" i="20"/>
  <c r="B302" i="20"/>
  <c r="AS301" i="20"/>
  <c r="AR301" i="20"/>
  <c r="AQ301" i="20"/>
  <c r="AP301" i="20"/>
  <c r="AO301" i="20"/>
  <c r="AN301" i="20"/>
  <c r="AM301" i="20"/>
  <c r="AL301" i="20"/>
  <c r="AK301" i="20"/>
  <c r="AJ301" i="20"/>
  <c r="AI301" i="20"/>
  <c r="AH301" i="20"/>
  <c r="AG301" i="20"/>
  <c r="AE301" i="20"/>
  <c r="AA301" i="20"/>
  <c r="Z301" i="20"/>
  <c r="Y301" i="20"/>
  <c r="X301" i="20"/>
  <c r="W301" i="20"/>
  <c r="V301" i="20"/>
  <c r="U301" i="20"/>
  <c r="T301" i="20"/>
  <c r="S301" i="20"/>
  <c r="R301" i="20"/>
  <c r="Q301" i="20"/>
  <c r="P301" i="20"/>
  <c r="O301" i="20"/>
  <c r="N301" i="20"/>
  <c r="M301" i="20"/>
  <c r="L301" i="20"/>
  <c r="K301" i="20"/>
  <c r="J301" i="20"/>
  <c r="I301" i="20"/>
  <c r="H301" i="20"/>
  <c r="G301" i="20"/>
  <c r="F301" i="20"/>
  <c r="E301" i="20"/>
  <c r="D301" i="20"/>
  <c r="C301" i="20"/>
  <c r="B301" i="20"/>
  <c r="A301" i="20"/>
  <c r="AS233" i="20"/>
  <c r="AR233" i="20"/>
  <c r="AQ233" i="20"/>
  <c r="AP233" i="20"/>
  <c r="AO233" i="20"/>
  <c r="AN233" i="20"/>
  <c r="AM233" i="20"/>
  <c r="AL233" i="20"/>
  <c r="AK233" i="20"/>
  <c r="AJ233" i="20"/>
  <c r="AI233" i="20"/>
  <c r="AH233" i="20"/>
  <c r="AG233" i="20"/>
  <c r="AE233" i="20"/>
  <c r="AA233" i="20"/>
  <c r="Z233" i="20"/>
  <c r="Y233" i="20"/>
  <c r="X233" i="20"/>
  <c r="W233" i="20"/>
  <c r="V233" i="20"/>
  <c r="U233" i="20"/>
  <c r="T233" i="20"/>
  <c r="S233" i="20"/>
  <c r="R233" i="20"/>
  <c r="Q233" i="20"/>
  <c r="P233" i="20"/>
  <c r="O233" i="20"/>
  <c r="N233" i="20"/>
  <c r="M233" i="20"/>
  <c r="L233" i="20"/>
  <c r="K233" i="20"/>
  <c r="J233" i="20"/>
  <c r="I233" i="20"/>
  <c r="H233" i="20"/>
  <c r="G233" i="20"/>
  <c r="F233" i="20"/>
  <c r="E233" i="20"/>
  <c r="D233" i="20"/>
  <c r="C233" i="20"/>
  <c r="B233" i="20"/>
  <c r="AS232" i="20"/>
  <c r="AR232" i="20"/>
  <c r="AQ232" i="20"/>
  <c r="AP232" i="20"/>
  <c r="AO232" i="20"/>
  <c r="AN232" i="20"/>
  <c r="AM232" i="20"/>
  <c r="AL232" i="20"/>
  <c r="AK232" i="20"/>
  <c r="AJ232" i="20"/>
  <c r="AI232" i="20"/>
  <c r="AH232" i="20"/>
  <c r="AG232" i="20"/>
  <c r="AE232" i="20"/>
  <c r="AA232" i="20"/>
  <c r="Z232" i="20"/>
  <c r="Y232" i="20"/>
  <c r="X232" i="20"/>
  <c r="W232" i="20"/>
  <c r="V232" i="20"/>
  <c r="U232" i="20"/>
  <c r="T232" i="20"/>
  <c r="S232" i="20"/>
  <c r="R232" i="20"/>
  <c r="Q232" i="20"/>
  <c r="P232" i="20"/>
  <c r="O232" i="20"/>
  <c r="N232" i="20"/>
  <c r="M232" i="20"/>
  <c r="L232" i="20"/>
  <c r="K232" i="20"/>
  <c r="J232" i="20"/>
  <c r="I232" i="20"/>
  <c r="H232" i="20"/>
  <c r="G232" i="20"/>
  <c r="F232" i="20"/>
  <c r="E232" i="20"/>
  <c r="D232" i="20"/>
  <c r="C232" i="20"/>
  <c r="B232" i="20"/>
  <c r="A232" i="20"/>
  <c r="AS231" i="20"/>
  <c r="AR231" i="20"/>
  <c r="AQ231" i="20"/>
  <c r="AP231" i="20"/>
  <c r="AO231" i="20"/>
  <c r="AN231" i="20"/>
  <c r="AM231" i="20"/>
  <c r="AL231" i="20"/>
  <c r="AK231" i="20"/>
  <c r="AJ231" i="20"/>
  <c r="AI231" i="20"/>
  <c r="AH231" i="20"/>
  <c r="AG231" i="20"/>
  <c r="AE231" i="20"/>
  <c r="AA231" i="20"/>
  <c r="Z231" i="20"/>
  <c r="Y231" i="20"/>
  <c r="X231" i="20"/>
  <c r="W231" i="20"/>
  <c r="V231" i="20"/>
  <c r="U231" i="20"/>
  <c r="T231" i="20"/>
  <c r="S231" i="20"/>
  <c r="R231" i="20"/>
  <c r="Q231" i="20"/>
  <c r="P231" i="20"/>
  <c r="O231" i="20"/>
  <c r="N231" i="20"/>
  <c r="M231" i="20"/>
  <c r="L231" i="20"/>
  <c r="K231" i="20"/>
  <c r="J231" i="20"/>
  <c r="I231" i="20"/>
  <c r="H231" i="20"/>
  <c r="G231" i="20"/>
  <c r="F231" i="20"/>
  <c r="E231" i="20"/>
  <c r="D231" i="20"/>
  <c r="C231" i="20"/>
  <c r="B231" i="20"/>
  <c r="Z203" i="20"/>
  <c r="Y203" i="20"/>
  <c r="X203" i="20"/>
  <c r="W203" i="20"/>
  <c r="V203" i="20"/>
  <c r="U203" i="20"/>
  <c r="T203" i="20"/>
  <c r="S203" i="20"/>
  <c r="R203" i="20"/>
  <c r="Q203" i="20"/>
  <c r="P203" i="20"/>
  <c r="O203" i="20"/>
  <c r="N203" i="20"/>
  <c r="M203" i="20"/>
  <c r="L203" i="20"/>
  <c r="K203" i="20"/>
  <c r="J203" i="20"/>
  <c r="I203" i="20"/>
  <c r="H203" i="20"/>
  <c r="G203" i="20"/>
  <c r="F203" i="20"/>
  <c r="E203" i="20"/>
  <c r="D203" i="20"/>
  <c r="C203" i="20"/>
  <c r="B203" i="20"/>
  <c r="AA202" i="20"/>
  <c r="Z202" i="20"/>
  <c r="Y202" i="20"/>
  <c r="X202" i="20"/>
  <c r="W202" i="20"/>
  <c r="V202" i="20"/>
  <c r="U202" i="20"/>
  <c r="T202" i="20"/>
  <c r="S202" i="20"/>
  <c r="R202" i="20"/>
  <c r="Q202" i="20"/>
  <c r="P202" i="20"/>
  <c r="O202" i="20"/>
  <c r="N202" i="20"/>
  <c r="M202" i="20"/>
  <c r="L202" i="20"/>
  <c r="K202" i="20"/>
  <c r="J202" i="20"/>
  <c r="I202" i="20"/>
  <c r="H202" i="20"/>
  <c r="G202" i="20"/>
  <c r="F202" i="20"/>
  <c r="E202" i="20"/>
  <c r="D202" i="20"/>
  <c r="C202" i="20"/>
  <c r="B202" i="20"/>
  <c r="AS201" i="20"/>
  <c r="AR201" i="20"/>
  <c r="AQ201" i="20"/>
  <c r="AP201" i="20"/>
  <c r="AO201" i="20"/>
  <c r="AN201" i="20"/>
  <c r="AM201" i="20"/>
  <c r="AL201" i="20"/>
  <c r="AK201" i="20"/>
  <c r="AJ201" i="20"/>
  <c r="AI201" i="20"/>
  <c r="AH201" i="20"/>
  <c r="AG201" i="20"/>
  <c r="AF201" i="20"/>
  <c r="AE201" i="20"/>
  <c r="AD201" i="20"/>
  <c r="AC201" i="20"/>
  <c r="AA201" i="20"/>
  <c r="Z201" i="20"/>
  <c r="Y201" i="20"/>
  <c r="X201" i="20"/>
  <c r="W201" i="20"/>
  <c r="V201" i="20"/>
  <c r="U201" i="20"/>
  <c r="T201" i="20"/>
  <c r="S201" i="20"/>
  <c r="R201" i="20"/>
  <c r="Q201" i="20"/>
  <c r="P201" i="20"/>
  <c r="O201" i="20"/>
  <c r="N201" i="20"/>
  <c r="M201" i="20"/>
  <c r="L201" i="20"/>
  <c r="K201" i="20"/>
  <c r="J201" i="20"/>
  <c r="I201" i="20"/>
  <c r="H201" i="20"/>
  <c r="G201" i="20"/>
  <c r="F201" i="20"/>
  <c r="E201" i="20"/>
  <c r="D201" i="20"/>
  <c r="C201" i="20"/>
  <c r="B201" i="20"/>
  <c r="A201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C38" i="20"/>
  <c r="B38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C37" i="20"/>
  <c r="B37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C36" i="20"/>
  <c r="B36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C35" i="20"/>
  <c r="B35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C34" i="20"/>
  <c r="B34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C33" i="20"/>
  <c r="B33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C31" i="20"/>
  <c r="B31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C30" i="20"/>
  <c r="B30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C27" i="20"/>
  <c r="B27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C23" i="20"/>
  <c r="B23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C22" i="20"/>
  <c r="B22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C21" i="20"/>
  <c r="B21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B20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B18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B17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B16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B15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B13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B11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C10" i="20"/>
  <c r="B10" i="20"/>
  <c r="AS8" i="20"/>
  <c r="AK8" i="20"/>
  <c r="AJ8" i="20"/>
  <c r="AR8" i="20"/>
  <c r="AQ8" i="20"/>
  <c r="AP8" i="20"/>
  <c r="AO8" i="20"/>
  <c r="AN8" i="20"/>
  <c r="AM8" i="20"/>
  <c r="AL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C8" i="20"/>
  <c r="B8" i="20"/>
  <c r="A8" i="20"/>
  <c r="AS4" i="20"/>
  <c r="AR4" i="20"/>
  <c r="AQ4" i="20"/>
  <c r="AP4" i="20"/>
  <c r="AO4" i="20"/>
  <c r="AN4" i="20"/>
  <c r="AM4" i="20"/>
  <c r="AL4" i="20"/>
  <c r="AK4" i="20"/>
  <c r="AJ4" i="20"/>
  <c r="AI4" i="20"/>
  <c r="AH4" i="20"/>
  <c r="AG4" i="20"/>
  <c r="AF4" i="20"/>
  <c r="AE4" i="20"/>
  <c r="AD4" i="20"/>
  <c r="AC4" i="20"/>
  <c r="AB4" i="20"/>
  <c r="AA2" i="20"/>
  <c r="AA4" i="20" s="1"/>
  <c r="Z2" i="20"/>
  <c r="Z4" i="20" s="1"/>
  <c r="Y2" i="20"/>
  <c r="Y4" i="20" s="1"/>
  <c r="X2" i="20"/>
  <c r="X4" i="20" s="1"/>
  <c r="W2" i="20"/>
  <c r="W4" i="20" s="1"/>
  <c r="V2" i="20"/>
  <c r="V4" i="20" s="1"/>
  <c r="U2" i="20"/>
  <c r="U4" i="20" s="1"/>
  <c r="T2" i="20"/>
  <c r="T4" i="20" s="1"/>
  <c r="S2" i="20"/>
  <c r="S4" i="20" s="1"/>
  <c r="R2" i="20"/>
  <c r="R4" i="20" s="1"/>
  <c r="Q2" i="20"/>
  <c r="Q4" i="20" s="1"/>
  <c r="P2" i="20"/>
  <c r="P4" i="20" s="1"/>
  <c r="O2" i="20"/>
  <c r="O4" i="20" s="1"/>
  <c r="N2" i="20"/>
  <c r="N4" i="20" s="1"/>
  <c r="M2" i="20"/>
  <c r="M4" i="20" s="1"/>
  <c r="L2" i="20"/>
  <c r="L4" i="20" s="1"/>
  <c r="K2" i="20"/>
  <c r="K4" i="20" s="1"/>
  <c r="J2" i="20"/>
  <c r="J4" i="20" s="1"/>
  <c r="I2" i="20"/>
  <c r="I4" i="20" s="1"/>
  <c r="H2" i="20"/>
  <c r="H4" i="20" s="1"/>
  <c r="G2" i="20"/>
  <c r="G4" i="20" s="1"/>
  <c r="F2" i="20"/>
  <c r="F4" i="20" s="1"/>
  <c r="E2" i="20"/>
  <c r="E4" i="20" s="1"/>
  <c r="D2" i="20"/>
  <c r="D4" i="20" s="1"/>
  <c r="C2" i="20"/>
  <c r="C4" i="20" s="1"/>
  <c r="B2" i="20"/>
  <c r="B4" i="20" s="1"/>
  <c r="O9" i="19"/>
  <c r="P9" i="19"/>
  <c r="O8" i="19"/>
  <c r="P8" i="19"/>
  <c r="B123" i="1"/>
  <c r="C123" i="1"/>
  <c r="D123" i="1"/>
  <c r="E123" i="1"/>
  <c r="F123" i="1"/>
  <c r="G123" i="1"/>
  <c r="H123" i="1"/>
  <c r="I123" i="1"/>
  <c r="J123" i="1"/>
  <c r="K123" i="1"/>
  <c r="L123" i="1"/>
  <c r="M123" i="1"/>
  <c r="AA63" i="1"/>
  <c r="AC61" i="1"/>
  <c r="AB61" i="1"/>
  <c r="AA61" i="1"/>
  <c r="Z61" i="1"/>
  <c r="Y61" i="1"/>
  <c r="X61" i="1"/>
  <c r="W61" i="1"/>
  <c r="V61" i="1"/>
  <c r="AC60" i="1"/>
  <c r="AB60" i="1"/>
  <c r="AA60" i="1"/>
  <c r="Z60" i="1"/>
  <c r="Y60" i="1"/>
  <c r="X60" i="1"/>
  <c r="W60" i="1"/>
  <c r="V60" i="1"/>
  <c r="U60" i="1"/>
  <c r="T60" i="1"/>
  <c r="S60" i="1"/>
  <c r="AE105" i="1"/>
  <c r="AE227" i="1" s="1"/>
  <c r="AE53" i="1"/>
  <c r="AF53" i="1"/>
  <c r="AE22" i="1"/>
  <c r="AI94" i="1" l="1"/>
  <c r="W63" i="1"/>
  <c r="W317" i="1"/>
  <c r="AC430" i="1"/>
  <c r="AE385" i="1"/>
  <c r="AC279" i="1"/>
  <c r="AF430" i="1"/>
  <c r="AG430" i="1" s="1"/>
  <c r="AH430" i="1" s="1"/>
  <c r="AI430" i="1" s="1"/>
  <c r="AJ430" i="1" s="1"/>
  <c r="AK430" i="1" s="1"/>
  <c r="AL430" i="1" s="1"/>
  <c r="AM430" i="1" s="1"/>
  <c r="AN430" i="1" s="1"/>
  <c r="AO430" i="1" s="1"/>
  <c r="AP430" i="1" s="1"/>
  <c r="AQ430" i="1" s="1"/>
  <c r="AR430" i="1" s="1"/>
  <c r="AS430" i="1" s="1"/>
  <c r="AT430" i="1" s="1"/>
  <c r="AU430" i="1" s="1"/>
  <c r="AV430" i="1" s="1"/>
  <c r="AW430" i="1" s="1"/>
  <c r="AF361" i="1"/>
  <c r="X77" i="1"/>
  <c r="V279" i="1"/>
  <c r="B4" i="1"/>
  <c r="R24" i="19"/>
  <c r="Q24" i="19"/>
  <c r="AE279" i="1"/>
  <c r="AE322" i="1"/>
  <c r="AE318" i="1"/>
  <c r="AE345" i="1"/>
  <c r="AE327" i="1"/>
  <c r="AE317" i="1"/>
  <c r="AE319" i="1"/>
  <c r="AD430" i="1"/>
  <c r="AD361" i="1"/>
  <c r="AF279" i="1"/>
  <c r="AF327" i="1"/>
  <c r="AF319" i="1"/>
  <c r="AF322" i="1"/>
  <c r="AF318" i="1"/>
  <c r="AF345" i="1"/>
  <c r="AF317" i="1"/>
  <c r="AF328" i="1"/>
  <c r="AF333" i="1"/>
  <c r="AD279" i="1"/>
  <c r="AE328" i="1"/>
  <c r="AE333" i="1"/>
  <c r="N5" i="38"/>
  <c r="R5" i="38"/>
  <c r="J5" i="38"/>
  <c r="Q5" i="38"/>
  <c r="M5" i="38"/>
  <c r="I5" i="38"/>
  <c r="T5" i="38"/>
  <c r="P5" i="38"/>
  <c r="L5" i="38"/>
  <c r="H5" i="38"/>
  <c r="S5" i="38"/>
  <c r="O5" i="38"/>
  <c r="K5" i="38"/>
  <c r="G5" i="38"/>
  <c r="G19" i="36"/>
  <c r="H44" i="33"/>
  <c r="AC261" i="1"/>
  <c r="AA439" i="1"/>
  <c r="AA438" i="1"/>
  <c r="AA457" i="1"/>
  <c r="X261" i="1"/>
  <c r="AA251" i="1"/>
  <c r="W261" i="1"/>
  <c r="AD440" i="1"/>
  <c r="X264" i="1"/>
  <c r="Z63" i="1"/>
  <c r="AC77" i="1"/>
  <c r="AC16" i="1"/>
  <c r="AD438" i="1"/>
  <c r="AF251" i="1"/>
  <c r="Z251" i="1"/>
  <c r="AA264" i="1"/>
  <c r="Y261" i="1"/>
  <c r="AB264" i="1"/>
  <c r="AE251" i="1"/>
  <c r="AB261" i="1"/>
  <c r="W32" i="1"/>
  <c r="W243" i="1" s="1"/>
  <c r="AD251" i="1"/>
  <c r="W328" i="1"/>
  <c r="AF264" i="1"/>
  <c r="AF261" i="1"/>
  <c r="AG261" i="1" s="1"/>
  <c r="Z261" i="1"/>
  <c r="AD274" i="1"/>
  <c r="V264" i="1"/>
  <c r="Y430" i="1"/>
  <c r="AA261" i="1"/>
  <c r="AD261" i="1"/>
  <c r="AE264" i="1"/>
  <c r="AE261" i="1"/>
  <c r="X279" i="1"/>
  <c r="X319" i="1"/>
  <c r="AB439" i="1"/>
  <c r="AF126" i="1"/>
  <c r="F4" i="30" s="1"/>
  <c r="F17" i="30" s="1"/>
  <c r="W77" i="1"/>
  <c r="AB440" i="1"/>
  <c r="AB457" i="1"/>
  <c r="AF122" i="1"/>
  <c r="AF125" i="1" s="1"/>
  <c r="AE122" i="1"/>
  <c r="AE125" i="1" s="1"/>
  <c r="X434" i="1"/>
  <c r="W279" i="1"/>
  <c r="B35" i="38"/>
  <c r="B71" i="38" s="1"/>
  <c r="B75" i="38" s="1"/>
  <c r="F14" i="30"/>
  <c r="G15" i="30"/>
  <c r="W434" i="1"/>
  <c r="V122" i="1"/>
  <c r="V123" i="1" s="1"/>
  <c r="AD77" i="1"/>
  <c r="Z273" i="1"/>
  <c r="AE32" i="1"/>
  <c r="AE243" i="1" s="1"/>
  <c r="W413" i="1"/>
  <c r="AC445" i="1"/>
  <c r="AB254" i="1"/>
  <c r="AE402" i="1"/>
  <c r="X256" i="1"/>
  <c r="AB271" i="1"/>
  <c r="AD122" i="1"/>
  <c r="AD125" i="1" s="1"/>
  <c r="AD290" i="1"/>
  <c r="AD291" i="1" s="1"/>
  <c r="Q24" i="1"/>
  <c r="Q25" i="1" s="1"/>
  <c r="H3" i="36"/>
  <c r="AC439" i="1"/>
  <c r="AC322" i="1"/>
  <c r="X32" i="1"/>
  <c r="X243" i="1" s="1"/>
  <c r="W3" i="33"/>
  <c r="P3" i="36"/>
  <c r="Y317" i="1"/>
  <c r="W396" i="1"/>
  <c r="W435" i="1"/>
  <c r="AC438" i="1"/>
  <c r="X440" i="1"/>
  <c r="Y322" i="1"/>
  <c r="AB274" i="1"/>
  <c r="AC126" i="1"/>
  <c r="W440" i="1"/>
  <c r="W439" i="1"/>
  <c r="W443" i="1"/>
  <c r="AA3" i="33"/>
  <c r="T3" i="36"/>
  <c r="AF105" i="1"/>
  <c r="AF227" i="1" s="1"/>
  <c r="T61" i="1"/>
  <c r="V77" i="1"/>
  <c r="Y328" i="1"/>
  <c r="AB413" i="1"/>
  <c r="W385" i="1"/>
  <c r="Y396" i="1"/>
  <c r="AB445" i="1"/>
  <c r="V26" i="19"/>
  <c r="W230" i="1"/>
  <c r="W231" i="1" s="1"/>
  <c r="T122" i="1"/>
  <c r="T123" i="1" s="1"/>
  <c r="W256" i="1"/>
  <c r="S3" i="33"/>
  <c r="X402" i="1"/>
  <c r="Y444" i="1"/>
  <c r="V342" i="1"/>
  <c r="X270" i="1"/>
  <c r="U61" i="1"/>
  <c r="P63" i="1"/>
  <c r="P72" i="1" s="1"/>
  <c r="P77" i="1" s="1"/>
  <c r="P85" i="1" s="1"/>
  <c r="P88" i="1" s="1"/>
  <c r="S16" i="1"/>
  <c r="X122" i="1"/>
  <c r="X123" i="1" s="1"/>
  <c r="AA271" i="1"/>
  <c r="V413" i="1"/>
  <c r="AB443" i="1"/>
  <c r="AC230" i="1"/>
  <c r="AC231" i="1" s="1"/>
  <c r="AA274" i="1"/>
  <c r="N3" i="33"/>
  <c r="Z327" i="1"/>
  <c r="AA254" i="1"/>
  <c r="Z333" i="1"/>
  <c r="AG456" i="1"/>
  <c r="AG418" i="1" s="1"/>
  <c r="S61" i="1"/>
  <c r="T63" i="1"/>
  <c r="X273" i="1"/>
  <c r="V230" i="1"/>
  <c r="V231" i="1" s="1"/>
  <c r="AC122" i="1"/>
  <c r="AC224" i="1" s="1"/>
  <c r="Z317" i="1"/>
  <c r="X385" i="1"/>
  <c r="AB256" i="1"/>
  <c r="AE457" i="1"/>
  <c r="S3" i="36"/>
  <c r="Z3" i="33"/>
  <c r="O3" i="36"/>
  <c r="V3" i="33"/>
  <c r="AF22" i="1"/>
  <c r="AF24" i="1" s="1"/>
  <c r="AF33" i="1" s="1"/>
  <c r="O63" i="1"/>
  <c r="O72" i="1" s="1"/>
  <c r="O77" i="1" s="1"/>
  <c r="O85" i="1" s="1"/>
  <c r="O88" i="1" s="1"/>
  <c r="X327" i="1"/>
  <c r="W319" i="1"/>
  <c r="V304" i="1"/>
  <c r="W327" i="1" s="1"/>
  <c r="AD385" i="1"/>
  <c r="AD403" i="1" s="1"/>
  <c r="X396" i="1"/>
  <c r="V385" i="1"/>
  <c r="V403" i="1" s="1"/>
  <c r="W438" i="1"/>
  <c r="AB430" i="1"/>
  <c r="S24" i="1"/>
  <c r="S39" i="1" s="1"/>
  <c r="R24" i="1"/>
  <c r="R25" i="1" s="1"/>
  <c r="AA230" i="1"/>
  <c r="AA231" i="1" s="1"/>
  <c r="Z24" i="1"/>
  <c r="O122" i="1"/>
  <c r="O123" i="1" s="1"/>
  <c r="R122" i="1"/>
  <c r="R123" i="1" s="1"/>
  <c r="Z122" i="1"/>
  <c r="Z224" i="1" s="1"/>
  <c r="AC256" i="1"/>
  <c r="Z274" i="1"/>
  <c r="Z230" i="1"/>
  <c r="Z231" i="1" s="1"/>
  <c r="AD3" i="33"/>
  <c r="AA328" i="1"/>
  <c r="Y327" i="1"/>
  <c r="X318" i="1"/>
  <c r="AD32" i="1"/>
  <c r="AD243" i="1" s="1"/>
  <c r="W402" i="1"/>
  <c r="V435" i="1"/>
  <c r="AC464" i="1"/>
  <c r="AA342" i="1"/>
  <c r="AA290" i="1"/>
  <c r="AA291" i="1" s="1"/>
  <c r="Y63" i="1"/>
  <c r="AB122" i="1"/>
  <c r="AB224" i="1" s="1"/>
  <c r="X230" i="1"/>
  <c r="X231" i="1" s="1"/>
  <c r="R3" i="33"/>
  <c r="X308" i="1"/>
  <c r="Z328" i="1"/>
  <c r="W322" i="1"/>
  <c r="W318" i="1"/>
  <c r="X317" i="1"/>
  <c r="AA385" i="1"/>
  <c r="V396" i="1"/>
  <c r="V434" i="1"/>
  <c r="Y443" i="1"/>
  <c r="W444" i="1"/>
  <c r="X345" i="1"/>
  <c r="X322" i="1"/>
  <c r="AF308" i="1"/>
  <c r="AE413" i="1"/>
  <c r="AE396" i="1"/>
  <c r="V226" i="1"/>
  <c r="V440" i="1"/>
  <c r="V438" i="1"/>
  <c r="P24" i="1"/>
  <c r="P16" i="1"/>
  <c r="O24" i="1"/>
  <c r="O16" i="1"/>
  <c r="R21" i="19"/>
  <c r="S22" i="19"/>
  <c r="T8" i="19"/>
  <c r="V9" i="19"/>
  <c r="AC24" i="1"/>
  <c r="AC33" i="1" s="1"/>
  <c r="AC32" i="1"/>
  <c r="AC243" i="1" s="1"/>
  <c r="X24" i="1"/>
  <c r="X39" i="1" s="1"/>
  <c r="X63" i="1"/>
  <c r="X16" i="1"/>
  <c r="B62" i="38"/>
  <c r="AC264" i="1"/>
  <c r="AD345" i="1"/>
  <c r="AD332" i="1"/>
  <c r="AD319" i="1"/>
  <c r="AD327" i="1"/>
  <c r="AD317" i="1"/>
  <c r="AD322" i="1"/>
  <c r="AC226" i="1"/>
  <c r="AC70" i="1"/>
  <c r="W14" i="19"/>
  <c r="AD318" i="1"/>
  <c r="Z457" i="1"/>
  <c r="AD457" i="1"/>
  <c r="Z439" i="1"/>
  <c r="Z438" i="1"/>
  <c r="AA433" i="1"/>
  <c r="AA434" i="1"/>
  <c r="AA413" i="1"/>
  <c r="Z319" i="1"/>
  <c r="Z32" i="1"/>
  <c r="Z243" i="1" s="1"/>
  <c r="Z279" i="1"/>
  <c r="Z318" i="1"/>
  <c r="Z290" i="1"/>
  <c r="Z291" i="1" s="1"/>
  <c r="Z77" i="1"/>
  <c r="D3" i="36"/>
  <c r="K3" i="33"/>
  <c r="AC270" i="1"/>
  <c r="AG270" i="1" s="1"/>
  <c r="AH270" i="1" s="1"/>
  <c r="AI270" i="1" s="1"/>
  <c r="AJ270" i="1" s="1"/>
  <c r="AK270" i="1" s="1"/>
  <c r="AL270" i="1" s="1"/>
  <c r="AM270" i="1" s="1"/>
  <c r="AN270" i="1" s="1"/>
  <c r="AO270" i="1" s="1"/>
  <c r="AP270" i="1" s="1"/>
  <c r="AQ270" i="1" s="1"/>
  <c r="AR270" i="1" s="1"/>
  <c r="AS270" i="1" s="1"/>
  <c r="AT270" i="1" s="1"/>
  <c r="AU270" i="1" s="1"/>
  <c r="AV270" i="1" s="1"/>
  <c r="AW270" i="1" s="1"/>
  <c r="AC271" i="1"/>
  <c r="W361" i="1"/>
  <c r="V24" i="1"/>
  <c r="V33" i="1" s="1"/>
  <c r="V32" i="1"/>
  <c r="V243" i="1" s="1"/>
  <c r="AA122" i="1"/>
  <c r="AA224" i="1" s="1"/>
  <c r="AA226" i="1"/>
  <c r="U122" i="1"/>
  <c r="U123" i="1" s="1"/>
  <c r="Y433" i="1"/>
  <c r="Y434" i="1"/>
  <c r="Y435" i="1"/>
  <c r="Y413" i="1"/>
  <c r="AB304" i="1"/>
  <c r="AF332" i="1" s="1"/>
  <c r="AA304" i="1"/>
  <c r="AE332" i="1" s="1"/>
  <c r="AD342" i="1"/>
  <c r="AD328" i="1"/>
  <c r="AA32" i="1"/>
  <c r="AA243" i="1" s="1"/>
  <c r="AA77" i="1"/>
  <c r="AA279" i="1"/>
  <c r="AL56" i="1"/>
  <c r="AP56" i="1" s="1"/>
  <c r="AH58" i="1"/>
  <c r="AH76" i="1" s="1"/>
  <c r="AH77" i="1" s="1"/>
  <c r="AH60" i="1"/>
  <c r="X444" i="1"/>
  <c r="X445" i="1"/>
  <c r="AB24" i="1"/>
  <c r="AB25" i="1" s="1"/>
  <c r="AB63" i="1"/>
  <c r="W226" i="1"/>
  <c r="W122" i="1"/>
  <c r="Y256" i="1"/>
  <c r="T12" i="19"/>
  <c r="AA300" i="1"/>
  <c r="AA308" i="1" s="1"/>
  <c r="AD333" i="1"/>
  <c r="V439" i="1"/>
  <c r="Z264" i="1"/>
  <c r="AD435" i="1"/>
  <c r="AD413" i="1"/>
  <c r="AD434" i="1"/>
  <c r="W342" i="1"/>
  <c r="W348" i="1" s="1"/>
  <c r="X328" i="1"/>
  <c r="AA333" i="1"/>
  <c r="AC342" i="1"/>
  <c r="AB333" i="1"/>
  <c r="AB328" i="1"/>
  <c r="AC333" i="1"/>
  <c r="AC328" i="1"/>
  <c r="AB279" i="1"/>
  <c r="AB32" i="1"/>
  <c r="AB243" i="1" s="1"/>
  <c r="AB290" i="1"/>
  <c r="AB291" i="1" s="1"/>
  <c r="Q63" i="1"/>
  <c r="Q72" i="1" s="1"/>
  <c r="Q77" i="1" s="1"/>
  <c r="Q85" i="1" s="1"/>
  <c r="Q88" i="1" s="1"/>
  <c r="P122" i="1"/>
  <c r="P123" i="1" s="1"/>
  <c r="Z256" i="1"/>
  <c r="X439" i="1"/>
  <c r="X438" i="1"/>
  <c r="AD464" i="1"/>
  <c r="AD444" i="1"/>
  <c r="AC290" i="1"/>
  <c r="AC291" i="1" s="1"/>
  <c r="Y319" i="1"/>
  <c r="Y318" i="1"/>
  <c r="AG417" i="1"/>
  <c r="AG423" i="1" s="1"/>
  <c r="AG462" i="1" s="1"/>
  <c r="AH455" i="1"/>
  <c r="AH417" i="1" s="1"/>
  <c r="AB230" i="1"/>
  <c r="AB231" i="1" s="1"/>
  <c r="AF435" i="1"/>
  <c r="AG435" i="1" s="1"/>
  <c r="AH435" i="1" s="1"/>
  <c r="AI435" i="1" s="1"/>
  <c r="AJ435" i="1" s="1"/>
  <c r="AK435" i="1" s="1"/>
  <c r="AL435" i="1" s="1"/>
  <c r="AM435" i="1" s="1"/>
  <c r="AN435" i="1" s="1"/>
  <c r="AO435" i="1" s="1"/>
  <c r="AP435" i="1" s="1"/>
  <c r="AQ435" i="1" s="1"/>
  <c r="AR435" i="1" s="1"/>
  <c r="AS435" i="1" s="1"/>
  <c r="AT435" i="1" s="1"/>
  <c r="AU435" i="1" s="1"/>
  <c r="AV435" i="1" s="1"/>
  <c r="AW435" i="1" s="1"/>
  <c r="AF413" i="1"/>
  <c r="S122" i="1"/>
  <c r="S123" i="1" s="1"/>
  <c r="N122" i="1"/>
  <c r="N123" i="1" s="1"/>
  <c r="AA464" i="1"/>
  <c r="AA445" i="1"/>
  <c r="AA443" i="1"/>
  <c r="T24" i="1"/>
  <c r="X342" i="1"/>
  <c r="AC345" i="1"/>
  <c r="AC319" i="1"/>
  <c r="AC332" i="1"/>
  <c r="AC318" i="1"/>
  <c r="Z342" i="1"/>
  <c r="Z348" i="1" s="1"/>
  <c r="Z322" i="1"/>
  <c r="AA361" i="1"/>
  <c r="AA430" i="1"/>
  <c r="Z361" i="1"/>
  <c r="Z430" i="1"/>
  <c r="AD402" i="1"/>
  <c r="AD230" i="1"/>
  <c r="AD231" i="1" s="1"/>
  <c r="Y348" i="1"/>
  <c r="AG105" i="20"/>
  <c r="AD24" i="1"/>
  <c r="AD33" i="1" s="1"/>
  <c r="AF402" i="1"/>
  <c r="AF256" i="1"/>
  <c r="AG102" i="20" s="1"/>
  <c r="AH102" i="20" s="1"/>
  <c r="AI102" i="20" s="1"/>
  <c r="AJ102" i="20" s="1"/>
  <c r="AK102" i="20" s="1"/>
  <c r="AL102" i="20" s="1"/>
  <c r="AM102" i="20" s="1"/>
  <c r="AN102" i="20" s="1"/>
  <c r="AO102" i="20" s="1"/>
  <c r="AP102" i="20" s="1"/>
  <c r="AQ102" i="20" s="1"/>
  <c r="AR102" i="20" s="1"/>
  <c r="AS102" i="20" s="1"/>
  <c r="AT102" i="20" s="1"/>
  <c r="AU102" i="20" s="1"/>
  <c r="AV102" i="20" s="1"/>
  <c r="AW102" i="20" s="1"/>
  <c r="AE434" i="1"/>
  <c r="AE230" i="1"/>
  <c r="AE231" i="1" s="1"/>
  <c r="Y402" i="1"/>
  <c r="Y122" i="1"/>
  <c r="AD256" i="1"/>
  <c r="AF254" i="1"/>
  <c r="AE256" i="1"/>
  <c r="AG103" i="20"/>
  <c r="AI56" i="1"/>
  <c r="AI60" i="1" s="1"/>
  <c r="AE60" i="1"/>
  <c r="AK56" i="1"/>
  <c r="AK60" i="1" s="1"/>
  <c r="AG60" i="1"/>
  <c r="AT429" i="1"/>
  <c r="AU429" i="1" s="1"/>
  <c r="AV429" i="1" s="1"/>
  <c r="AW429" i="1" s="1"/>
  <c r="AB396" i="1"/>
  <c r="AB385" i="1"/>
  <c r="AC433" i="1"/>
  <c r="AC413" i="1"/>
  <c r="N24" i="1"/>
  <c r="N16" i="1"/>
  <c r="I3" i="36"/>
  <c r="P3" i="33"/>
  <c r="Q10" i="19"/>
  <c r="Q14" i="19"/>
  <c r="Q20" i="19"/>
  <c r="Q26" i="19"/>
  <c r="Q11" i="19"/>
  <c r="Q21" i="19"/>
  <c r="C4" i="1"/>
  <c r="Q8" i="19"/>
  <c r="Q12" i="19"/>
  <c r="Q18" i="19"/>
  <c r="Q22" i="19"/>
  <c r="Q28" i="19"/>
  <c r="R32" i="19"/>
  <c r="Q19" i="19"/>
  <c r="V11" i="19"/>
  <c r="U12" i="19"/>
  <c r="T14" i="19"/>
  <c r="U22" i="19"/>
  <c r="T26" i="19"/>
  <c r="R28" i="19"/>
  <c r="W9" i="19"/>
  <c r="R8" i="19"/>
  <c r="V8" i="19"/>
  <c r="R22" i="19"/>
  <c r="T9" i="19"/>
  <c r="Q9" i="19"/>
  <c r="S11" i="19"/>
  <c r="W11" i="19"/>
  <c r="V12" i="19"/>
  <c r="U14" i="19"/>
  <c r="V22" i="19"/>
  <c r="U26" i="19"/>
  <c r="R10" i="19"/>
  <c r="S8" i="19"/>
  <c r="R9" i="19"/>
  <c r="R18" i="19"/>
  <c r="R26" i="19"/>
  <c r="U9" i="19"/>
  <c r="AE430" i="1"/>
  <c r="AE429" i="1"/>
  <c r="R14" i="19"/>
  <c r="R15" i="19"/>
  <c r="V14" i="19"/>
  <c r="X3" i="33"/>
  <c r="AB402" i="1"/>
  <c r="AC402" i="1"/>
  <c r="U24" i="1"/>
  <c r="U63" i="1"/>
  <c r="U16" i="1"/>
  <c r="Y77" i="1"/>
  <c r="AA227" i="1"/>
  <c r="R20" i="19"/>
  <c r="R11" i="19"/>
  <c r="Z226" i="1"/>
  <c r="V227" i="1"/>
  <c r="W8" i="19"/>
  <c r="R16" i="1"/>
  <c r="Q16" i="1"/>
  <c r="Y279" i="1"/>
  <c r="Y32" i="1"/>
  <c r="Y243" i="1" s="1"/>
  <c r="Q122" i="1"/>
  <c r="Q123" i="1" s="1"/>
  <c r="W22" i="19"/>
  <c r="S14" i="19"/>
  <c r="U11" i="19"/>
  <c r="AB3" i="33"/>
  <c r="M3" i="36"/>
  <c r="AA402" i="1"/>
  <c r="X433" i="1"/>
  <c r="X413" i="1"/>
  <c r="V443" i="1"/>
  <c r="X443" i="1"/>
  <c r="AA256" i="1"/>
  <c r="AC457" i="1"/>
  <c r="Y440" i="1"/>
  <c r="Y438" i="1"/>
  <c r="Y439" i="1"/>
  <c r="Y264" i="1"/>
  <c r="N63" i="1"/>
  <c r="N72" i="1" s="1"/>
  <c r="N77" i="1" s="1"/>
  <c r="N85" i="1" s="1"/>
  <c r="N88" i="1" s="1"/>
  <c r="AC274" i="1"/>
  <c r="Y273" i="1"/>
  <c r="Y230" i="1"/>
  <c r="Y231" i="1" s="1"/>
  <c r="S26" i="19"/>
  <c r="S12" i="19"/>
  <c r="V444" i="1"/>
  <c r="Q15" i="19"/>
  <c r="AE49" i="1"/>
  <c r="AE4" i="1"/>
  <c r="AF458" i="1" s="1"/>
  <c r="AE16" i="1"/>
  <c r="AE24" i="1"/>
  <c r="AE33" i="1" s="1"/>
  <c r="R12" i="19"/>
  <c r="S9" i="19"/>
  <c r="R19" i="19"/>
  <c r="U8" i="19"/>
  <c r="R63" i="1"/>
  <c r="R72" i="1" s="1"/>
  <c r="R77" i="1" s="1"/>
  <c r="R85" i="1" s="1"/>
  <c r="R88" i="1" s="1"/>
  <c r="W273" i="1"/>
  <c r="AD271" i="1"/>
  <c r="Z271" i="1"/>
  <c r="Z270" i="1"/>
  <c r="W26" i="19"/>
  <c r="T22" i="19"/>
  <c r="W12" i="19"/>
  <c r="T11" i="19"/>
  <c r="Y308" i="1"/>
  <c r="AC396" i="1"/>
  <c r="AC385" i="1"/>
  <c r="Z385" i="1"/>
  <c r="AA396" i="1"/>
  <c r="Y385" i="1"/>
  <c r="Z433" i="1"/>
  <c r="Z434" i="1"/>
  <c r="Z435" i="1"/>
  <c r="AC444" i="1"/>
  <c r="Z464" i="1"/>
  <c r="AB464" i="1"/>
  <c r="Z445" i="1"/>
  <c r="Z443" i="1"/>
  <c r="AD445" i="1"/>
  <c r="AD443" i="1"/>
  <c r="AC435" i="1"/>
  <c r="AB434" i="1"/>
  <c r="AB435" i="1"/>
  <c r="AE308" i="1"/>
  <c r="AD308" i="1"/>
  <c r="AF464" i="1"/>
  <c r="AF443" i="1"/>
  <c r="AF445" i="1"/>
  <c r="R53" i="19"/>
  <c r="AE464" i="1"/>
  <c r="AE443" i="1"/>
  <c r="AE445" i="1"/>
  <c r="AE444" i="1"/>
  <c r="AG19" i="1"/>
  <c r="S19" i="19" s="1"/>
  <c r="AH275" i="1"/>
  <c r="AF385" i="1"/>
  <c r="AF396" i="1"/>
  <c r="AF444" i="1"/>
  <c r="AA24" i="1"/>
  <c r="AA33" i="1" s="1"/>
  <c r="Y24" i="1"/>
  <c r="Y33" i="1" s="1"/>
  <c r="W24" i="1"/>
  <c r="W33" i="1" s="1"/>
  <c r="AH237" i="1"/>
  <c r="AG119" i="1"/>
  <c r="AF457" i="1"/>
  <c r="AF439" i="1"/>
  <c r="AG273" i="1"/>
  <c r="AH273" i="1" s="1"/>
  <c r="AI273" i="1" s="1"/>
  <c r="AJ273" i="1" s="1"/>
  <c r="AK273" i="1" s="1"/>
  <c r="AL273" i="1" s="1"/>
  <c r="AM273" i="1" s="1"/>
  <c r="AN273" i="1" s="1"/>
  <c r="AO273" i="1" s="1"/>
  <c r="AP273" i="1" s="1"/>
  <c r="AQ273" i="1" s="1"/>
  <c r="AR273" i="1" s="1"/>
  <c r="AS273" i="1" s="1"/>
  <c r="AT273" i="1" s="1"/>
  <c r="AU273" i="1" s="1"/>
  <c r="AV273" i="1" s="1"/>
  <c r="AW273" i="1" s="1"/>
  <c r="AB342" i="1"/>
  <c r="AE254" i="1"/>
  <c r="AF440" i="1"/>
  <c r="X361" i="1"/>
  <c r="AF438" i="1"/>
  <c r="AG416" i="1"/>
  <c r="AH454" i="1"/>
  <c r="AF230" i="1"/>
  <c r="AF231" i="1" s="1"/>
  <c r="AF434" i="1"/>
  <c r="AG434" i="1" s="1"/>
  <c r="AH434" i="1" s="1"/>
  <c r="AI434" i="1" s="1"/>
  <c r="AJ434" i="1" s="1"/>
  <c r="AK434" i="1" s="1"/>
  <c r="AE440" i="1"/>
  <c r="AE438" i="1"/>
  <c r="AF290" i="1"/>
  <c r="AF291" i="1" s="1"/>
  <c r="AE433" i="1"/>
  <c r="AE290" i="1"/>
  <c r="AE291" i="1" s="1"/>
  <c r="AF433" i="1"/>
  <c r="AE439" i="1"/>
  <c r="L35" i="36"/>
  <c r="B23" i="38"/>
  <c r="AV21" i="38" s="1"/>
  <c r="B57" i="38"/>
  <c r="B50" i="38"/>
  <c r="B52" i="38"/>
  <c r="AW20" i="38"/>
  <c r="AX20" i="38" s="1"/>
  <c r="AY20" i="38" s="1"/>
  <c r="AZ20" i="38" s="1"/>
  <c r="BA20" i="38" s="1"/>
  <c r="BB20" i="38" s="1"/>
  <c r="BC20" i="38" s="1"/>
  <c r="M21" i="38"/>
  <c r="AZ21" i="38"/>
  <c r="T21" i="38"/>
  <c r="H26" i="36"/>
  <c r="L26" i="36"/>
  <c r="G28" i="36"/>
  <c r="CO26" i="33"/>
  <c r="CS26" i="33"/>
  <c r="CW26" i="33"/>
  <c r="DA26" i="33"/>
  <c r="DE26" i="33"/>
  <c r="DI26" i="33"/>
  <c r="DM26" i="33"/>
  <c r="DQ26" i="33"/>
  <c r="DU26" i="33"/>
  <c r="DY26" i="33"/>
  <c r="EC26" i="33"/>
  <c r="EG26" i="33"/>
  <c r="EK26" i="33"/>
  <c r="EO26" i="33"/>
  <c r="ES26" i="33"/>
  <c r="EW26" i="33"/>
  <c r="FA26" i="33"/>
  <c r="AR26" i="33"/>
  <c r="AV26" i="33"/>
  <c r="AZ26" i="33"/>
  <c r="BD26" i="33"/>
  <c r="BH26" i="33"/>
  <c r="BL26" i="33"/>
  <c r="BP26" i="33"/>
  <c r="BT26" i="33"/>
  <c r="BX26" i="33"/>
  <c r="CB26" i="33"/>
  <c r="CF26" i="33"/>
  <c r="CJ26" i="33"/>
  <c r="AN26" i="33"/>
  <c r="CP26" i="33"/>
  <c r="CT26" i="33"/>
  <c r="CX26" i="33"/>
  <c r="DB26" i="33"/>
  <c r="DF26" i="33"/>
  <c r="DJ26" i="33"/>
  <c r="DN26" i="33"/>
  <c r="DR26" i="33"/>
  <c r="DV26" i="33"/>
  <c r="DZ26" i="33"/>
  <c r="ED26" i="33"/>
  <c r="EH26" i="33"/>
  <c r="EL26" i="33"/>
  <c r="EP26" i="33"/>
  <c r="ET26" i="33"/>
  <c r="EX26" i="33"/>
  <c r="FB26" i="33"/>
  <c r="AO26" i="33"/>
  <c r="AS26" i="33"/>
  <c r="AW26" i="33"/>
  <c r="BA26" i="33"/>
  <c r="BE26" i="33"/>
  <c r="BI26" i="33"/>
  <c r="BM26" i="33"/>
  <c r="BQ26" i="33"/>
  <c r="BU26" i="33"/>
  <c r="BY26" i="33"/>
  <c r="CC26" i="33"/>
  <c r="CG26" i="33"/>
  <c r="CK26" i="33"/>
  <c r="CM26" i="33"/>
  <c r="CQ26" i="33"/>
  <c r="CU26" i="33"/>
  <c r="CY26" i="33"/>
  <c r="DC26" i="33"/>
  <c r="DG26" i="33"/>
  <c r="DK26" i="33"/>
  <c r="DO26" i="33"/>
  <c r="DS26" i="33"/>
  <c r="DW26" i="33"/>
  <c r="EA26" i="33"/>
  <c r="EE26" i="33"/>
  <c r="EI26" i="33"/>
  <c r="EM26" i="33"/>
  <c r="EQ26" i="33"/>
  <c r="EU26" i="33"/>
  <c r="EY26" i="33"/>
  <c r="AP26" i="33"/>
  <c r="AT26" i="33"/>
  <c r="AX26" i="33"/>
  <c r="BB26" i="33"/>
  <c r="BF26" i="33"/>
  <c r="BJ26" i="33"/>
  <c r="BN26" i="33"/>
  <c r="BR26" i="33"/>
  <c r="BV26" i="33"/>
  <c r="BZ26" i="33"/>
  <c r="CD26" i="33"/>
  <c r="CH26" i="33"/>
  <c r="CL26" i="33"/>
  <c r="CN26" i="33"/>
  <c r="CR26" i="33"/>
  <c r="CV26" i="33"/>
  <c r="CZ26" i="33"/>
  <c r="DD26" i="33"/>
  <c r="DH26" i="33"/>
  <c r="DL26" i="33"/>
  <c r="DP26" i="33"/>
  <c r="DT26" i="33"/>
  <c r="DX26" i="33"/>
  <c r="EB26" i="33"/>
  <c r="EF26" i="33"/>
  <c r="EJ26" i="33"/>
  <c r="EN26" i="33"/>
  <c r="ER26" i="33"/>
  <c r="EV26" i="33"/>
  <c r="EZ26" i="33"/>
  <c r="AQ26" i="33"/>
  <c r="AU26" i="33"/>
  <c r="AY26" i="33"/>
  <c r="BC26" i="33"/>
  <c r="BG26" i="33"/>
  <c r="BK26" i="33"/>
  <c r="BO26" i="33"/>
  <c r="BS26" i="33"/>
  <c r="BW26" i="33"/>
  <c r="CA26" i="33"/>
  <c r="CE26" i="33"/>
  <c r="CI26" i="33"/>
  <c r="AO16" i="33"/>
  <c r="G3" i="23"/>
  <c r="G5" i="23"/>
  <c r="G32" i="23"/>
  <c r="G28" i="23"/>
  <c r="G24" i="23"/>
  <c r="G20" i="23"/>
  <c r="G16" i="23"/>
  <c r="G12" i="23"/>
  <c r="G8" i="23"/>
  <c r="G4" i="23"/>
  <c r="G79" i="23"/>
  <c r="G75" i="23"/>
  <c r="G71" i="23"/>
  <c r="G67" i="23"/>
  <c r="G63" i="23"/>
  <c r="G59" i="23"/>
  <c r="G55" i="23"/>
  <c r="G51" i="23"/>
  <c r="G47" i="23"/>
  <c r="G43" i="23"/>
  <c r="G39" i="23"/>
  <c r="G35" i="23"/>
  <c r="G31" i="23"/>
  <c r="G27" i="23"/>
  <c r="G23" i="23"/>
  <c r="G19" i="23"/>
  <c r="G15" i="23"/>
  <c r="G11" i="23"/>
  <c r="G7" i="23"/>
  <c r="G82" i="23"/>
  <c r="G78" i="23"/>
  <c r="G74" i="23"/>
  <c r="G70" i="23"/>
  <c r="G66" i="23"/>
  <c r="G62" i="23"/>
  <c r="G58" i="23"/>
  <c r="G54" i="23"/>
  <c r="G50" i="23"/>
  <c r="G46" i="23"/>
  <c r="G42" i="23"/>
  <c r="G38" i="23"/>
  <c r="G34" i="23"/>
  <c r="G30" i="23"/>
  <c r="G26" i="23"/>
  <c r="G22" i="23"/>
  <c r="G18" i="23"/>
  <c r="G14" i="23"/>
  <c r="G10" i="23"/>
  <c r="G6" i="23"/>
  <c r="G81" i="23"/>
  <c r="G77" i="23"/>
  <c r="G73" i="23"/>
  <c r="G69" i="23"/>
  <c r="G65" i="23"/>
  <c r="G61" i="23"/>
  <c r="G57" i="23"/>
  <c r="G53" i="23"/>
  <c r="G49" i="23"/>
  <c r="G45" i="23"/>
  <c r="G41" i="23"/>
  <c r="G37" i="23"/>
  <c r="G33" i="23"/>
  <c r="G29" i="23"/>
  <c r="G25" i="23"/>
  <c r="G21" i="23"/>
  <c r="G17" i="23"/>
  <c r="G13" i="23"/>
  <c r="G9" i="23"/>
  <c r="G80" i="23"/>
  <c r="G76" i="23"/>
  <c r="G72" i="23"/>
  <c r="G68" i="23"/>
  <c r="G64" i="23"/>
  <c r="G60" i="23"/>
  <c r="G56" i="23"/>
  <c r="G52" i="23"/>
  <c r="G48" i="23"/>
  <c r="G44" i="23"/>
  <c r="G40" i="23"/>
  <c r="G36" i="23"/>
  <c r="B25" i="36"/>
  <c r="A203" i="20"/>
  <c r="V3" i="36"/>
  <c r="AC3" i="33"/>
  <c r="N3" i="36"/>
  <c r="U3" i="33"/>
  <c r="AD16" i="20"/>
  <c r="AC11" i="20"/>
  <c r="AE203" i="20"/>
  <c r="R3" i="36"/>
  <c r="Y3" i="33"/>
  <c r="F3" i="36"/>
  <c r="M3" i="33"/>
  <c r="AC16" i="20"/>
  <c r="AD10" i="20"/>
  <c r="AE202" i="20"/>
  <c r="AE304" i="20"/>
  <c r="AF10" i="20"/>
  <c r="AE11" i="20"/>
  <c r="AE9" i="20"/>
  <c r="J3" i="36"/>
  <c r="Q3" i="33"/>
  <c r="AJ60" i="1"/>
  <c r="AN56" i="1"/>
  <c r="AJ58" i="1"/>
  <c r="AH14" i="20"/>
  <c r="AI14" i="20"/>
  <c r="AH16" i="20"/>
  <c r="AE58" i="1"/>
  <c r="AF58" i="1"/>
  <c r="AG58" i="1"/>
  <c r="AE16" i="20"/>
  <c r="AG14" i="20"/>
  <c r="AF11" i="20"/>
  <c r="AF9" i="20"/>
  <c r="AE303" i="20"/>
  <c r="AE10" i="20" s="1"/>
  <c r="AF16" i="20"/>
  <c r="AF60" i="1"/>
  <c r="AG16" i="20"/>
  <c r="AF403" i="1" l="1"/>
  <c r="AJ94" i="1"/>
  <c r="Z33" i="1"/>
  <c r="AF224" i="1"/>
  <c r="B39" i="38"/>
  <c r="B40" i="38" s="1"/>
  <c r="X33" i="1"/>
  <c r="W431" i="1"/>
  <c r="AF329" i="1"/>
  <c r="AE329" i="1"/>
  <c r="AB33" i="1"/>
  <c r="AH21" i="38"/>
  <c r="R21" i="38"/>
  <c r="K21" i="38"/>
  <c r="AE21" i="38"/>
  <c r="AS21" i="38"/>
  <c r="AQ21" i="38"/>
  <c r="AX21" i="38"/>
  <c r="AC21" i="38"/>
  <c r="S21" i="38"/>
  <c r="AB21" i="38"/>
  <c r="AM21" i="38"/>
  <c r="AD21" i="38"/>
  <c r="AO21" i="38"/>
  <c r="AA21" i="38"/>
  <c r="C52" i="38"/>
  <c r="AJ21" i="38"/>
  <c r="O21" i="38"/>
  <c r="AU21" i="38"/>
  <c r="AP21" i="38"/>
  <c r="Z21" i="38"/>
  <c r="J21" i="38"/>
  <c r="AK21" i="38"/>
  <c r="U21" i="38"/>
  <c r="B22" i="38"/>
  <c r="C51" i="38" s="1"/>
  <c r="AY21" i="38"/>
  <c r="G21" i="38"/>
  <c r="AT21" i="38"/>
  <c r="N21" i="38"/>
  <c r="Y21" i="38"/>
  <c r="I21" i="38"/>
  <c r="AI21" i="38"/>
  <c r="L21" i="38"/>
  <c r="AR21" i="38"/>
  <c r="W21" i="38"/>
  <c r="BB21" i="38"/>
  <c r="AL21" i="38"/>
  <c r="V21" i="38"/>
  <c r="AW21" i="38"/>
  <c r="AG21" i="38"/>
  <c r="Q21" i="38"/>
  <c r="G27" i="36"/>
  <c r="I44" i="33"/>
  <c r="AE346" i="1"/>
  <c r="AE324" i="1"/>
  <c r="AF283" i="1"/>
  <c r="AF346" i="1"/>
  <c r="AF324" i="1"/>
  <c r="X431" i="1"/>
  <c r="AE123" i="1"/>
  <c r="AH261" i="1"/>
  <c r="AI261" i="1" s="1"/>
  <c r="AJ261" i="1" s="1"/>
  <c r="AK261" i="1" s="1"/>
  <c r="AL261" i="1" s="1"/>
  <c r="AM261" i="1" s="1"/>
  <c r="AN261" i="1" s="1"/>
  <c r="AO261" i="1" s="1"/>
  <c r="AP261" i="1" s="1"/>
  <c r="AQ261" i="1" s="1"/>
  <c r="AR261" i="1" s="1"/>
  <c r="AS261" i="1" s="1"/>
  <c r="AT261" i="1" s="1"/>
  <c r="AU261" i="1" s="1"/>
  <c r="AV261" i="1" s="1"/>
  <c r="AW261" i="1" s="1"/>
  <c r="AG262" i="1"/>
  <c r="AG38" i="1" s="1"/>
  <c r="Q32" i="1"/>
  <c r="AF25" i="1"/>
  <c r="AF357" i="1" s="1"/>
  <c r="Z254" i="1"/>
  <c r="AF280" i="1"/>
  <c r="AE224" i="1"/>
  <c r="R32" i="1"/>
  <c r="AF282" i="1"/>
  <c r="AF32" i="1"/>
  <c r="AF243" i="1" s="1"/>
  <c r="AF354" i="1"/>
  <c r="AF364" i="1" s="1"/>
  <c r="AF281" i="1"/>
  <c r="AC334" i="1"/>
  <c r="AF39" i="1"/>
  <c r="AF42" i="1" s="1"/>
  <c r="AF123" i="1"/>
  <c r="AC25" i="1"/>
  <c r="N47" i="19"/>
  <c r="W403" i="1"/>
  <c r="V317" i="1"/>
  <c r="AD254" i="1"/>
  <c r="Q39" i="1"/>
  <c r="Q42" i="1" s="1"/>
  <c r="AK9" i="20"/>
  <c r="AK256" i="1" s="1"/>
  <c r="AI455" i="1"/>
  <c r="AI417" i="1" s="1"/>
  <c r="AC125" i="1"/>
  <c r="X403" i="1"/>
  <c r="AM56" i="1"/>
  <c r="AQ56" i="1" s="1"/>
  <c r="AE403" i="1"/>
  <c r="Z346" i="1"/>
  <c r="Z123" i="1"/>
  <c r="AI431" i="1"/>
  <c r="AB308" i="1"/>
  <c r="Q13" i="19"/>
  <c r="R13" i="19"/>
  <c r="J39" i="19"/>
  <c r="AJ9" i="20"/>
  <c r="AJ256" i="1" s="1"/>
  <c r="AL9" i="20"/>
  <c r="AL256" i="1" s="1"/>
  <c r="AK58" i="1"/>
  <c r="AK63" i="1" s="1"/>
  <c r="AP9" i="20"/>
  <c r="AP256" i="1" s="1"/>
  <c r="H44" i="19"/>
  <c r="F44" i="19"/>
  <c r="Z280" i="1"/>
  <c r="O37" i="19"/>
  <c r="AH456" i="1"/>
  <c r="AH418" i="1" s="1"/>
  <c r="AD123" i="1"/>
  <c r="AA431" i="1"/>
  <c r="Z283" i="1"/>
  <c r="AD224" i="1"/>
  <c r="M37" i="19"/>
  <c r="AH9" i="20"/>
  <c r="AH256" i="1" s="1"/>
  <c r="AG9" i="20"/>
  <c r="AG256" i="1" s="1"/>
  <c r="AG258" i="1" s="1"/>
  <c r="F46" i="19"/>
  <c r="AL60" i="1"/>
  <c r="Z39" i="1"/>
  <c r="Z42" i="1" s="1"/>
  <c r="Z329" i="1"/>
  <c r="Y329" i="1"/>
  <c r="S20" i="19"/>
  <c r="N37" i="19"/>
  <c r="J42" i="19"/>
  <c r="R37" i="19"/>
  <c r="AA53" i="19" s="1"/>
  <c r="J43" i="19"/>
  <c r="P37" i="19"/>
  <c r="L42" i="19"/>
  <c r="Q17" i="19"/>
  <c r="X224" i="1"/>
  <c r="K40" i="19"/>
  <c r="J37" i="19"/>
  <c r="I44" i="19"/>
  <c r="N40" i="19"/>
  <c r="I47" i="19"/>
  <c r="P41" i="19"/>
  <c r="P40" i="19"/>
  <c r="H47" i="19"/>
  <c r="Y403" i="1"/>
  <c r="X348" i="1"/>
  <c r="AJ431" i="1"/>
  <c r="O41" i="19"/>
  <c r="K46" i="19"/>
  <c r="G39" i="19"/>
  <c r="Q38" i="19"/>
  <c r="M40" i="19"/>
  <c r="I46" i="19"/>
  <c r="I39" i="19"/>
  <c r="Q39" i="19"/>
  <c r="V322" i="1"/>
  <c r="W329" i="1" s="1"/>
  <c r="AC123" i="1"/>
  <c r="AG302" i="20"/>
  <c r="AG205" i="20"/>
  <c r="AH81" i="1"/>
  <c r="AH84" i="1" s="1"/>
  <c r="AH85" i="1" s="1"/>
  <c r="AH86" i="1" s="1"/>
  <c r="AH88" i="1" s="1"/>
  <c r="AB403" i="1"/>
  <c r="AC39" i="1"/>
  <c r="AC85" i="1" s="1"/>
  <c r="V318" i="1"/>
  <c r="AG305" i="20"/>
  <c r="Q42" i="19"/>
  <c r="R39" i="1"/>
  <c r="R42" i="1" s="1"/>
  <c r="Z25" i="1"/>
  <c r="Z72" i="1"/>
  <c r="Z281" i="1"/>
  <c r="Z324" i="1"/>
  <c r="Z282" i="1"/>
  <c r="S72" i="1"/>
  <c r="S25" i="1"/>
  <c r="V319" i="1"/>
  <c r="S32" i="1"/>
  <c r="AB123" i="1"/>
  <c r="Z332" i="1"/>
  <c r="AD431" i="1"/>
  <c r="X329" i="1"/>
  <c r="X42" i="1"/>
  <c r="X41" i="1"/>
  <c r="X85" i="1"/>
  <c r="AT56" i="1"/>
  <c r="AT60" i="1" s="1"/>
  <c r="AP58" i="1"/>
  <c r="AP81" i="1" s="1"/>
  <c r="AP84" i="1" s="1"/>
  <c r="AP60" i="1"/>
  <c r="AD282" i="1"/>
  <c r="AD283" i="1"/>
  <c r="AD281" i="1"/>
  <c r="AD324" i="1"/>
  <c r="AD280" i="1"/>
  <c r="AD215" i="1"/>
  <c r="AD72" i="1"/>
  <c r="W224" i="1"/>
  <c r="W123" i="1"/>
  <c r="AB282" i="1"/>
  <c r="AB324" i="1"/>
  <c r="AB283" i="1"/>
  <c r="AB215" i="1"/>
  <c r="AB72" i="1"/>
  <c r="AB281" i="1"/>
  <c r="AB280" i="1"/>
  <c r="V25" i="1"/>
  <c r="V281" i="1"/>
  <c r="V282" i="1"/>
  <c r="V324" i="1"/>
  <c r="V72" i="1"/>
  <c r="V283" i="1"/>
  <c r="V280" i="1"/>
  <c r="Z215" i="1"/>
  <c r="V39" i="1"/>
  <c r="O25" i="1"/>
  <c r="O32" i="1"/>
  <c r="AI58" i="1"/>
  <c r="AI81" i="1" s="1"/>
  <c r="AI84" i="1" s="1"/>
  <c r="K42" i="19"/>
  <c r="O42" i="19"/>
  <c r="H46" i="19"/>
  <c r="K43" i="19"/>
  <c r="F42" i="19"/>
  <c r="J40" i="19"/>
  <c r="N38" i="19"/>
  <c r="I37" i="19"/>
  <c r="G47" i="19"/>
  <c r="K44" i="19"/>
  <c r="N41" i="19"/>
  <c r="F39" i="19"/>
  <c r="Q40" i="19"/>
  <c r="M43" i="19"/>
  <c r="L40" i="19"/>
  <c r="K37" i="19"/>
  <c r="F47" i="19"/>
  <c r="AB39" i="1"/>
  <c r="AB42" i="1" s="1"/>
  <c r="O39" i="1"/>
  <c r="O42" i="1" s="1"/>
  <c r="AH105" i="20"/>
  <c r="AG12" i="20"/>
  <c r="AG279" i="1" s="1"/>
  <c r="AB318" i="1"/>
  <c r="AB345" i="1"/>
  <c r="AB346" i="1" s="1"/>
  <c r="AB317" i="1"/>
  <c r="AB322" i="1"/>
  <c r="AF334" i="1" s="1"/>
  <c r="AB327" i="1"/>
  <c r="AC327" i="1"/>
  <c r="AB319" i="1"/>
  <c r="AB332" i="1"/>
  <c r="AD334" i="1"/>
  <c r="B74" i="38"/>
  <c r="AL58" i="1"/>
  <c r="AL70" i="1" s="1"/>
  <c r="R17" i="19"/>
  <c r="F37" i="19"/>
  <c r="N46" i="19"/>
  <c r="O39" i="19"/>
  <c r="O43" i="19"/>
  <c r="P43" i="19"/>
  <c r="H41" i="19"/>
  <c r="P46" i="19"/>
  <c r="O44" i="19"/>
  <c r="G43" i="19"/>
  <c r="K41" i="19"/>
  <c r="F40" i="19"/>
  <c r="J38" i="19"/>
  <c r="R39" i="19"/>
  <c r="AA55" i="19" s="1"/>
  <c r="M47" i="19"/>
  <c r="R47" i="19"/>
  <c r="AA63" i="19" s="1"/>
  <c r="R43" i="19"/>
  <c r="AA59" i="19" s="1"/>
  <c r="G44" i="19"/>
  <c r="M42" i="19"/>
  <c r="J41" i="19"/>
  <c r="P39" i="19"/>
  <c r="M38" i="19"/>
  <c r="H37" i="19"/>
  <c r="Q37" i="19"/>
  <c r="N44" i="19"/>
  <c r="I43" i="19"/>
  <c r="M41" i="19"/>
  <c r="H40" i="19"/>
  <c r="L38" i="19"/>
  <c r="G37" i="19"/>
  <c r="L47" i="19"/>
  <c r="Q47" i="19"/>
  <c r="AF431" i="1"/>
  <c r="AD25" i="1"/>
  <c r="AD352" i="1" s="1"/>
  <c r="AD362" i="1" s="1"/>
  <c r="AB431" i="1"/>
  <c r="Z431" i="1"/>
  <c r="AC403" i="1"/>
  <c r="AG202" i="20"/>
  <c r="AC348" i="1"/>
  <c r="AC349" i="1" s="1"/>
  <c r="AC346" i="1"/>
  <c r="AD348" i="1"/>
  <c r="AD349" i="1" s="1"/>
  <c r="AD346" i="1"/>
  <c r="AC281" i="1"/>
  <c r="AC282" i="1"/>
  <c r="AC324" i="1"/>
  <c r="AC280" i="1"/>
  <c r="AC72" i="1"/>
  <c r="AC283" i="1"/>
  <c r="P39" i="1"/>
  <c r="P32" i="1"/>
  <c r="P25" i="1"/>
  <c r="AA345" i="1"/>
  <c r="AA348" i="1" s="1"/>
  <c r="AA349" i="1" s="1"/>
  <c r="AA317" i="1"/>
  <c r="AA332" i="1"/>
  <c r="AA327" i="1"/>
  <c r="AA319" i="1"/>
  <c r="AA322" i="1"/>
  <c r="AE334" i="1" s="1"/>
  <c r="AA318" i="1"/>
  <c r="X280" i="1"/>
  <c r="X346" i="1"/>
  <c r="X281" i="1"/>
  <c r="X25" i="1"/>
  <c r="X282" i="1"/>
  <c r="X324" i="1"/>
  <c r="X72" i="1"/>
  <c r="X283" i="1"/>
  <c r="R42" i="19"/>
  <c r="AA58" i="19" s="1"/>
  <c r="O38" i="19"/>
  <c r="H39" i="19"/>
  <c r="G46" i="19"/>
  <c r="O47" i="19"/>
  <c r="Q43" i="19"/>
  <c r="F43" i="19"/>
  <c r="I40" i="19"/>
  <c r="L37" i="19"/>
  <c r="P44" i="19"/>
  <c r="H42" i="19"/>
  <c r="P38" i="19"/>
  <c r="T39" i="1"/>
  <c r="T72" i="1"/>
  <c r="T25" i="1"/>
  <c r="T32" i="1"/>
  <c r="Y431" i="1"/>
  <c r="R38" i="19"/>
  <c r="AA54" i="19" s="1"/>
  <c r="K38" i="19"/>
  <c r="AH70" i="1"/>
  <c r="Q41" i="19"/>
  <c r="O40" i="19"/>
  <c r="O46" i="19"/>
  <c r="R40" i="19"/>
  <c r="AA56" i="19" s="1"/>
  <c r="H43" i="19"/>
  <c r="AH431" i="1"/>
  <c r="L44" i="19"/>
  <c r="N42" i="19"/>
  <c r="G41" i="19"/>
  <c r="K39" i="19"/>
  <c r="F38" i="19"/>
  <c r="K47" i="19"/>
  <c r="Q44" i="19"/>
  <c r="J46" i="19"/>
  <c r="N43" i="19"/>
  <c r="I42" i="19"/>
  <c r="F41" i="19"/>
  <c r="N39" i="19"/>
  <c r="I38" i="19"/>
  <c r="R41" i="19"/>
  <c r="AA57" i="19" s="1"/>
  <c r="M46" i="19"/>
  <c r="J44" i="19"/>
  <c r="P42" i="19"/>
  <c r="I41" i="19"/>
  <c r="M39" i="19"/>
  <c r="H38" i="19"/>
  <c r="R46" i="19"/>
  <c r="AA62" i="19" s="1"/>
  <c r="J47" i="19"/>
  <c r="AH63" i="1"/>
  <c r="AH61" i="1" s="1"/>
  <c r="AD39" i="1"/>
  <c r="AD85" i="1" s="1"/>
  <c r="S42" i="19"/>
  <c r="AB58" i="19" s="1"/>
  <c r="AG431" i="1"/>
  <c r="AD329" i="1"/>
  <c r="AC431" i="1"/>
  <c r="Y123" i="1"/>
  <c r="Y224" i="1"/>
  <c r="AA123" i="1"/>
  <c r="AF215" i="1"/>
  <c r="AG422" i="1"/>
  <c r="AB357" i="1"/>
  <c r="AB358" i="1"/>
  <c r="W25" i="1"/>
  <c r="W280" i="1"/>
  <c r="W281" i="1"/>
  <c r="W282" i="1"/>
  <c r="W283" i="1"/>
  <c r="W39" i="1"/>
  <c r="W324" i="1"/>
  <c r="W346" i="1"/>
  <c r="W72" i="1"/>
  <c r="AC358" i="1"/>
  <c r="AC352" i="1"/>
  <c r="AC362" i="1" s="1"/>
  <c r="AC353" i="1"/>
  <c r="AC363" i="1" s="1"/>
  <c r="AC354" i="1"/>
  <c r="AC364" i="1" s="1"/>
  <c r="AG419" i="1"/>
  <c r="AI275" i="1"/>
  <c r="AH19" i="1"/>
  <c r="E3" i="36"/>
  <c r="L3" i="33"/>
  <c r="AE431" i="1"/>
  <c r="P47" i="19"/>
  <c r="Q46" i="19"/>
  <c r="S37" i="19"/>
  <c r="AB53" i="19" s="1"/>
  <c r="R44" i="19"/>
  <c r="AA60" i="19" s="1"/>
  <c r="G38" i="19"/>
  <c r="G40" i="19"/>
  <c r="G42" i="19"/>
  <c r="L39" i="19"/>
  <c r="L41" i="19"/>
  <c r="L43" i="19"/>
  <c r="M44" i="19"/>
  <c r="L46" i="19"/>
  <c r="N39" i="1"/>
  <c r="N32" i="1"/>
  <c r="N25" i="1"/>
  <c r="AO56" i="1"/>
  <c r="AS56" i="1" s="1"/>
  <c r="AL434" i="1"/>
  <c r="AK431" i="1"/>
  <c r="AH119" i="1"/>
  <c r="AI237" i="1"/>
  <c r="Y25" i="1"/>
  <c r="Y39" i="1"/>
  <c r="Y346" i="1"/>
  <c r="Y281" i="1"/>
  <c r="Y283" i="1"/>
  <c r="Y72" i="1"/>
  <c r="AC215" i="1"/>
  <c r="Y280" i="1"/>
  <c r="Y324" i="1"/>
  <c r="Y282" i="1"/>
  <c r="AH423" i="1"/>
  <c r="AH462" i="1" s="1"/>
  <c r="E10" i="36"/>
  <c r="AF49" i="1"/>
  <c r="AC254" i="1"/>
  <c r="AG203" i="20"/>
  <c r="AG303" i="20"/>
  <c r="U39" i="1"/>
  <c r="U32" i="1"/>
  <c r="U25" i="1"/>
  <c r="U72" i="1"/>
  <c r="AH416" i="1"/>
  <c r="AI454" i="1"/>
  <c r="AG231" i="1"/>
  <c r="AG424" i="1"/>
  <c r="AG463" i="1" s="1"/>
  <c r="AC357" i="1"/>
  <c r="AA39" i="1"/>
  <c r="AA25" i="1"/>
  <c r="AB354" i="1" s="1"/>
  <c r="AB364" i="1" s="1"/>
  <c r="AA280" i="1"/>
  <c r="AA281" i="1"/>
  <c r="AA282" i="1"/>
  <c r="AA283" i="1"/>
  <c r="AA324" i="1"/>
  <c r="AA215" i="1"/>
  <c r="AA72" i="1"/>
  <c r="S42" i="1"/>
  <c r="S41" i="1"/>
  <c r="S85" i="1"/>
  <c r="Z403" i="1"/>
  <c r="AA403" i="1"/>
  <c r="AE283" i="1"/>
  <c r="AE281" i="1"/>
  <c r="AE282" i="1"/>
  <c r="AE280" i="1"/>
  <c r="AE354" i="1"/>
  <c r="AE215" i="1"/>
  <c r="AE25" i="1"/>
  <c r="AE39" i="1"/>
  <c r="X88" i="1"/>
  <c r="Q23" i="19"/>
  <c r="Q25" i="19" s="1"/>
  <c r="R23" i="19"/>
  <c r="R25" i="19" s="1"/>
  <c r="AT9" i="20"/>
  <c r="AT256" i="1" s="1"/>
  <c r="BA21" i="38"/>
  <c r="H21" i="38"/>
  <c r="AN21" i="38"/>
  <c r="AF21" i="38"/>
  <c r="P21" i="38"/>
  <c r="X21" i="38"/>
  <c r="BD20" i="38"/>
  <c r="BC21" i="38"/>
  <c r="AP16" i="33"/>
  <c r="Q26" i="33"/>
  <c r="U26" i="33"/>
  <c r="Y26" i="33"/>
  <c r="AC26" i="33"/>
  <c r="AG26" i="33"/>
  <c r="AK26" i="33"/>
  <c r="AJ26" i="33"/>
  <c r="R26" i="33"/>
  <c r="V26" i="33"/>
  <c r="Z26" i="33"/>
  <c r="AD26" i="33"/>
  <c r="AH26" i="33"/>
  <c r="AL26" i="33"/>
  <c r="T26" i="33"/>
  <c r="AB26" i="33"/>
  <c r="S26" i="33"/>
  <c r="W26" i="33"/>
  <c r="AA26" i="33"/>
  <c r="AE26" i="33"/>
  <c r="AI26" i="33"/>
  <c r="AM26" i="33"/>
  <c r="X26" i="33"/>
  <c r="AF26" i="33"/>
  <c r="AI9" i="20"/>
  <c r="AI256" i="1" s="1"/>
  <c r="AN14" i="20"/>
  <c r="AM9" i="20"/>
  <c r="AM256" i="1" s="1"/>
  <c r="AK16" i="20"/>
  <c r="AJ16" i="20"/>
  <c r="AI16" i="20"/>
  <c r="AL16" i="20"/>
  <c r="AM14" i="20"/>
  <c r="AN60" i="1"/>
  <c r="AR56" i="1"/>
  <c r="AN58" i="1"/>
  <c r="AG70" i="1"/>
  <c r="AG81" i="1"/>
  <c r="AG84" i="1" s="1"/>
  <c r="AG76" i="1"/>
  <c r="AG77" i="1" s="1"/>
  <c r="AG63" i="1"/>
  <c r="AK14" i="20"/>
  <c r="AF81" i="1"/>
  <c r="AF84" i="1" s="1"/>
  <c r="AF63" i="1"/>
  <c r="AF76" i="1"/>
  <c r="AF77" i="1" s="1"/>
  <c r="AF70" i="1"/>
  <c r="AL14" i="20"/>
  <c r="AE81" i="1"/>
  <c r="AE84" i="1" s="1"/>
  <c r="AE63" i="1"/>
  <c r="AE70" i="1"/>
  <c r="AE76" i="1"/>
  <c r="AE77" i="1" s="1"/>
  <c r="AO9" i="20"/>
  <c r="AO256" i="1" s="1"/>
  <c r="AJ81" i="1"/>
  <c r="AJ84" i="1" s="1"/>
  <c r="AJ63" i="1"/>
  <c r="AJ61" i="1" s="1"/>
  <c r="AJ76" i="1"/>
  <c r="AJ77" i="1" s="1"/>
  <c r="AJ70" i="1"/>
  <c r="AF358" i="1" l="1"/>
  <c r="AJ455" i="1"/>
  <c r="AK94" i="1"/>
  <c r="AH303" i="20"/>
  <c r="AI303" i="20" s="1"/>
  <c r="AJ303" i="20" s="1"/>
  <c r="AK303" i="20" s="1"/>
  <c r="AL303" i="20" s="1"/>
  <c r="AM303" i="20" s="1"/>
  <c r="AN303" i="20" s="1"/>
  <c r="AO303" i="20" s="1"/>
  <c r="AP303" i="20" s="1"/>
  <c r="AQ303" i="20" s="1"/>
  <c r="AR303" i="20" s="1"/>
  <c r="AS303" i="20" s="1"/>
  <c r="AT303" i="20" s="1"/>
  <c r="AU303" i="20" s="1"/>
  <c r="AV303" i="20" s="1"/>
  <c r="AW303" i="20" s="1"/>
  <c r="I49" i="33"/>
  <c r="AH302" i="20"/>
  <c r="AI302" i="20" s="1"/>
  <c r="AJ302" i="20" s="1"/>
  <c r="AK302" i="20" s="1"/>
  <c r="AL302" i="20" s="1"/>
  <c r="AM302" i="20" s="1"/>
  <c r="AN302" i="20" s="1"/>
  <c r="AO302" i="20" s="1"/>
  <c r="AP302" i="20" s="1"/>
  <c r="AQ302" i="20" s="1"/>
  <c r="AR302" i="20" s="1"/>
  <c r="AS302" i="20" s="1"/>
  <c r="AT302" i="20" s="1"/>
  <c r="AU302" i="20" s="1"/>
  <c r="AV302" i="20" s="1"/>
  <c r="AW302" i="20" s="1"/>
  <c r="I48" i="33"/>
  <c r="AH203" i="20"/>
  <c r="AI203" i="20" s="1"/>
  <c r="AJ203" i="20" s="1"/>
  <c r="AK203" i="20" s="1"/>
  <c r="AL203" i="20" s="1"/>
  <c r="AM203" i="20" s="1"/>
  <c r="AN203" i="20" s="1"/>
  <c r="AO203" i="20" s="1"/>
  <c r="AP203" i="20" s="1"/>
  <c r="AQ203" i="20" s="1"/>
  <c r="AR203" i="20" s="1"/>
  <c r="AS203" i="20" s="1"/>
  <c r="AT203" i="20" s="1"/>
  <c r="AU203" i="20" s="1"/>
  <c r="AV203" i="20" s="1"/>
  <c r="AW203" i="20" s="1"/>
  <c r="F49" i="33"/>
  <c r="AH202" i="20"/>
  <c r="AI202" i="20" s="1"/>
  <c r="AJ202" i="20" s="1"/>
  <c r="AK202" i="20" s="1"/>
  <c r="AL202" i="20" s="1"/>
  <c r="AM202" i="20" s="1"/>
  <c r="AN202" i="20" s="1"/>
  <c r="AO202" i="20" s="1"/>
  <c r="AP202" i="20" s="1"/>
  <c r="AQ202" i="20" s="1"/>
  <c r="AR202" i="20" s="1"/>
  <c r="AS202" i="20" s="1"/>
  <c r="AT202" i="20" s="1"/>
  <c r="AU202" i="20" s="1"/>
  <c r="AV202" i="20" s="1"/>
  <c r="AW202" i="20" s="1"/>
  <c r="F48" i="33"/>
  <c r="AH305" i="20"/>
  <c r="AI305" i="20" s="1"/>
  <c r="AJ305" i="20" s="1"/>
  <c r="AK305" i="20" s="1"/>
  <c r="AL305" i="20" s="1"/>
  <c r="AM305" i="20" s="1"/>
  <c r="AN305" i="20" s="1"/>
  <c r="AO305" i="20" s="1"/>
  <c r="AP305" i="20" s="1"/>
  <c r="AQ305" i="20" s="1"/>
  <c r="AR305" i="20" s="1"/>
  <c r="AS305" i="20" s="1"/>
  <c r="AT305" i="20" s="1"/>
  <c r="AU305" i="20" s="1"/>
  <c r="AV305" i="20" s="1"/>
  <c r="AW305" i="20" s="1"/>
  <c r="I50" i="33"/>
  <c r="AG438" i="1"/>
  <c r="AG457" i="1"/>
  <c r="AG104" i="20" s="1"/>
  <c r="AH205" i="20"/>
  <c r="AI205" i="20" s="1"/>
  <c r="AJ205" i="20" s="1"/>
  <c r="AK205" i="20" s="1"/>
  <c r="AL205" i="20" s="1"/>
  <c r="AM205" i="20" s="1"/>
  <c r="AN205" i="20" s="1"/>
  <c r="AO205" i="20" s="1"/>
  <c r="AP205" i="20" s="1"/>
  <c r="AQ205" i="20" s="1"/>
  <c r="AR205" i="20" s="1"/>
  <c r="AS205" i="20" s="1"/>
  <c r="AT205" i="20" s="1"/>
  <c r="AU205" i="20" s="1"/>
  <c r="AV205" i="20" s="1"/>
  <c r="AW205" i="20" s="1"/>
  <c r="F50" i="33"/>
  <c r="AF342" i="1"/>
  <c r="AF348" i="1" s="1"/>
  <c r="AF366" i="1"/>
  <c r="AG10" i="1"/>
  <c r="AG31" i="1" s="1"/>
  <c r="AG251" i="1"/>
  <c r="M8" i="33"/>
  <c r="AM58" i="1"/>
  <c r="AM76" i="1" s="1"/>
  <c r="AM77" i="1" s="1"/>
  <c r="AO60" i="1"/>
  <c r="M6" i="33"/>
  <c r="AF46" i="1"/>
  <c r="AF198" i="1" s="1"/>
  <c r="B10" i="38" s="1"/>
  <c r="B63" i="38" s="1"/>
  <c r="AF247" i="1"/>
  <c r="AF244" i="1"/>
  <c r="AF217" i="1"/>
  <c r="AM60" i="1"/>
  <c r="AB348" i="1"/>
  <c r="AB349" i="1" s="1"/>
  <c r="AD42" i="1"/>
  <c r="AD46" i="1" s="1"/>
  <c r="AD198" i="1" s="1"/>
  <c r="Q41" i="1"/>
  <c r="AI456" i="1"/>
  <c r="X46" i="1"/>
  <c r="X198" i="1" s="1"/>
  <c r="X244" i="1"/>
  <c r="AK81" i="1"/>
  <c r="AK84" i="1" s="1"/>
  <c r="AC42" i="1"/>
  <c r="AC244" i="1" s="1"/>
  <c r="Z41" i="1"/>
  <c r="AD41" i="1"/>
  <c r="E6" i="33"/>
  <c r="AB41" i="1"/>
  <c r="AP63" i="1"/>
  <c r="AP61" i="1" s="1"/>
  <c r="X247" i="1"/>
  <c r="AB85" i="1"/>
  <c r="S10" i="19"/>
  <c r="AO58" i="1"/>
  <c r="AO70" i="1" s="1"/>
  <c r="AP76" i="1"/>
  <c r="AP77" i="1" s="1"/>
  <c r="AP85" i="1" s="1"/>
  <c r="AP86" i="1" s="1"/>
  <c r="AP88" i="1" s="1"/>
  <c r="AP70" i="1"/>
  <c r="K19" i="33"/>
  <c r="AK76" i="1"/>
  <c r="AK77" i="1" s="1"/>
  <c r="AK70" i="1"/>
  <c r="AK72" i="1" s="1"/>
  <c r="AI63" i="1"/>
  <c r="AI61" i="1" s="1"/>
  <c r="R41" i="1"/>
  <c r="Z85" i="1"/>
  <c r="AI76" i="1"/>
  <c r="AI77" i="1" s="1"/>
  <c r="AI85" i="1" s="1"/>
  <c r="AI86" i="1" s="1"/>
  <c r="AI88" i="1" s="1"/>
  <c r="AC41" i="1"/>
  <c r="AI70" i="1"/>
  <c r="Z334" i="1"/>
  <c r="AT58" i="1"/>
  <c r="AT70" i="1" s="1"/>
  <c r="AD357" i="1"/>
  <c r="AL81" i="1"/>
  <c r="AL84" i="1" s="1"/>
  <c r="AL63" i="1"/>
  <c r="AL61" i="1" s="1"/>
  <c r="O41" i="1"/>
  <c r="Z357" i="1"/>
  <c r="Z358" i="1"/>
  <c r="AL76" i="1"/>
  <c r="AL77" i="1" s="1"/>
  <c r="V42" i="1"/>
  <c r="Z217" i="1" s="1"/>
  <c r="V85" i="1"/>
  <c r="V41" i="1"/>
  <c r="AA346" i="1"/>
  <c r="AD354" i="1"/>
  <c r="AD364" i="1" s="1"/>
  <c r="AD366" i="1" s="1"/>
  <c r="AH72" i="1"/>
  <c r="AD358" i="1"/>
  <c r="X358" i="1"/>
  <c r="X357" i="1"/>
  <c r="T42" i="1"/>
  <c r="T85" i="1"/>
  <c r="T41" i="1"/>
  <c r="AB334" i="1"/>
  <c r="AC329" i="1"/>
  <c r="AB329" i="1"/>
  <c r="AI105" i="20"/>
  <c r="AH12" i="20"/>
  <c r="AH279" i="1" s="1"/>
  <c r="AD353" i="1"/>
  <c r="AD363" i="1" s="1"/>
  <c r="AA329" i="1"/>
  <c r="AA334" i="1"/>
  <c r="P42" i="1"/>
  <c r="P41" i="1"/>
  <c r="G6" i="33"/>
  <c r="Z88" i="1"/>
  <c r="Z247" i="1"/>
  <c r="Z244" i="1"/>
  <c r="Z46" i="1"/>
  <c r="Z198" i="1" s="1"/>
  <c r="S88" i="1"/>
  <c r="AC366" i="1"/>
  <c r="AE353" i="1"/>
  <c r="AE363" i="1" s="1"/>
  <c r="AE352" i="1"/>
  <c r="AE362" i="1" s="1"/>
  <c r="AE358" i="1"/>
  <c r="AF353" i="1"/>
  <c r="AF363" i="1" s="1"/>
  <c r="AE357" i="1"/>
  <c r="AI416" i="1"/>
  <c r="AJ454" i="1"/>
  <c r="Y42" i="1"/>
  <c r="Y41" i="1"/>
  <c r="Y85" i="1"/>
  <c r="AH424" i="1"/>
  <c r="AD247" i="1"/>
  <c r="AF352" i="1"/>
  <c r="AF362" i="1" s="1"/>
  <c r="AE41" i="1"/>
  <c r="AE42" i="1"/>
  <c r="AG49" i="1"/>
  <c r="F10" i="36"/>
  <c r="AJ456" i="1"/>
  <c r="AI418" i="1"/>
  <c r="N42" i="1"/>
  <c r="N41" i="1"/>
  <c r="AI423" i="1"/>
  <c r="W352" i="1"/>
  <c r="W362" i="1" s="1"/>
  <c r="W358" i="1"/>
  <c r="W357" i="1"/>
  <c r="X352" i="1"/>
  <c r="X362" i="1" s="1"/>
  <c r="X353" i="1"/>
  <c r="X363" i="1" s="1"/>
  <c r="W353" i="1"/>
  <c r="W363" i="1" s="1"/>
  <c r="W354" i="1"/>
  <c r="W364" i="1" s="1"/>
  <c r="W366" i="1" s="1"/>
  <c r="X354" i="1"/>
  <c r="X364" i="1" s="1"/>
  <c r="X366" i="1" s="1"/>
  <c r="AA352" i="1"/>
  <c r="AA362" i="1" s="1"/>
  <c r="AA358" i="1"/>
  <c r="AA357" i="1"/>
  <c r="AA353" i="1"/>
  <c r="AA363" i="1" s="1"/>
  <c r="AA354" i="1"/>
  <c r="AA364" i="1" s="1"/>
  <c r="AC88" i="1"/>
  <c r="J6" i="33"/>
  <c r="AH419" i="1"/>
  <c r="AH422" i="1"/>
  <c r="U42" i="1"/>
  <c r="U41" i="1"/>
  <c r="U85" i="1"/>
  <c r="Y358" i="1"/>
  <c r="Y357" i="1"/>
  <c r="Y352" i="1"/>
  <c r="Y362" i="1" s="1"/>
  <c r="Z354" i="1"/>
  <c r="Z364" i="1" s="1"/>
  <c r="Z353" i="1"/>
  <c r="Z363" i="1" s="1"/>
  <c r="Y353" i="1"/>
  <c r="Y363" i="1" s="1"/>
  <c r="Y354" i="1"/>
  <c r="Y364" i="1" s="1"/>
  <c r="Z352" i="1"/>
  <c r="Z362" i="1" s="1"/>
  <c r="AJ275" i="1"/>
  <c r="AI19" i="1"/>
  <c r="AB353" i="1"/>
  <c r="AB363" i="1" s="1"/>
  <c r="T20" i="19"/>
  <c r="AE364" i="1"/>
  <c r="AA42" i="1"/>
  <c r="AA85" i="1"/>
  <c r="AA41" i="1"/>
  <c r="AH231" i="1"/>
  <c r="AI231" i="1" s="1"/>
  <c r="AJ237" i="1"/>
  <c r="AI119" i="1"/>
  <c r="AB244" i="1"/>
  <c r="AB46" i="1"/>
  <c r="AB198" i="1" s="1"/>
  <c r="I6" i="33"/>
  <c r="AB88" i="1"/>
  <c r="AB247" i="1"/>
  <c r="AB217" i="1"/>
  <c r="AM434" i="1"/>
  <c r="AL431" i="1"/>
  <c r="AJ417" i="1"/>
  <c r="AK455" i="1"/>
  <c r="AG439" i="1"/>
  <c r="AG440" i="1"/>
  <c r="W42" i="1"/>
  <c r="W85" i="1"/>
  <c r="W41" i="1"/>
  <c r="AB352" i="1"/>
  <c r="AB362" i="1" s="1"/>
  <c r="AG461" i="1"/>
  <c r="AG425" i="1"/>
  <c r="AF85" i="1"/>
  <c r="AF86" i="1" s="1"/>
  <c r="AF88" i="1" s="1"/>
  <c r="AG72" i="1"/>
  <c r="AG61" i="1"/>
  <c r="BE20" i="38"/>
  <c r="BD21" i="38"/>
  <c r="AQ16" i="33"/>
  <c r="M26" i="33"/>
  <c r="N26" i="33"/>
  <c r="B61" i="38"/>
  <c r="P26" i="33"/>
  <c r="L26" i="33"/>
  <c r="K26" i="33"/>
  <c r="K7" i="33"/>
  <c r="L7" i="33" s="1"/>
  <c r="O26" i="33"/>
  <c r="B9" i="38"/>
  <c r="B25" i="38" s="1"/>
  <c r="AE85" i="1"/>
  <c r="AE86" i="1" s="1"/>
  <c r="AE88" i="1" s="1"/>
  <c r="AJ85" i="1"/>
  <c r="AJ86" i="1" s="1"/>
  <c r="AJ88" i="1" s="1"/>
  <c r="AF72" i="1"/>
  <c r="AE72" i="1"/>
  <c r="AG85" i="1"/>
  <c r="AG86" i="1" s="1"/>
  <c r="AG88" i="1" s="1"/>
  <c r="AQ9" i="20"/>
  <c r="AQ256" i="1" s="1"/>
  <c r="AR14" i="20"/>
  <c r="AN9" i="20"/>
  <c r="AN256" i="1" s="1"/>
  <c r="AF61" i="1"/>
  <c r="AJ72" i="1"/>
  <c r="AE61" i="1"/>
  <c r="AO14" i="20"/>
  <c r="AK61" i="1"/>
  <c r="AU56" i="1"/>
  <c r="AQ60" i="1"/>
  <c r="AQ58" i="1"/>
  <c r="AW56" i="1"/>
  <c r="AS58" i="1"/>
  <c r="AS60" i="1"/>
  <c r="AQ14" i="20"/>
  <c r="AP16" i="20"/>
  <c r="AS9" i="20"/>
  <c r="AS256" i="1" s="1"/>
  <c r="AN81" i="1"/>
  <c r="AN84" i="1" s="1"/>
  <c r="AN63" i="1"/>
  <c r="AN76" i="1"/>
  <c r="AN77" i="1" s="1"/>
  <c r="AN70" i="1"/>
  <c r="AM16" i="20"/>
  <c r="AN16" i="20"/>
  <c r="AO16" i="20"/>
  <c r="AP14" i="20"/>
  <c r="AR60" i="1"/>
  <c r="AR58" i="1"/>
  <c r="AV56" i="1"/>
  <c r="AL94" i="1" l="1"/>
  <c r="T37" i="19"/>
  <c r="AC53" i="19" s="1"/>
  <c r="AF349" i="1"/>
  <c r="S32" i="19"/>
  <c r="S28" i="19"/>
  <c r="S24" i="19"/>
  <c r="AM70" i="1"/>
  <c r="AM63" i="1"/>
  <c r="AG198" i="1"/>
  <c r="AH198" i="1" s="1"/>
  <c r="AI198" i="1" s="1"/>
  <c r="AJ198" i="1" s="1"/>
  <c r="AK198" i="1" s="1"/>
  <c r="AL198" i="1" s="1"/>
  <c r="AM198" i="1" s="1"/>
  <c r="AN198" i="1" s="1"/>
  <c r="AO198" i="1" s="1"/>
  <c r="AP198" i="1" s="1"/>
  <c r="AQ198" i="1" s="1"/>
  <c r="AR198" i="1" s="1"/>
  <c r="AS198" i="1" s="1"/>
  <c r="AT198" i="1" s="1"/>
  <c r="AU198" i="1" s="1"/>
  <c r="AV198" i="1" s="1"/>
  <c r="AW198" i="1" s="1"/>
  <c r="AM81" i="1"/>
  <c r="AM84" i="1" s="1"/>
  <c r="AM85" i="1" s="1"/>
  <c r="AM86" i="1" s="1"/>
  <c r="AM88" i="1" s="1"/>
  <c r="AF51" i="1"/>
  <c r="AO63" i="1"/>
  <c r="AO72" i="1" s="1"/>
  <c r="AG269" i="1"/>
  <c r="AG17" i="1" s="1"/>
  <c r="AG210" i="1"/>
  <c r="AC247" i="1"/>
  <c r="AC46" i="1"/>
  <c r="AC198" i="1" s="1"/>
  <c r="AD88" i="1"/>
  <c r="AD244" i="1"/>
  <c r="K6" i="33"/>
  <c r="AD217" i="1"/>
  <c r="AC217" i="1"/>
  <c r="AB366" i="1"/>
  <c r="AT81" i="1"/>
  <c r="AT84" i="1" s="1"/>
  <c r="AT63" i="1"/>
  <c r="AT61" i="1" s="1"/>
  <c r="AK85" i="1"/>
  <c r="AK86" i="1" s="1"/>
  <c r="AK88" i="1" s="1"/>
  <c r="AO81" i="1"/>
  <c r="AO84" i="1" s="1"/>
  <c r="AP72" i="1"/>
  <c r="AO76" i="1"/>
  <c r="AO77" i="1" s="1"/>
  <c r="AI72" i="1"/>
  <c r="AT76" i="1"/>
  <c r="AT77" i="1" s="1"/>
  <c r="AL85" i="1"/>
  <c r="AL86" i="1" s="1"/>
  <c r="AL88" i="1" s="1"/>
  <c r="AL72" i="1"/>
  <c r="T88" i="1"/>
  <c r="AJ105" i="20"/>
  <c r="AI12" i="20"/>
  <c r="AI279" i="1" s="1"/>
  <c r="V46" i="1"/>
  <c r="V198" i="1" s="1"/>
  <c r="V88" i="1"/>
  <c r="V244" i="1"/>
  <c r="AH457" i="1"/>
  <c r="AH104" i="20" s="1"/>
  <c r="AH439" i="1"/>
  <c r="B24" i="38"/>
  <c r="C53" i="38" s="1"/>
  <c r="AI462" i="1"/>
  <c r="AI424" i="1"/>
  <c r="AH440" i="1"/>
  <c r="AJ231" i="1"/>
  <c r="W244" i="1"/>
  <c r="W46" i="1"/>
  <c r="D6" i="33"/>
  <c r="W247" i="1"/>
  <c r="W88" i="1"/>
  <c r="Q29" i="19"/>
  <c r="Q49" i="19" s="1"/>
  <c r="Y246" i="1"/>
  <c r="AL455" i="1"/>
  <c r="AK417" i="1"/>
  <c r="AJ19" i="1"/>
  <c r="AK275" i="1"/>
  <c r="AH438" i="1"/>
  <c r="AA366" i="1"/>
  <c r="B8" i="38"/>
  <c r="B53" i="38" s="1"/>
  <c r="AJ418" i="1"/>
  <c r="AK456" i="1"/>
  <c r="G10" i="36"/>
  <c r="G11" i="36" s="1"/>
  <c r="AG51" i="1"/>
  <c r="Y244" i="1"/>
  <c r="Y46" i="1"/>
  <c r="Y198" i="1" s="1"/>
  <c r="Y88" i="1"/>
  <c r="Y247" i="1"/>
  <c r="F6" i="33"/>
  <c r="AG445" i="1"/>
  <c r="AG464" i="1"/>
  <c r="AG444" i="1"/>
  <c r="AG443" i="1"/>
  <c r="AJ119" i="1"/>
  <c r="AK237" i="1"/>
  <c r="U88" i="1"/>
  <c r="AN85" i="1"/>
  <c r="AN86" i="1" s="1"/>
  <c r="AN88" i="1" s="1"/>
  <c r="AG204" i="20"/>
  <c r="AG11" i="20"/>
  <c r="AG254" i="1" s="1"/>
  <c r="AG253" i="1" s="1"/>
  <c r="AJ423" i="1"/>
  <c r="AA244" i="1"/>
  <c r="AA46" i="1"/>
  <c r="H6" i="33"/>
  <c r="AA247" i="1"/>
  <c r="AA217" i="1"/>
  <c r="AA88" i="1"/>
  <c r="R29" i="19"/>
  <c r="AC246" i="1"/>
  <c r="Z366" i="1"/>
  <c r="AH461" i="1"/>
  <c r="AH425" i="1"/>
  <c r="AH445" i="1" s="1"/>
  <c r="AE244" i="1"/>
  <c r="AE247" i="1"/>
  <c r="L6" i="33"/>
  <c r="L8" i="33"/>
  <c r="AE217" i="1"/>
  <c r="AE46" i="1"/>
  <c r="AE198" i="1" s="1"/>
  <c r="AH463" i="1"/>
  <c r="AJ416" i="1"/>
  <c r="AK454" i="1"/>
  <c r="AN434" i="1"/>
  <c r="AM431" i="1"/>
  <c r="AE342" i="1"/>
  <c r="AE348" i="1" s="1"/>
  <c r="AE349" i="1" s="1"/>
  <c r="Y366" i="1"/>
  <c r="AI419" i="1"/>
  <c r="AI438" i="1" s="1"/>
  <c r="AI422" i="1"/>
  <c r="B26" i="38"/>
  <c r="BF20" i="38"/>
  <c r="BE21" i="38"/>
  <c r="AR16" i="33"/>
  <c r="I8" i="23"/>
  <c r="M7" i="33"/>
  <c r="L9" i="33"/>
  <c r="F11" i="36"/>
  <c r="E11" i="36"/>
  <c r="B29" i="36"/>
  <c r="AM72" i="1"/>
  <c r="AV14" i="20"/>
  <c r="AR9" i="20"/>
  <c r="AR256" i="1" s="1"/>
  <c r="AU9" i="20"/>
  <c r="AU256" i="1" s="1"/>
  <c r="AV58" i="1"/>
  <c r="AV60" i="1"/>
  <c r="AR16" i="20"/>
  <c r="AR81" i="1"/>
  <c r="AR84" i="1" s="1"/>
  <c r="AR63" i="1"/>
  <c r="AR76" i="1"/>
  <c r="AR77" i="1" s="1"/>
  <c r="AR70" i="1"/>
  <c r="AM61" i="1"/>
  <c r="AN72" i="1"/>
  <c r="AW9" i="20"/>
  <c r="AW256" i="1" s="1"/>
  <c r="AW58" i="1"/>
  <c r="AW60" i="1"/>
  <c r="AT72" i="1"/>
  <c r="AN61" i="1"/>
  <c r="AT16" i="20"/>
  <c r="AU14" i="20"/>
  <c r="AU58" i="1"/>
  <c r="AU60" i="1"/>
  <c r="AS16" i="20"/>
  <c r="AQ16" i="20"/>
  <c r="AS70" i="1"/>
  <c r="AS81" i="1"/>
  <c r="AS84" i="1" s="1"/>
  <c r="AS76" i="1"/>
  <c r="AS77" i="1" s="1"/>
  <c r="AS63" i="1"/>
  <c r="AQ81" i="1"/>
  <c r="AQ84" i="1" s="1"/>
  <c r="AQ63" i="1"/>
  <c r="AQ70" i="1"/>
  <c r="AQ76" i="1"/>
  <c r="AQ77" i="1" s="1"/>
  <c r="AT14" i="20"/>
  <c r="AS14" i="20"/>
  <c r="AM94" i="1" l="1"/>
  <c r="AO61" i="1"/>
  <c r="AE366" i="1"/>
  <c r="R31" i="19"/>
  <c r="R33" i="19" s="1"/>
  <c r="AT85" i="1"/>
  <c r="AT86" i="1" s="1"/>
  <c r="AT88" i="1" s="1"/>
  <c r="E4" i="30"/>
  <c r="E17" i="30" s="1"/>
  <c r="G4" i="30" a="1"/>
  <c r="G4" i="30" s="1"/>
  <c r="G17" i="30" s="1"/>
  <c r="AO85" i="1"/>
  <c r="AO86" i="1" s="1"/>
  <c r="AO88" i="1" s="1"/>
  <c r="Q31" i="19"/>
  <c r="AA198" i="1"/>
  <c r="AK105" i="20"/>
  <c r="AJ12" i="20"/>
  <c r="AJ279" i="1" s="1"/>
  <c r="AH443" i="1"/>
  <c r="AE51" i="1"/>
  <c r="S53" i="19" s="1"/>
  <c r="AJ422" i="1"/>
  <c r="AJ419" i="1"/>
  <c r="AJ438" i="1" s="1"/>
  <c r="AG108" i="1"/>
  <c r="AL456" i="1"/>
  <c r="AK418" i="1"/>
  <c r="AH204" i="20"/>
  <c r="AH11" i="20"/>
  <c r="AH254" i="1" s="1"/>
  <c r="AH253" i="1" s="1"/>
  <c r="AI457" i="1"/>
  <c r="AI104" i="20" s="1"/>
  <c r="AI439" i="1"/>
  <c r="AJ424" i="1"/>
  <c r="AK423" i="1"/>
  <c r="W198" i="1"/>
  <c r="AI440" i="1"/>
  <c r="AO434" i="1"/>
  <c r="AN431" i="1"/>
  <c r="AJ462" i="1"/>
  <c r="AK119" i="1"/>
  <c r="T42" i="19" s="1"/>
  <c r="AC58" i="19" s="1"/>
  <c r="AL237" i="1"/>
  <c r="AK19" i="1"/>
  <c r="AL275" i="1"/>
  <c r="AM455" i="1"/>
  <c r="AL417" i="1"/>
  <c r="AI463" i="1"/>
  <c r="L12" i="33"/>
  <c r="L13" i="33" s="1"/>
  <c r="AI425" i="1"/>
  <c r="AI445" i="1" s="1"/>
  <c r="AI461" i="1"/>
  <c r="AL454" i="1"/>
  <c r="AK416" i="1"/>
  <c r="AH464" i="1"/>
  <c r="AH444" i="1"/>
  <c r="R56" i="19"/>
  <c r="R49" i="19"/>
  <c r="AA65" i="19" s="1"/>
  <c r="AK231" i="1"/>
  <c r="AS72" i="1"/>
  <c r="AS61" i="1"/>
  <c r="BG20" i="38"/>
  <c r="BF21" i="38"/>
  <c r="AS16" i="33"/>
  <c r="M9" i="33"/>
  <c r="M12" i="33" s="1"/>
  <c r="M13" i="33" s="1"/>
  <c r="N7" i="33"/>
  <c r="AQ85" i="1"/>
  <c r="AQ86" i="1" s="1"/>
  <c r="AQ88" i="1" s="1"/>
  <c r="AS85" i="1"/>
  <c r="AS86" i="1" s="1"/>
  <c r="AS88" i="1" s="1"/>
  <c r="AV9" i="20"/>
  <c r="AV256" i="1" s="1"/>
  <c r="AR72" i="1"/>
  <c r="AW63" i="1"/>
  <c r="AW81" i="1"/>
  <c r="AW84" i="1" s="1"/>
  <c r="AW70" i="1"/>
  <c r="AW76" i="1"/>
  <c r="AW77" i="1" s="1"/>
  <c r="AQ72" i="1"/>
  <c r="AR61" i="1"/>
  <c r="AV16" i="20"/>
  <c r="AW14" i="20"/>
  <c r="AQ61" i="1"/>
  <c r="AU16" i="20"/>
  <c r="AW16" i="20"/>
  <c r="AU81" i="1"/>
  <c r="AU84" i="1" s="1"/>
  <c r="AU70" i="1"/>
  <c r="AU76" i="1"/>
  <c r="AU77" i="1" s="1"/>
  <c r="AU63" i="1"/>
  <c r="AU61" i="1" s="1"/>
  <c r="AR85" i="1"/>
  <c r="AV63" i="1"/>
  <c r="AV61" i="1" s="1"/>
  <c r="AV81" i="1"/>
  <c r="AV84" i="1" s="1"/>
  <c r="AV70" i="1"/>
  <c r="AV76" i="1"/>
  <c r="AV77" i="1" s="1"/>
  <c r="AN94" i="1" l="1"/>
  <c r="AJ440" i="1"/>
  <c r="AL105" i="20"/>
  <c r="AK12" i="20"/>
  <c r="AK279" i="1" s="1"/>
  <c r="AK419" i="1"/>
  <c r="AK438" i="1" s="1"/>
  <c r="AK424" i="1"/>
  <c r="AI443" i="1"/>
  <c r="AI464" i="1"/>
  <c r="AI444" i="1"/>
  <c r="AL423" i="1"/>
  <c r="AI204" i="20"/>
  <c r="AI11" i="20"/>
  <c r="AI254" i="1" s="1"/>
  <c r="AI253" i="1" s="1"/>
  <c r="AM456" i="1"/>
  <c r="AL418" i="1"/>
  <c r="AJ425" i="1"/>
  <c r="AJ443" i="1" s="1"/>
  <c r="AJ461" i="1"/>
  <c r="AL231" i="1"/>
  <c r="AW85" i="1"/>
  <c r="AW86" i="1" s="1"/>
  <c r="AW88" i="1" s="1"/>
  <c r="AK422" i="1"/>
  <c r="AN455" i="1"/>
  <c r="AM417" i="1"/>
  <c r="AL119" i="1"/>
  <c r="AM237" i="1"/>
  <c r="AH108" i="1"/>
  <c r="AH115" i="1" s="1"/>
  <c r="AH226" i="1" s="1"/>
  <c r="AG115" i="1"/>
  <c r="AG226" i="1" s="1"/>
  <c r="S40" i="19"/>
  <c r="AB56" i="19" s="1"/>
  <c r="AM454" i="1"/>
  <c r="AL416" i="1"/>
  <c r="AL19" i="1"/>
  <c r="AM275" i="1"/>
  <c r="AP434" i="1"/>
  <c r="AO431" i="1"/>
  <c r="AK462" i="1"/>
  <c r="AJ463" i="1"/>
  <c r="AJ439" i="1"/>
  <c r="AJ457" i="1"/>
  <c r="AJ104" i="20" s="1"/>
  <c r="BH20" i="38"/>
  <c r="BG21" i="38"/>
  <c r="AT16" i="33"/>
  <c r="N9" i="33"/>
  <c r="O7" i="33"/>
  <c r="P7" i="33" s="1"/>
  <c r="Q7" i="33" s="1"/>
  <c r="R7" i="33" s="1"/>
  <c r="S7" i="33" s="1"/>
  <c r="T7" i="33" s="1"/>
  <c r="U7" i="33" s="1"/>
  <c r="V7" i="33" s="1"/>
  <c r="W7" i="33" s="1"/>
  <c r="X7" i="33" s="1"/>
  <c r="Y7" i="33" s="1"/>
  <c r="Z7" i="33" s="1"/>
  <c r="AA7" i="33" s="1"/>
  <c r="AB7" i="33" s="1"/>
  <c r="AC7" i="33" s="1"/>
  <c r="AD7" i="33" s="1"/>
  <c r="AW72" i="1"/>
  <c r="AR86" i="1"/>
  <c r="AR88" i="1" s="1"/>
  <c r="AU72" i="1"/>
  <c r="AW61" i="1"/>
  <c r="AV85" i="1"/>
  <c r="AV72" i="1"/>
  <c r="AU85" i="1"/>
  <c r="AJ445" i="1" l="1"/>
  <c r="AO94" i="1"/>
  <c r="AK440" i="1"/>
  <c r="AM105" i="20"/>
  <c r="AL12" i="20"/>
  <c r="AL279" i="1" s="1"/>
  <c r="AO455" i="1"/>
  <c r="AN417" i="1"/>
  <c r="AM231" i="1"/>
  <c r="AJ464" i="1"/>
  <c r="AJ444" i="1"/>
  <c r="S41" i="19"/>
  <c r="AB57" i="19" s="1"/>
  <c r="B11" i="38"/>
  <c r="AL424" i="1"/>
  <c r="AL462" i="1"/>
  <c r="AK457" i="1"/>
  <c r="AK104" i="20" s="1"/>
  <c r="AK439" i="1"/>
  <c r="AQ434" i="1"/>
  <c r="AP431" i="1"/>
  <c r="AN454" i="1"/>
  <c r="AM416" i="1"/>
  <c r="AM423" i="1"/>
  <c r="AK461" i="1"/>
  <c r="AK425" i="1"/>
  <c r="AK443" i="1" s="1"/>
  <c r="AI108" i="1"/>
  <c r="AI115" i="1" s="1"/>
  <c r="AI226" i="1" s="1"/>
  <c r="AJ204" i="20"/>
  <c r="AJ11" i="20"/>
  <c r="AJ254" i="1" s="1"/>
  <c r="AJ253" i="1" s="1"/>
  <c r="AM19" i="1"/>
  <c r="AN275" i="1"/>
  <c r="AM119" i="1"/>
  <c r="AN237" i="1"/>
  <c r="AL422" i="1"/>
  <c r="AL419" i="1"/>
  <c r="AL440" i="1" s="1"/>
  <c r="AN456" i="1"/>
  <c r="AM418" i="1"/>
  <c r="AK463" i="1"/>
  <c r="BI20" i="38"/>
  <c r="BH21" i="38"/>
  <c r="AU16" i="33"/>
  <c r="AV86" i="1"/>
  <c r="AV88" i="1" s="1"/>
  <c r="AU86" i="1"/>
  <c r="AU88" i="1" s="1"/>
  <c r="AP94" i="1" l="1"/>
  <c r="U37" i="19"/>
  <c r="AD53" i="19" s="1"/>
  <c r="AL438" i="1"/>
  <c r="AN105" i="20"/>
  <c r="AM12" i="20"/>
  <c r="AM279" i="1" s="1"/>
  <c r="AM424" i="1"/>
  <c r="AN119" i="1"/>
  <c r="AO237" i="1"/>
  <c r="AN423" i="1"/>
  <c r="AM462" i="1"/>
  <c r="AL463" i="1"/>
  <c r="AP455" i="1"/>
  <c r="AO417" i="1"/>
  <c r="AM422" i="1"/>
  <c r="AM419" i="1"/>
  <c r="AM438" i="1" s="1"/>
  <c r="B64" i="38"/>
  <c r="B27" i="38"/>
  <c r="AN231" i="1"/>
  <c r="AO231" i="1" s="1"/>
  <c r="AO456" i="1"/>
  <c r="AN418" i="1"/>
  <c r="AL439" i="1"/>
  <c r="AL457" i="1"/>
  <c r="AL104" i="20" s="1"/>
  <c r="AJ108" i="1"/>
  <c r="AJ115" i="1" s="1"/>
  <c r="AJ226" i="1" s="1"/>
  <c r="AO454" i="1"/>
  <c r="AN416" i="1"/>
  <c r="AK204" i="20"/>
  <c r="AK11" i="20"/>
  <c r="AK254" i="1" s="1"/>
  <c r="AK253" i="1" s="1"/>
  <c r="AL461" i="1"/>
  <c r="AL425" i="1"/>
  <c r="AL443" i="1" s="1"/>
  <c r="AN19" i="1"/>
  <c r="AO275" i="1"/>
  <c r="AK445" i="1"/>
  <c r="AK464" i="1"/>
  <c r="AK444" i="1"/>
  <c r="AR434" i="1"/>
  <c r="AQ431" i="1"/>
  <c r="BJ20" i="38"/>
  <c r="BI21" i="38"/>
  <c r="AV16" i="33"/>
  <c r="AQ94" i="1" l="1"/>
  <c r="AO105" i="20"/>
  <c r="AN12" i="20"/>
  <c r="AN279" i="1" s="1"/>
  <c r="AL464" i="1"/>
  <c r="AL444" i="1"/>
  <c r="AS434" i="1"/>
  <c r="AR431" i="1"/>
  <c r="AO19" i="1"/>
  <c r="AP275" i="1"/>
  <c r="AQ455" i="1"/>
  <c r="AP417" i="1"/>
  <c r="AN422" i="1"/>
  <c r="AN419" i="1"/>
  <c r="AN440" i="1" s="1"/>
  <c r="AN424" i="1"/>
  <c r="AM461" i="1"/>
  <c r="AM425" i="1"/>
  <c r="AL445" i="1"/>
  <c r="AP454" i="1"/>
  <c r="AO416" i="1"/>
  <c r="AP456" i="1"/>
  <c r="AO418" i="1"/>
  <c r="AN462" i="1"/>
  <c r="AM463" i="1"/>
  <c r="AK108" i="1"/>
  <c r="AP231" i="1"/>
  <c r="AL204" i="20"/>
  <c r="AL11" i="20"/>
  <c r="AL254" i="1" s="1"/>
  <c r="AL253" i="1" s="1"/>
  <c r="AM440" i="1"/>
  <c r="AM457" i="1"/>
  <c r="AM104" i="20" s="1"/>
  <c r="AM439" i="1"/>
  <c r="AO423" i="1"/>
  <c r="AO119" i="1"/>
  <c r="U42" i="19" s="1"/>
  <c r="AD58" i="19" s="1"/>
  <c r="AP237" i="1"/>
  <c r="BK20" i="38"/>
  <c r="BJ21" i="38"/>
  <c r="AW16" i="33"/>
  <c r="AR94" i="1" l="1"/>
  <c r="AP105" i="20"/>
  <c r="AO12" i="20"/>
  <c r="AO279" i="1" s="1"/>
  <c r="AM464" i="1"/>
  <c r="AM444" i="1"/>
  <c r="AN461" i="1"/>
  <c r="AN425" i="1"/>
  <c r="AN439" i="1"/>
  <c r="AN457" i="1"/>
  <c r="AN104" i="20" s="1"/>
  <c r="AP19" i="1"/>
  <c r="AQ275" i="1"/>
  <c r="AM204" i="20"/>
  <c r="AM11" i="20"/>
  <c r="AM254" i="1" s="1"/>
  <c r="AM253" i="1" s="1"/>
  <c r="AQ454" i="1"/>
  <c r="AP416" i="1"/>
  <c r="AN463" i="1"/>
  <c r="AR455" i="1"/>
  <c r="AQ417" i="1"/>
  <c r="AT434" i="1"/>
  <c r="AS431" i="1"/>
  <c r="AO462" i="1"/>
  <c r="AM445" i="1"/>
  <c r="AO424" i="1"/>
  <c r="AP119" i="1"/>
  <c r="AQ237" i="1"/>
  <c r="AQ456" i="1"/>
  <c r="AR456" i="1" s="1"/>
  <c r="AP418" i="1"/>
  <c r="AN438" i="1"/>
  <c r="AL108" i="1"/>
  <c r="AL115" i="1" s="1"/>
  <c r="AL226" i="1" s="1"/>
  <c r="AK115" i="1"/>
  <c r="T40" i="19"/>
  <c r="AC56" i="19" s="1"/>
  <c r="AO422" i="1"/>
  <c r="AO419" i="1"/>
  <c r="AO440" i="1" s="1"/>
  <c r="AM443" i="1"/>
  <c r="AP423" i="1"/>
  <c r="AQ231" i="1"/>
  <c r="AR231" i="1" s="1"/>
  <c r="BL20" i="38"/>
  <c r="BK21" i="38"/>
  <c r="AX16" i="33"/>
  <c r="T41" i="19" l="1"/>
  <c r="AC57" i="19" s="1"/>
  <c r="AK226" i="1"/>
  <c r="AS94" i="1"/>
  <c r="AQ105" i="20"/>
  <c r="AP12" i="20"/>
  <c r="AP279" i="1" s="1"/>
  <c r="AQ423" i="1"/>
  <c r="AP422" i="1"/>
  <c r="AP419" i="1"/>
  <c r="AP438" i="1" s="1"/>
  <c r="AQ19" i="1"/>
  <c r="AR275" i="1"/>
  <c r="AN204" i="20"/>
  <c r="AN11" i="20"/>
  <c r="AN254" i="1" s="1"/>
  <c r="AN253" i="1" s="1"/>
  <c r="AQ119" i="1"/>
  <c r="AR237" i="1"/>
  <c r="AO463" i="1"/>
  <c r="AS455" i="1"/>
  <c r="AR417" i="1"/>
  <c r="AR454" i="1"/>
  <c r="AS456" i="1" s="1"/>
  <c r="AQ416" i="1"/>
  <c r="AS231" i="1"/>
  <c r="AQ418" i="1"/>
  <c r="AU434" i="1"/>
  <c r="AT431" i="1"/>
  <c r="V20" i="19"/>
  <c r="AN464" i="1"/>
  <c r="AN444" i="1"/>
  <c r="AO457" i="1"/>
  <c r="AO104" i="20" s="1"/>
  <c r="AO439" i="1"/>
  <c r="AP462" i="1"/>
  <c r="AO425" i="1"/>
  <c r="AO461" i="1"/>
  <c r="AO438" i="1"/>
  <c r="AP424" i="1"/>
  <c r="AN445" i="1"/>
  <c r="AM108" i="1"/>
  <c r="AM115" i="1" s="1"/>
  <c r="AM226" i="1" s="1"/>
  <c r="AN443" i="1"/>
  <c r="BM20" i="38"/>
  <c r="BL21" i="38"/>
  <c r="AY16" i="33"/>
  <c r="AP440" i="1" l="1"/>
  <c r="AT94" i="1"/>
  <c r="V37" i="19"/>
  <c r="AE53" i="19" s="1"/>
  <c r="AR105" i="20"/>
  <c r="AQ12" i="20"/>
  <c r="AQ279" i="1" s="1"/>
  <c r="AO464" i="1"/>
  <c r="AO444" i="1"/>
  <c r="AO204" i="20"/>
  <c r="AO11" i="20"/>
  <c r="AO254" i="1" s="1"/>
  <c r="AO253" i="1" s="1"/>
  <c r="AQ424" i="1"/>
  <c r="AR418" i="1"/>
  <c r="AQ422" i="1"/>
  <c r="AQ419" i="1"/>
  <c r="AQ440" i="1" s="1"/>
  <c r="AN108" i="1"/>
  <c r="AN115" i="1" s="1"/>
  <c r="AN226" i="1" s="1"/>
  <c r="AQ462" i="1"/>
  <c r="AT455" i="1"/>
  <c r="AS417" i="1"/>
  <c r="AO443" i="1"/>
  <c r="AV434" i="1"/>
  <c r="AU431" i="1"/>
  <c r="AS454" i="1"/>
  <c r="AT456" i="1" s="1"/>
  <c r="AR416" i="1"/>
  <c r="AO445" i="1"/>
  <c r="AP457" i="1"/>
  <c r="AP104" i="20" s="1"/>
  <c r="AP439" i="1"/>
  <c r="AP463" i="1"/>
  <c r="AT231" i="1"/>
  <c r="AU231" i="1" s="1"/>
  <c r="AV231" i="1" s="1"/>
  <c r="AR423" i="1"/>
  <c r="AR119" i="1"/>
  <c r="AS237" i="1"/>
  <c r="AR19" i="1"/>
  <c r="AS275" i="1"/>
  <c r="AP461" i="1"/>
  <c r="AP425" i="1"/>
  <c r="AP445" i="1" s="1"/>
  <c r="BN20" i="38"/>
  <c r="BM21" i="38"/>
  <c r="AZ16" i="33"/>
  <c r="AU94" i="1" l="1"/>
  <c r="AP443" i="1"/>
  <c r="AQ438" i="1"/>
  <c r="AS105" i="20"/>
  <c r="AR12" i="20"/>
  <c r="AR279" i="1" s="1"/>
  <c r="AP204" i="20"/>
  <c r="AP11" i="20"/>
  <c r="AP254" i="1" s="1"/>
  <c r="AP253" i="1" s="1"/>
  <c r="AS418" i="1"/>
  <c r="AU455" i="1"/>
  <c r="AT417" i="1"/>
  <c r="AQ461" i="1"/>
  <c r="AQ425" i="1"/>
  <c r="AP464" i="1"/>
  <c r="AP444" i="1"/>
  <c r="AO108" i="1"/>
  <c r="AS19" i="1"/>
  <c r="V19" i="19" s="1"/>
  <c r="AT275" i="1"/>
  <c r="AW231" i="1"/>
  <c r="AS423" i="1"/>
  <c r="AR462" i="1"/>
  <c r="AS119" i="1"/>
  <c r="V42" i="19" s="1"/>
  <c r="AE58" i="19" s="1"/>
  <c r="AT237" i="1"/>
  <c r="AR422" i="1"/>
  <c r="AR419" i="1"/>
  <c r="AW434" i="1"/>
  <c r="AW431" i="1" s="1"/>
  <c r="AV431" i="1"/>
  <c r="AT454" i="1"/>
  <c r="AU456" i="1" s="1"/>
  <c r="AS416" i="1"/>
  <c r="AQ439" i="1"/>
  <c r="AQ457" i="1"/>
  <c r="AQ104" i="20" s="1"/>
  <c r="AR424" i="1"/>
  <c r="AQ463" i="1"/>
  <c r="BO20" i="38"/>
  <c r="BN21" i="38"/>
  <c r="BA16" i="33"/>
  <c r="AV94" i="1" l="1"/>
  <c r="AT105" i="20"/>
  <c r="AS12" i="20"/>
  <c r="AS279" i="1" s="1"/>
  <c r="AS419" i="1"/>
  <c r="AS422" i="1"/>
  <c r="AQ464" i="1"/>
  <c r="AQ444" i="1"/>
  <c r="AS424" i="1"/>
  <c r="AQ445" i="1"/>
  <c r="AU454" i="1"/>
  <c r="AV456" i="1" s="1"/>
  <c r="AT416" i="1"/>
  <c r="AT19" i="1"/>
  <c r="AU275" i="1"/>
  <c r="AT418" i="1"/>
  <c r="AQ204" i="20"/>
  <c r="AQ11" i="20"/>
  <c r="AQ254" i="1" s="1"/>
  <c r="AQ253" i="1" s="1"/>
  <c r="AR461" i="1"/>
  <c r="AR425" i="1"/>
  <c r="AR445" i="1" s="1"/>
  <c r="AT423" i="1"/>
  <c r="AP108" i="1"/>
  <c r="AP115" i="1" s="1"/>
  <c r="AP226" i="1" s="1"/>
  <c r="AR463" i="1"/>
  <c r="AR438" i="1"/>
  <c r="AR457" i="1"/>
  <c r="AR104" i="20" s="1"/>
  <c r="AR439" i="1"/>
  <c r="AR440" i="1"/>
  <c r="AU237" i="1"/>
  <c r="AT119" i="1"/>
  <c r="U20" i="19"/>
  <c r="AS462" i="1"/>
  <c r="AO115" i="1"/>
  <c r="U40" i="19"/>
  <c r="AD56" i="19" s="1"/>
  <c r="AQ443" i="1"/>
  <c r="AV455" i="1"/>
  <c r="AU417" i="1"/>
  <c r="AU423" i="1" s="1"/>
  <c r="BP20" i="38"/>
  <c r="BO21" i="38"/>
  <c r="BB16" i="33"/>
  <c r="U41" i="19" l="1"/>
  <c r="AD57" i="19" s="1"/>
  <c r="AO226" i="1"/>
  <c r="AW94" i="1"/>
  <c r="W20" i="19"/>
  <c r="AU105" i="20"/>
  <c r="AT12" i="20"/>
  <c r="AT279" i="1" s="1"/>
  <c r="AU418" i="1"/>
  <c r="AV454" i="1"/>
  <c r="AW456" i="1" s="1"/>
  <c r="AU416" i="1"/>
  <c r="AS457" i="1"/>
  <c r="AS104" i="20" s="1"/>
  <c r="AS439" i="1"/>
  <c r="AW455" i="1"/>
  <c r="AW417" i="1" s="1"/>
  <c r="AV417" i="1"/>
  <c r="AR204" i="20"/>
  <c r="AR11" i="20"/>
  <c r="AR254" i="1" s="1"/>
  <c r="AR253" i="1" s="1"/>
  <c r="AT462" i="1"/>
  <c r="AQ108" i="1"/>
  <c r="AQ115" i="1" s="1"/>
  <c r="AQ226" i="1" s="1"/>
  <c r="AU19" i="1"/>
  <c r="AV275" i="1"/>
  <c r="AS438" i="1"/>
  <c r="AR464" i="1"/>
  <c r="AR444" i="1"/>
  <c r="AT424" i="1"/>
  <c r="AT422" i="1"/>
  <c r="AT419" i="1"/>
  <c r="AT438" i="1" s="1"/>
  <c r="AS463" i="1"/>
  <c r="AS461" i="1"/>
  <c r="AS425" i="1"/>
  <c r="AS445" i="1" s="1"/>
  <c r="AU462" i="1"/>
  <c r="AU119" i="1"/>
  <c r="AV237" i="1"/>
  <c r="AR443" i="1"/>
  <c r="AS440" i="1"/>
  <c r="BQ20" i="38"/>
  <c r="BP21" i="38"/>
  <c r="BC16" i="33"/>
  <c r="W37" i="19" l="1"/>
  <c r="AF53" i="19" s="1"/>
  <c r="AV105" i="20"/>
  <c r="AU12" i="20"/>
  <c r="AU279" i="1" s="1"/>
  <c r="AV119" i="1"/>
  <c r="AW237" i="1"/>
  <c r="AW119" i="1" s="1"/>
  <c r="W42" i="19" s="1"/>
  <c r="AF58" i="19" s="1"/>
  <c r="AT463" i="1"/>
  <c r="AU422" i="1"/>
  <c r="AU419" i="1"/>
  <c r="AU438" i="1" s="1"/>
  <c r="AT457" i="1"/>
  <c r="AT104" i="20" s="1"/>
  <c r="AT439" i="1"/>
  <c r="AW423" i="1"/>
  <c r="AW454" i="1"/>
  <c r="AW416" i="1" s="1"/>
  <c r="AV416" i="1"/>
  <c r="AT425" i="1"/>
  <c r="AT445" i="1" s="1"/>
  <c r="AT461" i="1"/>
  <c r="AR108" i="1"/>
  <c r="AR115" i="1" s="1"/>
  <c r="AR226" i="1" s="1"/>
  <c r="AU424" i="1"/>
  <c r="AS443" i="1"/>
  <c r="AS464" i="1"/>
  <c r="AS444" i="1"/>
  <c r="AV19" i="1"/>
  <c r="AW275" i="1"/>
  <c r="AW19" i="1" s="1"/>
  <c r="AV423" i="1"/>
  <c r="AT440" i="1"/>
  <c r="AS204" i="20"/>
  <c r="AS11" i="20"/>
  <c r="AS254" i="1" s="1"/>
  <c r="AS253" i="1" s="1"/>
  <c r="AW418" i="1"/>
  <c r="AV418" i="1"/>
  <c r="BR20" i="38"/>
  <c r="BQ21" i="38"/>
  <c r="BD16" i="33"/>
  <c r="AW105" i="20" l="1"/>
  <c r="AW12" i="20" s="1"/>
  <c r="AW279" i="1" s="1"/>
  <c r="AV12" i="20"/>
  <c r="AV279" i="1" s="1"/>
  <c r="AW424" i="1"/>
  <c r="AU463" i="1"/>
  <c r="AT443" i="1"/>
  <c r="AW419" i="1"/>
  <c r="AW438" i="1" s="1"/>
  <c r="AW422" i="1"/>
  <c r="AT204" i="20"/>
  <c r="AT11" i="20"/>
  <c r="AT254" i="1" s="1"/>
  <c r="AT253" i="1" s="1"/>
  <c r="AS108" i="1"/>
  <c r="AV462" i="1"/>
  <c r="AU439" i="1"/>
  <c r="AU457" i="1"/>
  <c r="AU104" i="20" s="1"/>
  <c r="T19" i="19"/>
  <c r="U19" i="19"/>
  <c r="AT464" i="1"/>
  <c r="AT444" i="1"/>
  <c r="AW462" i="1"/>
  <c r="AV424" i="1"/>
  <c r="W19" i="19"/>
  <c r="AU440" i="1"/>
  <c r="AV422" i="1"/>
  <c r="AV419" i="1"/>
  <c r="AU425" i="1"/>
  <c r="AU443" i="1" s="1"/>
  <c r="AU461" i="1"/>
  <c r="BS20" i="38"/>
  <c r="BR21" i="38"/>
  <c r="BE16" i="33"/>
  <c r="AV438" i="1" l="1"/>
  <c r="AV457" i="1"/>
  <c r="AV104" i="20" s="1"/>
  <c r="AV439" i="1"/>
  <c r="AV440" i="1"/>
  <c r="AU204" i="20"/>
  <c r="AU11" i="20"/>
  <c r="AU254" i="1" s="1"/>
  <c r="AU253" i="1" s="1"/>
  <c r="AW425" i="1"/>
  <c r="AW445" i="1" s="1"/>
  <c r="AW461" i="1"/>
  <c r="AU445" i="1"/>
  <c r="AV461" i="1"/>
  <c r="AV425" i="1"/>
  <c r="AV443" i="1" s="1"/>
  <c r="AV463" i="1"/>
  <c r="AS115" i="1"/>
  <c r="V40" i="19"/>
  <c r="AE56" i="19" s="1"/>
  <c r="AT108" i="1"/>
  <c r="AT115" i="1" s="1"/>
  <c r="AT226" i="1" s="1"/>
  <c r="AW457" i="1"/>
  <c r="AW104" i="20" s="1"/>
  <c r="AW439" i="1"/>
  <c r="AW440" i="1"/>
  <c r="AU464" i="1"/>
  <c r="AU444" i="1"/>
  <c r="AW463" i="1"/>
  <c r="BT20" i="38"/>
  <c r="BS21" i="38"/>
  <c r="BF16" i="33"/>
  <c r="V41" i="19" l="1"/>
  <c r="AE57" i="19" s="1"/>
  <c r="AS226" i="1"/>
  <c r="AV445" i="1"/>
  <c r="AW464" i="1"/>
  <c r="AW444" i="1"/>
  <c r="AW204" i="20"/>
  <c r="AW11" i="20"/>
  <c r="AW254" i="1" s="1"/>
  <c r="AW253" i="1" s="1"/>
  <c r="AU108" i="1"/>
  <c r="AU115" i="1" s="1"/>
  <c r="AU226" i="1" s="1"/>
  <c r="AV204" i="20"/>
  <c r="AV11" i="20"/>
  <c r="AV254" i="1" s="1"/>
  <c r="AV253" i="1" s="1"/>
  <c r="AV464" i="1"/>
  <c r="AV444" i="1"/>
  <c r="AW443" i="1"/>
  <c r="BU20" i="38"/>
  <c r="BT21" i="38"/>
  <c r="BG16" i="33"/>
  <c r="AW108" i="1" l="1"/>
  <c r="AV108" i="1"/>
  <c r="AV115" i="1" s="1"/>
  <c r="AV226" i="1" s="1"/>
  <c r="BV20" i="38"/>
  <c r="BU21" i="38"/>
  <c r="BH16" i="33"/>
  <c r="AW115" i="1" l="1"/>
  <c r="W40" i="19"/>
  <c r="AF56" i="19" s="1"/>
  <c r="BW20" i="38"/>
  <c r="BV21" i="38"/>
  <c r="BI16" i="33"/>
  <c r="W41" i="19" l="1"/>
  <c r="AF57" i="19" s="1"/>
  <c r="AW226" i="1"/>
  <c r="BX20" i="38"/>
  <c r="BW21" i="38"/>
  <c r="BJ16" i="33"/>
  <c r="BY20" i="38" l="1"/>
  <c r="BX21" i="38"/>
  <c r="BK16" i="33"/>
  <c r="BZ20" i="38" l="1"/>
  <c r="BY21" i="38"/>
  <c r="BL16" i="33"/>
  <c r="CA20" i="38" l="1"/>
  <c r="BZ21" i="38"/>
  <c r="BM16" i="33"/>
  <c r="CB20" i="38" l="1"/>
  <c r="CA21" i="38"/>
  <c r="BN16" i="33"/>
  <c r="CC20" i="38" l="1"/>
  <c r="CB21" i="38"/>
  <c r="BO16" i="33"/>
  <c r="CD20" i="38" l="1"/>
  <c r="CC21" i="38"/>
  <c r="BP16" i="33"/>
  <c r="CE20" i="38" l="1"/>
  <c r="CD21" i="38"/>
  <c r="BQ16" i="33"/>
  <c r="CF20" i="38" l="1"/>
  <c r="CE21" i="38"/>
  <c r="BR16" i="33"/>
  <c r="CG20" i="38" l="1"/>
  <c r="CF21" i="38"/>
  <c r="BS16" i="33"/>
  <c r="CH20" i="38" l="1"/>
  <c r="CG21" i="38"/>
  <c r="BT16" i="33"/>
  <c r="CI20" i="38" l="1"/>
  <c r="CH21" i="38"/>
  <c r="BU16" i="33"/>
  <c r="CJ20" i="38" l="1"/>
  <c r="CI21" i="38"/>
  <c r="BV16" i="33"/>
  <c r="CK20" i="38" l="1"/>
  <c r="CJ21" i="38"/>
  <c r="BW16" i="33"/>
  <c r="CL20" i="38" l="1"/>
  <c r="CK21" i="38"/>
  <c r="BX16" i="33"/>
  <c r="CM20" i="38" l="1"/>
  <c r="CL21" i="38"/>
  <c r="BY16" i="33"/>
  <c r="CN20" i="38" l="1"/>
  <c r="CM21" i="38"/>
  <c r="BZ16" i="33"/>
  <c r="CO20" i="38" l="1"/>
  <c r="CN21" i="38"/>
  <c r="CA16" i="33"/>
  <c r="CP20" i="38" l="1"/>
  <c r="CO21" i="38"/>
  <c r="CB16" i="33"/>
  <c r="CQ20" i="38" l="1"/>
  <c r="CP21" i="38"/>
  <c r="CC16" i="33"/>
  <c r="CR20" i="38" l="1"/>
  <c r="CQ21" i="38"/>
  <c r="CD16" i="33"/>
  <c r="CS20" i="38" l="1"/>
  <c r="CR21" i="38"/>
  <c r="CE16" i="33"/>
  <c r="CT20" i="38" l="1"/>
  <c r="CS21" i="38"/>
  <c r="CF16" i="33"/>
  <c r="CU20" i="38" l="1"/>
  <c r="CT21" i="38"/>
  <c r="CG16" i="33"/>
  <c r="CV20" i="38" l="1"/>
  <c r="CU21" i="38"/>
  <c r="CH16" i="33"/>
  <c r="CW20" i="38" l="1"/>
  <c r="CV21" i="38"/>
  <c r="CI16" i="33"/>
  <c r="CX20" i="38" l="1"/>
  <c r="CW21" i="38"/>
  <c r="CJ16" i="33"/>
  <c r="CY20" i="38" l="1"/>
  <c r="CX21" i="38"/>
  <c r="CK16" i="33"/>
  <c r="CZ20" i="38" l="1"/>
  <c r="CY21" i="38"/>
  <c r="CL16" i="33"/>
  <c r="DA20" i="38" l="1"/>
  <c r="CZ21" i="38"/>
  <c r="CM16" i="33"/>
  <c r="CN16" i="33" s="1"/>
  <c r="CO16" i="33" s="1"/>
  <c r="CP16" i="33" s="1"/>
  <c r="CQ16" i="33" s="1"/>
  <c r="CR16" i="33" s="1"/>
  <c r="CS16" i="33" s="1"/>
  <c r="CT16" i="33" s="1"/>
  <c r="CU16" i="33" s="1"/>
  <c r="CV16" i="33" s="1"/>
  <c r="CW16" i="33" s="1"/>
  <c r="CX16" i="33" s="1"/>
  <c r="CY16" i="33" s="1"/>
  <c r="CZ16" i="33" s="1"/>
  <c r="DA16" i="33" s="1"/>
  <c r="DB16" i="33" s="1"/>
  <c r="DC16" i="33" s="1"/>
  <c r="DD16" i="33" s="1"/>
  <c r="DE16" i="33" s="1"/>
  <c r="DF16" i="33" s="1"/>
  <c r="DG16" i="33" s="1"/>
  <c r="DH16" i="33" s="1"/>
  <c r="DI16" i="33" s="1"/>
  <c r="DJ16" i="33" s="1"/>
  <c r="DK16" i="33" s="1"/>
  <c r="DL16" i="33" s="1"/>
  <c r="DM16" i="33" s="1"/>
  <c r="DN16" i="33" s="1"/>
  <c r="DO16" i="33" s="1"/>
  <c r="DP16" i="33" s="1"/>
  <c r="DQ16" i="33" s="1"/>
  <c r="DR16" i="33" s="1"/>
  <c r="DS16" i="33" s="1"/>
  <c r="DT16" i="33" s="1"/>
  <c r="DU16" i="33" s="1"/>
  <c r="DV16" i="33" s="1"/>
  <c r="DW16" i="33" s="1"/>
  <c r="DX16" i="33" s="1"/>
  <c r="DY16" i="33" s="1"/>
  <c r="DZ16" i="33" s="1"/>
  <c r="EA16" i="33" s="1"/>
  <c r="EB16" i="33" s="1"/>
  <c r="EC16" i="33" s="1"/>
  <c r="ED16" i="33" s="1"/>
  <c r="EE16" i="33" s="1"/>
  <c r="EF16" i="33" s="1"/>
  <c r="EG16" i="33" s="1"/>
  <c r="EH16" i="33" s="1"/>
  <c r="EI16" i="33" s="1"/>
  <c r="EJ16" i="33" s="1"/>
  <c r="EK16" i="33" s="1"/>
  <c r="EL16" i="33" s="1"/>
  <c r="EM16" i="33" s="1"/>
  <c r="EN16" i="33" s="1"/>
  <c r="EO16" i="33" s="1"/>
  <c r="EP16" i="33" s="1"/>
  <c r="EQ16" i="33" s="1"/>
  <c r="ER16" i="33" s="1"/>
  <c r="ES16" i="33" s="1"/>
  <c r="ET16" i="33" s="1"/>
  <c r="EU16" i="33" s="1"/>
  <c r="EV16" i="33" s="1"/>
  <c r="EW16" i="33" s="1"/>
  <c r="EX16" i="33" s="1"/>
  <c r="EY16" i="33" s="1"/>
  <c r="EZ16" i="33" s="1"/>
  <c r="FA16" i="33" s="1"/>
  <c r="FB16" i="33" s="1"/>
  <c r="DB20" i="38" l="1"/>
  <c r="DA21" i="38"/>
  <c r="DC20" i="38" l="1"/>
  <c r="DB21" i="38"/>
  <c r="DD20" i="38" l="1"/>
  <c r="DC21" i="38"/>
  <c r="DE20" i="38" l="1"/>
  <c r="DD21" i="38"/>
  <c r="DF20" i="38" l="1"/>
  <c r="DE21" i="38"/>
  <c r="DG20" i="38" l="1"/>
  <c r="DF21" i="38"/>
  <c r="DH20" i="38" l="1"/>
  <c r="DG21" i="38"/>
  <c r="DI20" i="38" l="1"/>
  <c r="DH21" i="38"/>
  <c r="DJ20" i="38" l="1"/>
  <c r="DI21" i="38"/>
  <c r="DK20" i="38" l="1"/>
  <c r="DJ21" i="38"/>
  <c r="DL20" i="38" l="1"/>
  <c r="DK21" i="38"/>
  <c r="DM20" i="38" l="1"/>
  <c r="DL21" i="38"/>
  <c r="DN20" i="38" l="1"/>
  <c r="DM21" i="38"/>
  <c r="DO20" i="38" l="1"/>
  <c r="DN21" i="38"/>
  <c r="DP20" i="38" l="1"/>
  <c r="DO21" i="38"/>
  <c r="DQ20" i="38" l="1"/>
  <c r="DP21" i="38"/>
  <c r="DR20" i="38" l="1"/>
  <c r="DQ21" i="38"/>
  <c r="DS20" i="38" l="1"/>
  <c r="DR21" i="38"/>
  <c r="DT20" i="38" l="1"/>
  <c r="DS21" i="38"/>
  <c r="DU20" i="38" l="1"/>
  <c r="DT21" i="38"/>
  <c r="DV20" i="38" l="1"/>
  <c r="DU21" i="38"/>
  <c r="DW20" i="38" l="1"/>
  <c r="DV21" i="38"/>
  <c r="DX20" i="38" l="1"/>
  <c r="DW21" i="38"/>
  <c r="DY20" i="38" l="1"/>
  <c r="DX21" i="38"/>
  <c r="DZ20" i="38" l="1"/>
  <c r="DY21" i="38"/>
  <c r="EA20" i="38" l="1"/>
  <c r="DZ21" i="38"/>
  <c r="EB20" i="38" l="1"/>
  <c r="EA21" i="38"/>
  <c r="EC20" i="38" l="1"/>
  <c r="EB21" i="38"/>
  <c r="ED20" i="38" l="1"/>
  <c r="EC21" i="38"/>
  <c r="EE20" i="38" l="1"/>
  <c r="ED21" i="38"/>
  <c r="EF20" i="38" l="1"/>
  <c r="EE21" i="38"/>
  <c r="EG20" i="38" l="1"/>
  <c r="EF21" i="38"/>
  <c r="EH20" i="38" l="1"/>
  <c r="EG21" i="38"/>
  <c r="EI20" i="38" l="1"/>
  <c r="EH21" i="38"/>
  <c r="EJ20" i="38" l="1"/>
  <c r="EI21" i="38"/>
  <c r="EK20" i="38" l="1"/>
  <c r="EJ21" i="38"/>
  <c r="EL20" i="38" l="1"/>
  <c r="EK21" i="38"/>
  <c r="EM20" i="38" l="1"/>
  <c r="EL21" i="38"/>
  <c r="EN20" i="38" l="1"/>
  <c r="EM21" i="38"/>
  <c r="EO20" i="38" l="1"/>
  <c r="EN21" i="38"/>
  <c r="EP20" i="38" l="1"/>
  <c r="EO21" i="38"/>
  <c r="EQ20" i="38" l="1"/>
  <c r="EP21" i="38"/>
  <c r="ER20" i="38" l="1"/>
  <c r="EQ21" i="38"/>
  <c r="ES20" i="38" l="1"/>
  <c r="ER21" i="38"/>
  <c r="ET20" i="38" l="1"/>
  <c r="ES21" i="38"/>
  <c r="EU20" i="38" l="1"/>
  <c r="ET21" i="38"/>
  <c r="EV20" i="38" l="1"/>
  <c r="EU21" i="38"/>
  <c r="EW20" i="38" l="1"/>
  <c r="EV21" i="38"/>
  <c r="EX20" i="38" l="1"/>
  <c r="EW21" i="38"/>
  <c r="EY20" i="38" l="1"/>
  <c r="EX21" i="38"/>
  <c r="EZ20" i="38" l="1"/>
  <c r="EY21" i="38"/>
  <c r="FA20" i="38" l="1"/>
  <c r="EZ21" i="38"/>
  <c r="FB20" i="38" l="1"/>
  <c r="FA21" i="38"/>
  <c r="FC20" i="38" l="1"/>
  <c r="FB21" i="38"/>
  <c r="FD20" i="38" l="1"/>
  <c r="FC21" i="38"/>
  <c r="FE20" i="38" l="1"/>
  <c r="FD21" i="38"/>
  <c r="FF20" i="38" l="1"/>
  <c r="FE21" i="38"/>
  <c r="FG20" i="38" l="1"/>
  <c r="FF21" i="38"/>
  <c r="FH20" i="38" l="1"/>
  <c r="FG21" i="38"/>
  <c r="FI20" i="38" l="1"/>
  <c r="FH21" i="38"/>
  <c r="FJ20" i="38" l="1"/>
  <c r="FI21" i="38"/>
  <c r="FK20" i="38" l="1"/>
  <c r="FJ21" i="38"/>
  <c r="FL20" i="38" l="1"/>
  <c r="FK21" i="38"/>
  <c r="FM20" i="38" l="1"/>
  <c r="FL21" i="38"/>
  <c r="FN20" i="38" l="1"/>
  <c r="FM21" i="38"/>
  <c r="FO20" i="38" l="1"/>
  <c r="FN21" i="38"/>
  <c r="FP20" i="38" l="1"/>
  <c r="FO21" i="38"/>
  <c r="FQ20" i="38" l="1"/>
  <c r="FP21" i="38"/>
  <c r="FR20" i="38" l="1"/>
  <c r="FQ21" i="38"/>
  <c r="FS20" i="38" l="1"/>
  <c r="FR21" i="38"/>
  <c r="FT20" i="38" l="1"/>
  <c r="FS21" i="38"/>
  <c r="FU20" i="38" l="1"/>
  <c r="FT21" i="38"/>
  <c r="FV20" i="38" l="1"/>
  <c r="FU21" i="38"/>
  <c r="FW20" i="38" l="1"/>
  <c r="FV21" i="38"/>
  <c r="FX20" i="38" l="1"/>
  <c r="FW21" i="38"/>
  <c r="FY20" i="38" l="1"/>
  <c r="FX21" i="38"/>
  <c r="FZ20" i="38" l="1"/>
  <c r="FY21" i="38"/>
  <c r="GA20" i="38" l="1"/>
  <c r="FZ21" i="38"/>
  <c r="GB20" i="38" l="1"/>
  <c r="GA21" i="38"/>
  <c r="GC20" i="38" l="1"/>
  <c r="GB21" i="38"/>
  <c r="GD20" i="38" l="1"/>
  <c r="GC21" i="38"/>
  <c r="GE20" i="38" l="1"/>
  <c r="GD21" i="38"/>
  <c r="GF20" i="38" l="1"/>
  <c r="GE21" i="38"/>
  <c r="GG20" i="38" l="1"/>
  <c r="GF21" i="38"/>
  <c r="GH20" i="38" l="1"/>
  <c r="GG21" i="38"/>
  <c r="GI20" i="38" l="1"/>
  <c r="GH21" i="38"/>
  <c r="GJ20" i="38" l="1"/>
  <c r="GI21" i="38"/>
  <c r="GK20" i="38" l="1"/>
  <c r="GJ21" i="38"/>
  <c r="GL20" i="38" l="1"/>
  <c r="GK21" i="38"/>
  <c r="GM20" i="38" l="1"/>
  <c r="GL21" i="38"/>
  <c r="GN20" i="38" l="1"/>
  <c r="GM21" i="38"/>
  <c r="GO20" i="38" l="1"/>
  <c r="GN21" i="38"/>
  <c r="GP20" i="38" l="1"/>
  <c r="GO21" i="38"/>
  <c r="GQ20" i="38" l="1"/>
  <c r="GP21" i="38"/>
  <c r="GR20" i="38" l="1"/>
  <c r="GQ21" i="38"/>
  <c r="GS20" i="38" l="1"/>
  <c r="GR21" i="38"/>
  <c r="GT20" i="38" l="1"/>
  <c r="GS21" i="38"/>
  <c r="GU20" i="38" l="1"/>
  <c r="GT21" i="38"/>
  <c r="GV20" i="38" l="1"/>
  <c r="GU21" i="38"/>
  <c r="GW20" i="38" l="1"/>
  <c r="GV21" i="38"/>
  <c r="GX20" i="38" l="1"/>
  <c r="GW21" i="38"/>
  <c r="GY20" i="38" l="1"/>
  <c r="GX21" i="38"/>
  <c r="GZ20" i="38" l="1"/>
  <c r="GY21" i="38"/>
  <c r="HA20" i="38" l="1"/>
  <c r="GZ21" i="38"/>
  <c r="HB20" i="38" l="1"/>
  <c r="HA21" i="38"/>
  <c r="HC20" i="38" l="1"/>
  <c r="HB21" i="38"/>
  <c r="HD20" i="38" l="1"/>
  <c r="HC21" i="38"/>
  <c r="HE20" i="38" l="1"/>
  <c r="HD21" i="38"/>
  <c r="HF20" i="38" l="1"/>
  <c r="HE21" i="38"/>
  <c r="HG20" i="38" l="1"/>
  <c r="HF21" i="38"/>
  <c r="HH20" i="38" l="1"/>
  <c r="HG21" i="38"/>
  <c r="HI20" i="38" l="1"/>
  <c r="HH21" i="38"/>
  <c r="HJ20" i="38" l="1"/>
  <c r="HI21" i="38"/>
  <c r="HK20" i="38" l="1"/>
  <c r="HJ21" i="38"/>
  <c r="HL20" i="38" l="1"/>
  <c r="HK21" i="38"/>
  <c r="HM20" i="38" l="1"/>
  <c r="HL21" i="38"/>
  <c r="HN20" i="38" l="1"/>
  <c r="HM21" i="38"/>
  <c r="HO20" i="38" l="1"/>
  <c r="HN21" i="38"/>
  <c r="HP20" i="38" l="1"/>
  <c r="HO21" i="38"/>
  <c r="HQ20" i="38" l="1"/>
  <c r="HP21" i="38"/>
  <c r="HR20" i="38" l="1"/>
  <c r="HQ21" i="38"/>
  <c r="HS20" i="38" l="1"/>
  <c r="HR21" i="38"/>
  <c r="HT20" i="38" l="1"/>
  <c r="HS21" i="38"/>
  <c r="HU20" i="38" l="1"/>
  <c r="HT21" i="38"/>
  <c r="HV20" i="38" l="1"/>
  <c r="HU21" i="38"/>
  <c r="HW20" i="38" l="1"/>
  <c r="HV21" i="38"/>
  <c r="HX20" i="38" l="1"/>
  <c r="HW21" i="38"/>
  <c r="HY20" i="38" l="1"/>
  <c r="HX21" i="38"/>
  <c r="HZ20" i="38" l="1"/>
  <c r="HY21" i="38"/>
  <c r="IA20" i="38" l="1"/>
  <c r="HZ21" i="38"/>
  <c r="IB20" i="38" l="1"/>
  <c r="IA21" i="38"/>
  <c r="IC20" i="38" l="1"/>
  <c r="IB21" i="38"/>
  <c r="ID20" i="38" l="1"/>
  <c r="IC21" i="38"/>
  <c r="IE20" i="38" l="1"/>
  <c r="ID21" i="38"/>
  <c r="IF20" i="38" l="1"/>
  <c r="IE21" i="38"/>
  <c r="IG20" i="38" l="1"/>
  <c r="IF21" i="38"/>
  <c r="IH20" i="38" l="1"/>
  <c r="IG21" i="38"/>
  <c r="II20" i="38" l="1"/>
  <c r="IH21" i="38"/>
  <c r="IJ20" i="38" l="1"/>
  <c r="II21" i="38"/>
  <c r="IK20" i="38" l="1"/>
  <c r="IJ21" i="38"/>
  <c r="IL20" i="38" l="1"/>
  <c r="IK21" i="38"/>
  <c r="IL21" i="38" l="1"/>
  <c r="AH103" i="20"/>
  <c r="AH10" i="20" s="1"/>
  <c r="AH257" i="1" s="1"/>
  <c r="AG10" i="20"/>
  <c r="AG257" i="1" s="1"/>
  <c r="AG259" i="1" s="1"/>
  <c r="AH259" i="1" l="1"/>
  <c r="AH13" i="1" s="1"/>
  <c r="AI103" i="20"/>
  <c r="AJ103" i="20" s="1"/>
  <c r="B12" i="38"/>
  <c r="B65" i="38" s="1"/>
  <c r="B28" i="38"/>
  <c r="AG13" i="1"/>
  <c r="AI10" i="20" l="1"/>
  <c r="AI257" i="1" s="1"/>
  <c r="AI259" i="1" s="1"/>
  <c r="AI13" i="1" s="1"/>
  <c r="AH212" i="1"/>
  <c r="AH272" i="1"/>
  <c r="AH18" i="1" s="1"/>
  <c r="AK103" i="20"/>
  <c r="AJ10" i="20"/>
  <c r="AJ257" i="1" s="1"/>
  <c r="AG212" i="1"/>
  <c r="AG272" i="1"/>
  <c r="AG18" i="1" s="1"/>
  <c r="AG15" i="1"/>
  <c r="HO22" i="38"/>
  <c r="FC22" i="38"/>
  <c r="FX22" i="38"/>
  <c r="BW22" i="38"/>
  <c r="FQ22" i="38"/>
  <c r="DE22" i="38"/>
  <c r="EA22" i="38"/>
  <c r="I22" i="38"/>
  <c r="EX22" i="38"/>
  <c r="DB22" i="38"/>
  <c r="BI22" i="38"/>
  <c r="IB22" i="38"/>
  <c r="DI22" i="38"/>
  <c r="J6" i="38"/>
  <c r="DC22" i="38"/>
  <c r="AI22" i="38"/>
  <c r="AH22" i="38"/>
  <c r="FO22" i="38"/>
  <c r="K22" i="38"/>
  <c r="GR22" i="38"/>
  <c r="HM22" i="38"/>
  <c r="BG22" i="38"/>
  <c r="CS22" i="38"/>
  <c r="IA22" i="38"/>
  <c r="CF22" i="38"/>
  <c r="GD22" i="38"/>
  <c r="P22" i="38"/>
  <c r="AM22" i="38"/>
  <c r="S22" i="38"/>
  <c r="T6" i="38"/>
  <c r="FK22" i="38"/>
  <c r="EJ22" i="38"/>
  <c r="HQ22" i="38"/>
  <c r="GL22" i="38"/>
  <c r="GE22" i="38"/>
  <c r="DS22" i="38"/>
  <c r="EN22" i="38"/>
  <c r="HL22" i="38"/>
  <c r="DJ22" i="38"/>
  <c r="BN22" i="38"/>
  <c r="EP22" i="38"/>
  <c r="T22" i="38"/>
  <c r="CA22" i="38"/>
  <c r="HZ22" i="38"/>
  <c r="J22" i="38"/>
  <c r="BO22" i="38"/>
  <c r="CL22" i="38"/>
  <c r="R22" i="38"/>
  <c r="R6" i="38"/>
  <c r="BQ22" i="38"/>
  <c r="L22" i="38"/>
  <c r="BV22" i="38"/>
  <c r="GZ22" i="38"/>
  <c r="FZ22" i="38"/>
  <c r="H6" i="38"/>
  <c r="EW22" i="38"/>
  <c r="AP22" i="38"/>
  <c r="AU22" i="38"/>
  <c r="BF22" i="38"/>
  <c r="DY22" i="38"/>
  <c r="CT22" i="38"/>
  <c r="W22" i="38"/>
  <c r="CC22" i="38"/>
  <c r="BX22" i="38"/>
  <c r="HT22" i="38"/>
  <c r="FH22" i="38"/>
  <c r="GC22" i="38"/>
  <c r="II22" i="38"/>
  <c r="FW22" i="38"/>
  <c r="DK22" i="38"/>
  <c r="EF22" i="38"/>
  <c r="FI22" i="38"/>
  <c r="FB22" i="38"/>
  <c r="DF22" i="38"/>
  <c r="EY22" i="38"/>
  <c r="AK22" i="38"/>
  <c r="DZ22" i="38"/>
  <c r="L6" i="38"/>
  <c r="GA22" i="38"/>
  <c r="EC22" i="38"/>
  <c r="HK22" i="38"/>
  <c r="IH22" i="38"/>
  <c r="O22" i="38"/>
  <c r="Z22" i="38"/>
  <c r="BT22" i="38"/>
  <c r="EB22" i="38"/>
  <c r="EL22" i="38"/>
  <c r="N6" i="38"/>
  <c r="ET22" i="38"/>
  <c r="FR22" i="38"/>
  <c r="CE22" i="38"/>
  <c r="X22" i="38"/>
  <c r="DW22" i="38"/>
  <c r="CV22" i="38"/>
  <c r="CW22" i="38"/>
  <c r="FE22" i="38"/>
  <c r="IL22" i="38"/>
  <c r="GI22" i="38"/>
  <c r="GJ22" i="38"/>
  <c r="DX22" i="38"/>
  <c r="ES22" i="38"/>
  <c r="BC22" i="38"/>
  <c r="FV22" i="38"/>
  <c r="EK22" i="38"/>
  <c r="HB22" i="38"/>
  <c r="EV22" i="38"/>
  <c r="CI22" i="38"/>
  <c r="ID22" i="38"/>
  <c r="M22" i="38"/>
  <c r="IC22" i="38"/>
  <c r="CP22" i="38"/>
  <c r="F6" i="38"/>
  <c r="BJ22" i="38"/>
  <c r="FY22" i="38"/>
  <c r="BB22" i="38"/>
  <c r="HF22" i="38"/>
  <c r="FP22" i="38"/>
  <c r="HN22" i="38"/>
  <c r="BE22" i="38"/>
  <c r="DG22" i="38"/>
  <c r="CN22" i="38"/>
  <c r="AW22" i="38"/>
  <c r="AV22" i="38"/>
  <c r="HU22" i="38"/>
  <c r="FN22" i="38"/>
  <c r="CZ22" i="38"/>
  <c r="O6" i="38"/>
  <c r="BS22" i="38"/>
  <c r="FS22" i="38"/>
  <c r="GY22" i="38"/>
  <c r="DU22" i="38"/>
  <c r="FU22" i="38"/>
  <c r="DN22" i="38"/>
  <c r="HG22" i="38"/>
  <c r="M6" i="38"/>
  <c r="IJ22" i="38"/>
  <c r="EO22" i="38"/>
  <c r="GM22" i="38"/>
  <c r="BZ22" i="38"/>
  <c r="HE22" i="38"/>
  <c r="GP22" i="38"/>
  <c r="AB22" i="38"/>
  <c r="CM22" i="38"/>
  <c r="GV22" i="38"/>
  <c r="HS22" i="38"/>
  <c r="EI22" i="38"/>
  <c r="HD22" i="38"/>
  <c r="DT22" i="38"/>
  <c r="GT22" i="38"/>
  <c r="AL22" i="38"/>
  <c r="GS22" i="38"/>
  <c r="Y22" i="38"/>
  <c r="IG22" i="38"/>
  <c r="AG22" i="38"/>
  <c r="FL22" i="38"/>
  <c r="AX22" i="38"/>
  <c r="HJ22" i="38"/>
  <c r="CK22" i="38"/>
  <c r="U22" i="38"/>
  <c r="ER22" i="38"/>
  <c r="GW22" i="38"/>
  <c r="DQ22" i="38"/>
  <c r="DH22" i="38"/>
  <c r="HR22" i="38"/>
  <c r="DO22" i="38"/>
  <c r="EZ22" i="38"/>
  <c r="DM22" i="38"/>
  <c r="AZ22" i="38"/>
  <c r="HX22" i="38"/>
  <c r="EM22" i="38"/>
  <c r="I6" i="38"/>
  <c r="G6" i="38"/>
  <c r="K6" i="38"/>
  <c r="AN22" i="38"/>
  <c r="IF22" i="38"/>
  <c r="AE22" i="38"/>
  <c r="AO22" i="38"/>
  <c r="DD22" i="38"/>
  <c r="AC22" i="38"/>
  <c r="GH22" i="38"/>
  <c r="GB22" i="38"/>
  <c r="GX22" i="38"/>
  <c r="FT22" i="38"/>
  <c r="BK22" i="38"/>
  <c r="BA22" i="38"/>
  <c r="AJ22" i="38"/>
  <c r="GK22" i="38"/>
  <c r="ED22" i="38"/>
  <c r="BD22" i="38"/>
  <c r="CH22" i="38"/>
  <c r="HV22" i="38"/>
  <c r="IE22" i="38"/>
  <c r="GN22" i="38"/>
  <c r="GG22" i="38"/>
  <c r="EQ22" i="38"/>
  <c r="FJ22" i="38"/>
  <c r="Q6" i="38"/>
  <c r="CG22" i="38"/>
  <c r="CU22" i="38"/>
  <c r="AQ22" i="38"/>
  <c r="N22" i="38"/>
  <c r="HH22" i="38"/>
  <c r="BM22" i="38"/>
  <c r="BP22" i="38"/>
  <c r="AD22" i="38"/>
  <c r="H22" i="38"/>
  <c r="GF22" i="38"/>
  <c r="HA22" i="38"/>
  <c r="GU22" i="38"/>
  <c r="FD22" i="38"/>
  <c r="DP22" i="38"/>
  <c r="FG22" i="38"/>
  <c r="CY22" i="38"/>
  <c r="Q22" i="38"/>
  <c r="CX22" i="38"/>
  <c r="BR22" i="38"/>
  <c r="BH22" i="38"/>
  <c r="FA22" i="38"/>
  <c r="AY22" i="38"/>
  <c r="IK22" i="38"/>
  <c r="DV22" i="38"/>
  <c r="CB22" i="38"/>
  <c r="P6" i="38"/>
  <c r="EH22" i="38"/>
  <c r="GO22" i="38"/>
  <c r="AT22" i="38"/>
  <c r="EU22" i="38"/>
  <c r="DA22" i="38"/>
  <c r="DL22" i="38"/>
  <c r="HW22" i="38"/>
  <c r="S6" i="38"/>
  <c r="HP22" i="38"/>
  <c r="G22" i="38"/>
  <c r="AA22" i="38"/>
  <c r="GQ22" i="38"/>
  <c r="FF22" i="38"/>
  <c r="CJ22" i="38"/>
  <c r="CR22" i="38"/>
  <c r="BY22" i="38"/>
  <c r="CQ22" i="38"/>
  <c r="BU22" i="38"/>
  <c r="F22" i="38"/>
  <c r="HC22" i="38"/>
  <c r="V22" i="38"/>
  <c r="EE22" i="38"/>
  <c r="HY22" i="38"/>
  <c r="DR22" i="38"/>
  <c r="EG22" i="38"/>
  <c r="HI22" i="38"/>
  <c r="CD22" i="38"/>
  <c r="CO22" i="38"/>
  <c r="AF22" i="38"/>
  <c r="FM22" i="38"/>
  <c r="AS22" i="38"/>
  <c r="AR22" i="38"/>
  <c r="BL22" i="38"/>
  <c r="AI212" i="1" l="1"/>
  <c r="AI272" i="1"/>
  <c r="AI18" i="1" s="1"/>
  <c r="AJ259" i="1"/>
  <c r="AJ13" i="1" s="1"/>
  <c r="F7" i="38"/>
  <c r="F8" i="38" s="1"/>
  <c r="AG16" i="1"/>
  <c r="S15" i="19"/>
  <c r="AK10" i="20"/>
  <c r="AK257" i="1" s="1"/>
  <c r="AL103" i="20"/>
  <c r="F23" i="38"/>
  <c r="F24" i="38" s="1"/>
  <c r="S18" i="19"/>
  <c r="AG22" i="1"/>
  <c r="AJ212" i="1" l="1"/>
  <c r="AJ272" i="1"/>
  <c r="AJ18" i="1" s="1"/>
  <c r="AK259" i="1"/>
  <c r="AK13" i="1" s="1"/>
  <c r="S21" i="19"/>
  <c r="AG32" i="1"/>
  <c r="AG243" i="1" s="1"/>
  <c r="AG24" i="1"/>
  <c r="AG33" i="1" s="1"/>
  <c r="C55" i="38"/>
  <c r="F26" i="38"/>
  <c r="B55" i="38"/>
  <c r="F10" i="38"/>
  <c r="S13" i="19"/>
  <c r="S17" i="19"/>
  <c r="AL10" i="20"/>
  <c r="AL257" i="1" s="1"/>
  <c r="AM103" i="20"/>
  <c r="AK272" i="1" l="1"/>
  <c r="AK18" i="1" s="1"/>
  <c r="T18" i="19" s="1"/>
  <c r="AK212" i="1"/>
  <c r="AL259" i="1"/>
  <c r="AL13" i="1" s="1"/>
  <c r="AM10" i="20"/>
  <c r="AM257" i="1" s="1"/>
  <c r="AN103" i="20"/>
  <c r="F11" i="38"/>
  <c r="B15" i="38" s="1"/>
  <c r="B59" i="38" s="1"/>
  <c r="B14" i="38"/>
  <c r="B58" i="38" s="1"/>
  <c r="B33" i="38"/>
  <c r="B34" i="38" s="1"/>
  <c r="AG215" i="1"/>
  <c r="AG25" i="1"/>
  <c r="S23" i="19"/>
  <c r="S25" i="19" s="1"/>
  <c r="B30" i="38"/>
  <c r="C58" i="38" s="1"/>
  <c r="F27" i="38"/>
  <c r="B31" i="38" s="1"/>
  <c r="C59" i="38" s="1"/>
  <c r="AL212" i="1" l="1"/>
  <c r="AL272" i="1"/>
  <c r="AL18" i="1" s="1"/>
  <c r="AM259" i="1"/>
  <c r="AM13" i="1" s="1"/>
  <c r="B68" i="38"/>
  <c r="AN10" i="20"/>
  <c r="AN257" i="1" s="1"/>
  <c r="AO103" i="20"/>
  <c r="B69" i="38"/>
  <c r="B77" i="38" s="1"/>
  <c r="B78" i="38" s="1"/>
  <c r="B42" i="38"/>
  <c r="B43" i="38" s="1"/>
  <c r="G53" i="33" l="1"/>
  <c r="AM212" i="1"/>
  <c r="AM272" i="1"/>
  <c r="AM18" i="1" s="1"/>
  <c r="AN259" i="1"/>
  <c r="AN13" i="1" s="1"/>
  <c r="AP103" i="20"/>
  <c r="AO10" i="20"/>
  <c r="AO257" i="1" s="1"/>
  <c r="B79" i="38"/>
  <c r="I54" i="33" l="1"/>
  <c r="I56" i="33" s="1"/>
  <c r="AN272" i="1"/>
  <c r="AN18" i="1" s="1"/>
  <c r="AN212" i="1"/>
  <c r="AO259" i="1"/>
  <c r="AO13" i="1" s="1"/>
  <c r="AP10" i="20"/>
  <c r="AP257" i="1" s="1"/>
  <c r="AQ103" i="20"/>
  <c r="AO212" i="1" l="1"/>
  <c r="AO272" i="1"/>
  <c r="AO18" i="1" s="1"/>
  <c r="U18" i="19" s="1"/>
  <c r="AP259" i="1"/>
  <c r="AP13" i="1" s="1"/>
  <c r="AQ10" i="20"/>
  <c r="AQ257" i="1" s="1"/>
  <c r="AR103" i="20"/>
  <c r="AP212" i="1" l="1"/>
  <c r="AP272" i="1"/>
  <c r="AP18" i="1" s="1"/>
  <c r="AQ259" i="1"/>
  <c r="AQ13" i="1" s="1"/>
  <c r="AR10" i="20"/>
  <c r="AR257" i="1" s="1"/>
  <c r="AS103" i="20"/>
  <c r="AQ272" i="1" l="1"/>
  <c r="AQ18" i="1" s="1"/>
  <c r="AQ212" i="1"/>
  <c r="AR259" i="1"/>
  <c r="AR13" i="1" s="1"/>
  <c r="AS10" i="20"/>
  <c r="AS257" i="1" s="1"/>
  <c r="AT103" i="20"/>
  <c r="AR212" i="1" l="1"/>
  <c r="AR272" i="1"/>
  <c r="AR18" i="1" s="1"/>
  <c r="AS259" i="1"/>
  <c r="AS13" i="1" s="1"/>
  <c r="AT10" i="20"/>
  <c r="AT257" i="1" s="1"/>
  <c r="AU103" i="20"/>
  <c r="AS272" i="1" l="1"/>
  <c r="AS18" i="1" s="1"/>
  <c r="V18" i="19" s="1"/>
  <c r="AS212" i="1"/>
  <c r="AT259" i="1"/>
  <c r="AT13" i="1" s="1"/>
  <c r="AV103" i="20"/>
  <c r="AU10" i="20"/>
  <c r="AU257" i="1" s="1"/>
  <c r="AT272" i="1" l="1"/>
  <c r="AT18" i="1" s="1"/>
  <c r="AT212" i="1"/>
  <c r="AU259" i="1"/>
  <c r="AU13" i="1" s="1"/>
  <c r="AV10" i="20"/>
  <c r="AV257" i="1" s="1"/>
  <c r="AW103" i="20"/>
  <c r="AW10" i="20" s="1"/>
  <c r="AW257" i="1" s="1"/>
  <c r="AU212" i="1" l="1"/>
  <c r="AU272" i="1"/>
  <c r="AU18" i="1" s="1"/>
  <c r="AW259" i="1"/>
  <c r="AW13" i="1" s="1"/>
  <c r="AV259" i="1"/>
  <c r="AV13" i="1" s="1"/>
  <c r="AV212" i="1" l="1"/>
  <c r="AV272" i="1"/>
  <c r="AV18" i="1" s="1"/>
  <c r="AW272" i="1"/>
  <c r="AW18" i="1" s="1"/>
  <c r="AW212" i="1"/>
  <c r="W18" i="19"/>
  <c r="AG39" i="1"/>
  <c r="AG40" i="1" l="1"/>
  <c r="AG42" i="1" s="1"/>
  <c r="AG244" i="1" s="1"/>
  <c r="N6" i="33" l="1"/>
  <c r="S29" i="19"/>
  <c r="AG217" i="1"/>
  <c r="AG46" i="1"/>
  <c r="AG233" i="1"/>
  <c r="AG234" i="1" s="1"/>
  <c r="N8" i="33"/>
  <c r="N12" i="33" s="1"/>
  <c r="N13" i="33" s="1"/>
  <c r="AG120" i="1"/>
  <c r="S56" i="19" l="1"/>
  <c r="S31" i="19"/>
  <c r="S33" i="19" s="1"/>
  <c r="AG121" i="1"/>
  <c r="B31" i="33" s="1"/>
  <c r="AG235" i="1"/>
  <c r="AG126" i="1" l="1"/>
  <c r="O9" i="33"/>
  <c r="AG122" i="1"/>
  <c r="S43" i="19"/>
  <c r="AG96" i="1"/>
  <c r="AG247" i="1"/>
  <c r="AG246" i="1"/>
  <c r="AG250" i="1" l="1"/>
  <c r="AG105" i="1"/>
  <c r="AG227" i="1" s="1"/>
  <c r="S38" i="19"/>
  <c r="AB54" i="19" s="1"/>
  <c r="AB59" i="19"/>
  <c r="L19" i="33"/>
  <c r="K24" i="33"/>
  <c r="K25" i="33" s="1"/>
  <c r="S49" i="19"/>
  <c r="S44" i="19"/>
  <c r="AB60" i="19" s="1"/>
  <c r="AG125" i="1"/>
  <c r="AG224" i="1"/>
  <c r="L27" i="33" l="1"/>
  <c r="K18" i="33"/>
  <c r="K20" i="33" s="1"/>
  <c r="AB65" i="19"/>
  <c r="K27" i="33"/>
  <c r="AH262" i="1"/>
  <c r="AH38" i="1" s="1"/>
  <c r="AG123" i="1"/>
  <c r="S39" i="19"/>
  <c r="AB55" i="19" s="1"/>
  <c r="K30" i="33" l="1"/>
  <c r="K28" i="33" s="1"/>
  <c r="AG230" i="1"/>
  <c r="AG264" i="1"/>
  <c r="AH258" i="1"/>
  <c r="AG236" i="1" l="1"/>
  <c r="S46" i="19" s="1"/>
  <c r="AB62" i="19" s="1"/>
  <c r="AG238" i="1"/>
  <c r="AH251" i="1"/>
  <c r="AH10" i="1"/>
  <c r="AH210" i="1" l="1"/>
  <c r="AH31" i="1"/>
  <c r="AH15" i="1"/>
  <c r="AH269" i="1"/>
  <c r="AH17" i="1" s="1"/>
  <c r="AH22" i="1" s="1"/>
  <c r="AG53" i="1"/>
  <c r="S47" i="19"/>
  <c r="AB63" i="19" s="1"/>
  <c r="AH32" i="1" l="1"/>
  <c r="AH243" i="1" s="1"/>
  <c r="AH16" i="1"/>
  <c r="AH24" i="1"/>
  <c r="AH33" i="1" s="1"/>
  <c r="AH215" i="1" l="1"/>
  <c r="AH25" i="1"/>
  <c r="AH39" i="1"/>
  <c r="AH40" i="1" l="1"/>
  <c r="AH42" i="1" s="1"/>
  <c r="AH244" i="1" s="1"/>
  <c r="O6" i="33" l="1"/>
  <c r="AH217" i="1"/>
  <c r="AH46" i="1"/>
  <c r="AH49" i="1" s="1"/>
  <c r="O8" i="33"/>
  <c r="O12" i="33" s="1"/>
  <c r="O13" i="33" s="1"/>
  <c r="AH51" i="1" l="1"/>
  <c r="H10" i="36"/>
  <c r="H11" i="36" s="1"/>
  <c r="AH233" i="1"/>
  <c r="AH234" i="1" s="1"/>
  <c r="AH120" i="1"/>
  <c r="AH235" i="1" l="1"/>
  <c r="AH121" i="1"/>
  <c r="P9" i="33" l="1"/>
  <c r="AH126" i="1"/>
  <c r="AH122" i="1"/>
  <c r="AH125" i="1" s="1"/>
  <c r="AH96" i="1"/>
  <c r="AH247" i="1"/>
  <c r="AH250" i="1" l="1"/>
  <c r="AH224" i="1"/>
  <c r="AH105" i="1"/>
  <c r="AH123" i="1" s="1"/>
  <c r="AH227" i="1" l="1"/>
  <c r="AI262" i="1"/>
  <c r="AI38" i="1" s="1"/>
  <c r="AH264" i="1" l="1"/>
  <c r="AH230" i="1"/>
  <c r="AI258" i="1"/>
  <c r="AI251" i="1" l="1"/>
  <c r="AI10" i="1"/>
  <c r="AH236" i="1"/>
  <c r="AH238" i="1"/>
  <c r="AH53" i="1" s="1"/>
  <c r="AI210" i="1" l="1"/>
  <c r="AI31" i="1"/>
  <c r="AI269" i="1"/>
  <c r="AI17" i="1" s="1"/>
  <c r="AI22" i="1" s="1"/>
  <c r="AI15" i="1"/>
  <c r="AI16" i="1" l="1"/>
  <c r="AI24" i="1"/>
  <c r="AI33" i="1" s="1"/>
  <c r="AI32" i="1"/>
  <c r="AI243" i="1" s="1"/>
  <c r="AI215" i="1" l="1"/>
  <c r="AI25" i="1"/>
  <c r="AI39" i="1"/>
  <c r="AI40" i="1" l="1"/>
  <c r="AI42" i="1" s="1"/>
  <c r="AI244" i="1" s="1"/>
  <c r="AI46" i="1" l="1"/>
  <c r="AI49" i="1" s="1"/>
  <c r="AI217" i="1"/>
  <c r="P6" i="33"/>
  <c r="P8" i="33"/>
  <c r="P12" i="33" s="1"/>
  <c r="P13" i="33" s="1"/>
  <c r="AI51" i="1" l="1"/>
  <c r="I10" i="36"/>
  <c r="I11" i="36" s="1"/>
  <c r="AI233" i="1"/>
  <c r="AI234" i="1" s="1"/>
  <c r="AI120" i="1"/>
  <c r="AI235" i="1" l="1"/>
  <c r="AI121" i="1"/>
  <c r="Q9" i="33" l="1"/>
  <c r="AI126" i="1"/>
  <c r="F19" i="30" s="1"/>
  <c r="AI122" i="1"/>
  <c r="AI125" i="1" s="1"/>
  <c r="AI96" i="1"/>
  <c r="AI247" i="1"/>
  <c r="AI250" i="1" l="1"/>
  <c r="AI224" i="1"/>
  <c r="AI105" i="1"/>
  <c r="AI123" i="1" s="1"/>
  <c r="AI227" i="1" l="1"/>
  <c r="AJ262" i="1"/>
  <c r="AJ38" i="1" s="1"/>
  <c r="AI230" i="1" l="1"/>
  <c r="AI264" i="1"/>
  <c r="AJ258" i="1"/>
  <c r="AJ251" i="1" l="1"/>
  <c r="AJ10" i="1"/>
  <c r="AI238" i="1"/>
  <c r="AI53" i="1" s="1"/>
  <c r="AI236" i="1"/>
  <c r="AJ210" i="1" l="1"/>
  <c r="AJ31" i="1"/>
  <c r="AJ269" i="1"/>
  <c r="AJ17" i="1" s="1"/>
  <c r="AJ22" i="1" s="1"/>
  <c r="AJ15" i="1"/>
  <c r="G19" i="30"/>
  <c r="AJ16" i="1" l="1"/>
  <c r="AJ24" i="1"/>
  <c r="L4" i="30" s="1" a="1"/>
  <c r="AJ32" i="1"/>
  <c r="AJ243" i="1" s="1"/>
  <c r="AJ33" i="1" l="1"/>
  <c r="AJ25" i="1"/>
  <c r="AJ215" i="1"/>
  <c r="AJ39" i="1"/>
  <c r="L4" i="30"/>
  <c r="AJ40" i="1" l="1"/>
  <c r="AJ42" i="1" s="1"/>
  <c r="AJ244" i="1" s="1"/>
  <c r="Q6" i="33" l="1"/>
  <c r="AJ46" i="1"/>
  <c r="AJ49" i="1" s="1"/>
  <c r="AJ217" i="1"/>
  <c r="Q8" i="33"/>
  <c r="Q12" i="33" s="1"/>
  <c r="Q13" i="33" s="1"/>
  <c r="C4" i="30" l="1"/>
  <c r="E19" i="30"/>
  <c r="AJ51" i="1" l="1"/>
  <c r="J10" i="36"/>
  <c r="J11" i="36" s="1"/>
  <c r="AJ233" i="1"/>
  <c r="AJ234" i="1" s="1"/>
  <c r="AJ120" i="1"/>
  <c r="AJ235" i="1" l="1"/>
  <c r="AJ121" i="1"/>
  <c r="R9" i="33" l="1"/>
  <c r="AJ126" i="1"/>
  <c r="K4" i="30" s="1"/>
  <c r="AJ122" i="1"/>
  <c r="AJ125" i="1" s="1"/>
  <c r="AJ96" i="1"/>
  <c r="AJ247" i="1"/>
  <c r="AJ250" i="1" l="1"/>
  <c r="AJ105" i="1"/>
  <c r="AJ123" i="1" s="1"/>
  <c r="AJ224" i="1"/>
  <c r="AJ227" i="1" l="1"/>
  <c r="AK262" i="1"/>
  <c r="AK38" i="1" s="1"/>
  <c r="AJ230" i="1" l="1"/>
  <c r="AJ264" i="1"/>
  <c r="AK258" i="1"/>
  <c r="AK251" i="1" l="1"/>
  <c r="AK10" i="1"/>
  <c r="AJ236" i="1"/>
  <c r="AJ238" i="1"/>
  <c r="AJ53" i="1" s="1"/>
  <c r="AK31" i="1" l="1"/>
  <c r="AK210" i="1"/>
  <c r="AK269" i="1"/>
  <c r="AK17" i="1" s="1"/>
  <c r="AK22" i="1" s="1"/>
  <c r="AK15" i="1"/>
  <c r="T10" i="19"/>
  <c r="T24" i="19" l="1"/>
  <c r="AK16" i="1"/>
  <c r="AK24" i="1"/>
  <c r="AK33" i="1" s="1"/>
  <c r="T15" i="19"/>
  <c r="T17" i="19" s="1"/>
  <c r="AK32" i="1"/>
  <c r="AK243" i="1" s="1"/>
  <c r="T28" i="19"/>
  <c r="T13" i="19" l="1"/>
  <c r="AK25" i="1"/>
  <c r="AK215" i="1"/>
  <c r="AK39" i="1"/>
  <c r="T23" i="19"/>
  <c r="T25" i="19" s="1"/>
  <c r="AK40" i="1" l="1"/>
  <c r="AK42" i="1" s="1"/>
  <c r="AK244" i="1" s="1"/>
  <c r="AK217" i="1" l="1"/>
  <c r="R6" i="33"/>
  <c r="AK46" i="1"/>
  <c r="AK49" i="1" s="1"/>
  <c r="R8" i="33"/>
  <c r="R12" i="33" s="1"/>
  <c r="R13" i="33" s="1"/>
  <c r="T29" i="19"/>
  <c r="T56" i="19" l="1"/>
  <c r="T31" i="19"/>
  <c r="D4" i="30" s="1"/>
  <c r="D17" i="30" s="1"/>
  <c r="AK51" i="1" l="1"/>
  <c r="K10" i="36"/>
  <c r="K11" i="36" s="1"/>
  <c r="T32" i="19"/>
  <c r="T33" i="19" s="1"/>
  <c r="AK120" i="1"/>
  <c r="AK233" i="1"/>
  <c r="AK234" i="1" s="1"/>
  <c r="AK121" i="1" l="1"/>
  <c r="AK235" i="1"/>
  <c r="S9" i="33" l="1"/>
  <c r="AK126" i="1"/>
  <c r="T43" i="19"/>
  <c r="AK122" i="1"/>
  <c r="AK96" i="1"/>
  <c r="AK247" i="1"/>
  <c r="AK246" i="1"/>
  <c r="AK250" i="1" l="1"/>
  <c r="AK125" i="1"/>
  <c r="T44" i="19"/>
  <c r="AC60" i="19" s="1"/>
  <c r="AK224" i="1"/>
  <c r="AC59" i="19"/>
  <c r="L24" i="33"/>
  <c r="L25" i="33" s="1"/>
  <c r="M19" i="33"/>
  <c r="T49" i="19"/>
  <c r="AK105" i="1"/>
  <c r="AK227" i="1" s="1"/>
  <c r="T38" i="19"/>
  <c r="AC54" i="19" s="1"/>
  <c r="AK123" i="1" l="1"/>
  <c r="T39" i="19"/>
  <c r="AC55" i="19" s="1"/>
  <c r="AL262" i="1"/>
  <c r="AL38" i="1" s="1"/>
  <c r="M27" i="33"/>
  <c r="AC65" i="19"/>
  <c r="L18" i="33"/>
  <c r="L20" i="33" s="1"/>
  <c r="L21" i="33" l="1"/>
  <c r="L30" i="33"/>
  <c r="AK264" i="1"/>
  <c r="AK230" i="1"/>
  <c r="AL258" i="1"/>
  <c r="AK238" i="1" l="1"/>
  <c r="AK236" i="1"/>
  <c r="T46" i="19" s="1"/>
  <c r="AC62" i="19" s="1"/>
  <c r="L29" i="33"/>
  <c r="L28" i="33"/>
  <c r="AL251" i="1"/>
  <c r="AL10" i="1"/>
  <c r="AL31" i="1" l="1"/>
  <c r="AL210" i="1"/>
  <c r="AL269" i="1"/>
  <c r="AL17" i="1" s="1"/>
  <c r="AL22" i="1" s="1"/>
  <c r="AL15" i="1"/>
  <c r="AK53" i="1"/>
  <c r="T47" i="19"/>
  <c r="AC63" i="19" s="1"/>
  <c r="AL16" i="1" l="1"/>
  <c r="AL24" i="1"/>
  <c r="AL33" i="1" s="1"/>
  <c r="AL32" i="1"/>
  <c r="AL243" i="1" s="1"/>
  <c r="AL25" i="1" l="1"/>
  <c r="AL215" i="1"/>
  <c r="AL39" i="1"/>
  <c r="AL40" i="1" l="1"/>
  <c r="AL42" i="1" s="1"/>
  <c r="AL244" i="1" s="1"/>
  <c r="AL217" i="1" l="1"/>
  <c r="S6" i="33"/>
  <c r="AL46" i="1"/>
  <c r="S8" i="33"/>
  <c r="S12" i="33" s="1"/>
  <c r="S13" i="33" s="1"/>
  <c r="AL49" i="1" l="1"/>
  <c r="L10" i="36" l="1"/>
  <c r="L11" i="36" s="1"/>
  <c r="AL51" i="1"/>
  <c r="AL233" i="1"/>
  <c r="AL234" i="1" s="1"/>
  <c r="AL120" i="1"/>
  <c r="AL235" i="1" l="1"/>
  <c r="AL121" i="1"/>
  <c r="AL126" i="1" l="1"/>
  <c r="T9" i="33"/>
  <c r="AL122" i="1"/>
  <c r="AL125" i="1" s="1"/>
  <c r="AL96" i="1"/>
  <c r="AL247" i="1"/>
  <c r="AL250" i="1" l="1"/>
  <c r="AL105" i="1"/>
  <c r="AL123" i="1" s="1"/>
  <c r="AL224" i="1"/>
  <c r="AL227" i="1" l="1"/>
  <c r="AM262" i="1"/>
  <c r="AM38" i="1" s="1"/>
  <c r="AL230" i="1" l="1"/>
  <c r="AL264" i="1"/>
  <c r="AM258" i="1"/>
  <c r="AL238" i="1" l="1"/>
  <c r="AL53" i="1" s="1"/>
  <c r="AL236" i="1"/>
  <c r="AM251" i="1"/>
  <c r="AM10" i="1"/>
  <c r="AM31" i="1" l="1"/>
  <c r="AM210" i="1"/>
  <c r="AM269" i="1"/>
  <c r="AM17" i="1" s="1"/>
  <c r="AM22" i="1" s="1"/>
  <c r="AM15" i="1"/>
  <c r="AM16" i="1" l="1"/>
  <c r="AM24" i="1"/>
  <c r="AM33" i="1" s="1"/>
  <c r="AM32" i="1"/>
  <c r="AM243" i="1" s="1"/>
  <c r="AM25" i="1" l="1"/>
  <c r="AM215" i="1"/>
  <c r="AM39" i="1"/>
  <c r="AM40" i="1" l="1"/>
  <c r="AM42" i="1" s="1"/>
  <c r="AM244" i="1" s="1"/>
  <c r="T6" i="33" l="1"/>
  <c r="AM46" i="1"/>
  <c r="AM217" i="1"/>
  <c r="T8" i="33"/>
  <c r="T12" i="33" s="1"/>
  <c r="T13" i="33" s="1"/>
  <c r="AM49" i="1" l="1"/>
  <c r="AM51" i="1" l="1"/>
  <c r="M10" i="36"/>
  <c r="M11" i="36" s="1"/>
  <c r="AM233" i="1"/>
  <c r="AM234" i="1" s="1"/>
  <c r="AM120" i="1"/>
  <c r="AM121" i="1" l="1"/>
  <c r="AM235" i="1"/>
  <c r="U9" i="33" l="1"/>
  <c r="AM126" i="1"/>
  <c r="AM122" i="1"/>
  <c r="AM125" i="1" s="1"/>
  <c r="AM96" i="1"/>
  <c r="AM247" i="1"/>
  <c r="AM250" i="1" l="1"/>
  <c r="AM105" i="1"/>
  <c r="AM123" i="1" s="1"/>
  <c r="AM224" i="1"/>
  <c r="AM227" i="1" l="1"/>
  <c r="AN262" i="1"/>
  <c r="AN38" i="1" s="1"/>
  <c r="AM230" i="1" l="1"/>
  <c r="AM264" i="1"/>
  <c r="AN258" i="1"/>
  <c r="AN251" i="1" l="1"/>
  <c r="AN10" i="1"/>
  <c r="AM236" i="1"/>
  <c r="AM238" i="1"/>
  <c r="AM53" i="1" s="1"/>
  <c r="AN210" i="1" l="1"/>
  <c r="AN31" i="1"/>
  <c r="AN269" i="1"/>
  <c r="AN17" i="1" s="1"/>
  <c r="AN22" i="1" s="1"/>
  <c r="AN15" i="1"/>
  <c r="AN16" i="1" l="1"/>
  <c r="AN24" i="1"/>
  <c r="AN33" i="1" s="1"/>
  <c r="AN32" i="1"/>
  <c r="AN243" i="1" s="1"/>
  <c r="AN25" i="1" l="1"/>
  <c r="AN215" i="1"/>
  <c r="AN39" i="1"/>
  <c r="AN40" i="1" l="1"/>
  <c r="AN42" i="1" s="1"/>
  <c r="AN244" i="1" s="1"/>
  <c r="AN46" i="1" l="1"/>
  <c r="AN217" i="1"/>
  <c r="U6" i="33"/>
  <c r="U8" i="33"/>
  <c r="U12" i="33" s="1"/>
  <c r="U13" i="33" s="1"/>
  <c r="AN49" i="1" l="1"/>
  <c r="N10" i="36" l="1"/>
  <c r="N11" i="36" s="1"/>
  <c r="AN51" i="1"/>
  <c r="AN233" i="1"/>
  <c r="AN234" i="1" s="1"/>
  <c r="AN120" i="1"/>
  <c r="AN235" i="1" l="1"/>
  <c r="AN121" i="1"/>
  <c r="V9" i="33" l="1"/>
  <c r="AN122" i="1"/>
  <c r="AN125" i="1" s="1"/>
  <c r="AN126" i="1"/>
  <c r="AN96" i="1"/>
  <c r="AN247" i="1"/>
  <c r="AN250" i="1" l="1"/>
  <c r="AN105" i="1"/>
  <c r="AN123" i="1" s="1"/>
  <c r="AN224" i="1"/>
  <c r="AN227" i="1" l="1"/>
  <c r="AO262" i="1"/>
  <c r="AO38" i="1" s="1"/>
  <c r="AN264" i="1" l="1"/>
  <c r="AN230" i="1"/>
  <c r="AO258" i="1"/>
  <c r="AO251" i="1" l="1"/>
  <c r="AO10" i="1"/>
  <c r="AN236" i="1"/>
  <c r="AN238" i="1"/>
  <c r="AN53" i="1" s="1"/>
  <c r="AO210" i="1" l="1"/>
  <c r="AO15" i="1"/>
  <c r="AO31" i="1"/>
  <c r="AO269" i="1"/>
  <c r="AO17" i="1" s="1"/>
  <c r="AO22" i="1" s="1"/>
  <c r="U10" i="19"/>
  <c r="U24" i="19" l="1"/>
  <c r="AO32" i="1"/>
  <c r="AO243" i="1" s="1"/>
  <c r="U28" i="19"/>
  <c r="AO16" i="1"/>
  <c r="AO24" i="1"/>
  <c r="AO33" i="1" s="1"/>
  <c r="U15" i="19"/>
  <c r="U17" i="19" s="1"/>
  <c r="U13" i="19" l="1"/>
  <c r="AO25" i="1"/>
  <c r="AO215" i="1"/>
  <c r="AO39" i="1"/>
  <c r="U23" i="19"/>
  <c r="U25" i="19" s="1"/>
  <c r="AO40" i="1" l="1"/>
  <c r="AO42" i="1" s="1"/>
  <c r="AO244" i="1" s="1"/>
  <c r="AO217" i="1" l="1"/>
  <c r="V6" i="33"/>
  <c r="AO46" i="1"/>
  <c r="V8" i="33"/>
  <c r="V12" i="33" s="1"/>
  <c r="V13" i="33" s="1"/>
  <c r="U29" i="19"/>
  <c r="U56" i="19" l="1"/>
  <c r="U31" i="19"/>
  <c r="AO49" i="1"/>
  <c r="AO51" i="1" l="1"/>
  <c r="O10" i="36"/>
  <c r="O11" i="36" s="1"/>
  <c r="U32" i="19"/>
  <c r="U33" i="19" s="1"/>
  <c r="AO233" i="1"/>
  <c r="AO234" i="1" s="1"/>
  <c r="AO120" i="1"/>
  <c r="AO235" i="1" l="1"/>
  <c r="AO121" i="1"/>
  <c r="W9" i="33" l="1"/>
  <c r="AO126" i="1"/>
  <c r="AO122" i="1"/>
  <c r="AO224" i="1" s="1"/>
  <c r="U43" i="19"/>
  <c r="AO96" i="1"/>
  <c r="AO247" i="1"/>
  <c r="AO246" i="1"/>
  <c r="AO250" i="1" l="1"/>
  <c r="AO105" i="1"/>
  <c r="AO227" i="1" s="1"/>
  <c r="U38" i="19"/>
  <c r="AD54" i="19" s="1"/>
  <c r="U44" i="19"/>
  <c r="AD60" i="19" s="1"/>
  <c r="AO125" i="1"/>
  <c r="M24" i="33"/>
  <c r="M25" i="33" s="1"/>
  <c r="AD59" i="19"/>
  <c r="N19" i="33"/>
  <c r="U49" i="19"/>
  <c r="M18" i="33" l="1"/>
  <c r="M20" i="33" s="1"/>
  <c r="AD65" i="19"/>
  <c r="AP262" i="1"/>
  <c r="AP38" i="1" s="1"/>
  <c r="N27" i="33"/>
  <c r="AO123" i="1"/>
  <c r="U39" i="19"/>
  <c r="AD55" i="19" s="1"/>
  <c r="AO230" i="1" l="1"/>
  <c r="AO264" i="1"/>
  <c r="AP258" i="1"/>
  <c r="M21" i="33"/>
  <c r="M30" i="33"/>
  <c r="AP251" i="1" l="1"/>
  <c r="AP10" i="1"/>
  <c r="M28" i="33"/>
  <c r="M29" i="33"/>
  <c r="AO236" i="1"/>
  <c r="U46" i="19" s="1"/>
  <c r="AD62" i="19" s="1"/>
  <c r="AO238" i="1"/>
  <c r="AO53" i="1" l="1"/>
  <c r="U47" i="19"/>
  <c r="AD63" i="19" s="1"/>
  <c r="AP210" i="1"/>
  <c r="AP31" i="1"/>
  <c r="AP15" i="1"/>
  <c r="AP269" i="1"/>
  <c r="AP17" i="1" s="1"/>
  <c r="AP22" i="1" s="1"/>
  <c r="AP32" i="1" l="1"/>
  <c r="AP243" i="1" s="1"/>
  <c r="AP16" i="1"/>
  <c r="AP24" i="1"/>
  <c r="AP33" i="1" s="1"/>
  <c r="AP25" i="1" l="1"/>
  <c r="AP215" i="1"/>
  <c r="AP39" i="1"/>
  <c r="AP40" i="1" l="1"/>
  <c r="AP42" i="1" s="1"/>
  <c r="AP244" i="1" s="1"/>
  <c r="AP217" i="1" l="1"/>
  <c r="W6" i="33"/>
  <c r="AP46" i="1"/>
  <c r="W8" i="33"/>
  <c r="W12" i="33" s="1"/>
  <c r="W13" i="33" s="1"/>
  <c r="AP49" i="1" l="1"/>
  <c r="P10" i="36" l="1"/>
  <c r="P11" i="36" s="1"/>
  <c r="AP51" i="1"/>
  <c r="AP233" i="1"/>
  <c r="AP234" i="1" s="1"/>
  <c r="AP120" i="1"/>
  <c r="AP235" i="1" l="1"/>
  <c r="AP121" i="1"/>
  <c r="X9" i="33" l="1"/>
  <c r="AP126" i="1"/>
  <c r="AP122" i="1"/>
  <c r="AP125" i="1" s="1"/>
  <c r="AP96" i="1"/>
  <c r="AP247" i="1"/>
  <c r="AP250" i="1" l="1"/>
  <c r="AP224" i="1"/>
  <c r="AP105" i="1"/>
  <c r="AP123" i="1" s="1"/>
  <c r="AP227" i="1" l="1"/>
  <c r="AQ262" i="1"/>
  <c r="AQ38" i="1" s="1"/>
  <c r="AP230" i="1" l="1"/>
  <c r="AP264" i="1"/>
  <c r="AQ258" i="1"/>
  <c r="AQ251" i="1" l="1"/>
  <c r="AQ10" i="1"/>
  <c r="AP236" i="1"/>
  <c r="AP238" i="1"/>
  <c r="AP53" i="1" s="1"/>
  <c r="AQ269" i="1" l="1"/>
  <c r="AQ17" i="1" s="1"/>
  <c r="AQ22" i="1" s="1"/>
  <c r="AQ31" i="1"/>
  <c r="AQ210" i="1"/>
  <c r="AQ15" i="1"/>
  <c r="AQ16" i="1" l="1"/>
  <c r="AQ24" i="1"/>
  <c r="AQ33" i="1" s="1"/>
  <c r="AQ32" i="1"/>
  <c r="AQ243" i="1" s="1"/>
  <c r="AQ215" i="1" l="1"/>
  <c r="AQ25" i="1"/>
  <c r="AQ39" i="1"/>
  <c r="AQ40" i="1" l="1"/>
  <c r="AQ42" i="1" s="1"/>
  <c r="AQ244" i="1" s="1"/>
  <c r="X6" i="33" l="1"/>
  <c r="AQ46" i="1"/>
  <c r="AQ217" i="1"/>
  <c r="X8" i="33"/>
  <c r="X12" i="33" s="1"/>
  <c r="X13" i="33" s="1"/>
  <c r="AQ49" i="1" l="1"/>
  <c r="Q10" i="36" l="1"/>
  <c r="Q11" i="36" s="1"/>
  <c r="AQ51" i="1"/>
  <c r="AQ233" i="1"/>
  <c r="AQ234" i="1" s="1"/>
  <c r="AQ120" i="1"/>
  <c r="AQ235" i="1" l="1"/>
  <c r="AQ121" i="1"/>
  <c r="Y9" i="33" l="1"/>
  <c r="AQ126" i="1"/>
  <c r="AQ122" i="1"/>
  <c r="AQ125" i="1" s="1"/>
  <c r="AQ96" i="1"/>
  <c r="AQ247" i="1"/>
  <c r="AQ250" i="1" l="1"/>
  <c r="AQ105" i="1"/>
  <c r="AQ123" i="1" s="1"/>
  <c r="AQ224" i="1"/>
  <c r="AQ227" i="1" l="1"/>
  <c r="AR262" i="1"/>
  <c r="AR38" i="1" s="1"/>
  <c r="AQ264" i="1" l="1"/>
  <c r="AQ230" i="1"/>
  <c r="AR258" i="1"/>
  <c r="AR251" i="1" l="1"/>
  <c r="AR10" i="1"/>
  <c r="AQ238" i="1"/>
  <c r="AQ53" i="1" s="1"/>
  <c r="AQ236" i="1"/>
  <c r="AR210" i="1" l="1"/>
  <c r="AR31" i="1"/>
  <c r="AR269" i="1"/>
  <c r="AR17" i="1" s="1"/>
  <c r="AR22" i="1" s="1"/>
  <c r="AR15" i="1"/>
  <c r="AR16" i="1" l="1"/>
  <c r="AR24" i="1"/>
  <c r="AR33" i="1" s="1"/>
  <c r="AR32" i="1"/>
  <c r="AR243" i="1" s="1"/>
  <c r="AR215" i="1" l="1"/>
  <c r="AR25" i="1"/>
  <c r="AR39" i="1"/>
  <c r="AR40" i="1" l="1"/>
  <c r="AR42" i="1" s="1"/>
  <c r="AR244" i="1" s="1"/>
  <c r="AR217" i="1" l="1"/>
  <c r="Y6" i="33"/>
  <c r="AR46" i="1"/>
  <c r="Y8" i="33"/>
  <c r="Y12" i="33" s="1"/>
  <c r="Y13" i="33" s="1"/>
  <c r="AR49" i="1" l="1"/>
  <c r="AR51" i="1" l="1"/>
  <c r="R10" i="36"/>
  <c r="R11" i="36" s="1"/>
  <c r="AR233" i="1"/>
  <c r="AR234" i="1" s="1"/>
  <c r="AR120" i="1"/>
  <c r="AR235" i="1" l="1"/>
  <c r="AR121" i="1"/>
  <c r="AR126" i="1" l="1"/>
  <c r="Z9" i="33"/>
  <c r="AR122" i="1"/>
  <c r="AR125" i="1" s="1"/>
  <c r="AR96" i="1"/>
  <c r="AR247" i="1"/>
  <c r="AR250" i="1" l="1"/>
  <c r="AR227" i="1"/>
  <c r="AR105" i="1"/>
  <c r="AR123" i="1" s="1"/>
  <c r="AR224" i="1"/>
  <c r="AS262" i="1" l="1"/>
  <c r="AS38" i="1" s="1"/>
  <c r="AR264" i="1" l="1"/>
  <c r="AR230" i="1"/>
  <c r="AS258" i="1"/>
  <c r="AR238" i="1" l="1"/>
  <c r="AR53" i="1" s="1"/>
  <c r="AR236" i="1"/>
  <c r="AS251" i="1"/>
  <c r="AS10" i="1"/>
  <c r="AS210" i="1" l="1"/>
  <c r="AS269" i="1"/>
  <c r="AS17" i="1" s="1"/>
  <c r="AS22" i="1" s="1"/>
  <c r="AS31" i="1"/>
  <c r="AS15" i="1"/>
  <c r="V10" i="19"/>
  <c r="V24" i="19" l="1"/>
  <c r="AS16" i="1"/>
  <c r="AS24" i="1"/>
  <c r="AS33" i="1" s="1"/>
  <c r="V15" i="19"/>
  <c r="V17" i="19" s="1"/>
  <c r="AS32" i="1"/>
  <c r="AS243" i="1" s="1"/>
  <c r="V28" i="19"/>
  <c r="AS215" i="1" l="1"/>
  <c r="AS25" i="1"/>
  <c r="AS39" i="1"/>
  <c r="V23" i="19"/>
  <c r="V25" i="19" s="1"/>
  <c r="V13" i="19"/>
  <c r="AS40" i="1" l="1"/>
  <c r="AS42" i="1" s="1"/>
  <c r="AS244" i="1" s="1"/>
  <c r="Z6" i="33" l="1"/>
  <c r="AS46" i="1"/>
  <c r="AS217" i="1"/>
  <c r="Z8" i="33"/>
  <c r="Z12" i="33" s="1"/>
  <c r="Z13" i="33" s="1"/>
  <c r="V29" i="19"/>
  <c r="V56" i="19" l="1"/>
  <c r="V31" i="19"/>
  <c r="AS49" i="1"/>
  <c r="AS51" i="1" l="1"/>
  <c r="S10" i="36"/>
  <c r="S11" i="36" s="1"/>
  <c r="V32" i="19"/>
  <c r="V33" i="19" s="1"/>
  <c r="AS120" i="1"/>
  <c r="AS233" i="1"/>
  <c r="AS234" i="1" s="1"/>
  <c r="AS235" i="1" l="1"/>
  <c r="AS121" i="1"/>
  <c r="AA9" i="33" l="1"/>
  <c r="AS126" i="1"/>
  <c r="AS122" i="1"/>
  <c r="AS224" i="1" s="1"/>
  <c r="V43" i="19"/>
  <c r="AS96" i="1"/>
  <c r="AS247" i="1"/>
  <c r="AS246" i="1"/>
  <c r="AS250" i="1" l="1"/>
  <c r="N24" i="33"/>
  <c r="N25" i="33" s="1"/>
  <c r="AE59" i="19"/>
  <c r="O19" i="33"/>
  <c r="V49" i="19"/>
  <c r="AS125" i="1"/>
  <c r="V44" i="19"/>
  <c r="AE60" i="19" s="1"/>
  <c r="V38" i="19"/>
  <c r="AE54" i="19" s="1"/>
  <c r="AS105" i="1"/>
  <c r="AS227" i="1" s="1"/>
  <c r="AE65" i="19" l="1"/>
  <c r="N18" i="33"/>
  <c r="N20" i="33" s="1"/>
  <c r="AS123" i="1"/>
  <c r="V39" i="19"/>
  <c r="AE55" i="19" s="1"/>
  <c r="AT262" i="1"/>
  <c r="AT38" i="1" s="1"/>
  <c r="O27" i="33"/>
  <c r="AS230" i="1" l="1"/>
  <c r="AS264" i="1"/>
  <c r="AT258" i="1"/>
  <c r="N21" i="33"/>
  <c r="N30" i="33"/>
  <c r="AS236" i="1" l="1"/>
  <c r="V46" i="19" s="1"/>
  <c r="AE62" i="19" s="1"/>
  <c r="AS238" i="1"/>
  <c r="N28" i="33"/>
  <c r="N29" i="33"/>
  <c r="AT251" i="1"/>
  <c r="AT10" i="1"/>
  <c r="AS53" i="1" l="1"/>
  <c r="V47" i="19"/>
  <c r="AE63" i="19" s="1"/>
  <c r="AT31" i="1"/>
  <c r="AT210" i="1"/>
  <c r="AT269" i="1"/>
  <c r="AT17" i="1" s="1"/>
  <c r="AT22" i="1" s="1"/>
  <c r="AT15" i="1"/>
  <c r="AT16" i="1" l="1"/>
  <c r="AT24" i="1"/>
  <c r="AT33" i="1" s="1"/>
  <c r="AT32" i="1"/>
  <c r="AT243" i="1" s="1"/>
  <c r="AT215" i="1" l="1"/>
  <c r="AT25" i="1"/>
  <c r="AT39" i="1"/>
  <c r="AT40" i="1" l="1"/>
  <c r="AT42" i="1" s="1"/>
  <c r="AT244" i="1" s="1"/>
  <c r="AT217" i="1" l="1"/>
  <c r="AA6" i="33"/>
  <c r="AT46" i="1"/>
  <c r="AA8" i="33"/>
  <c r="AA12" i="33" s="1"/>
  <c r="AA13" i="33" s="1"/>
  <c r="AT49" i="1" l="1"/>
  <c r="T10" i="36" l="1"/>
  <c r="AT51" i="1"/>
  <c r="AT233" i="1"/>
  <c r="AT234" i="1" s="1"/>
  <c r="AT120" i="1"/>
  <c r="T11" i="36" l="1"/>
  <c r="AT121" i="1"/>
  <c r="AT235" i="1"/>
  <c r="AT126" i="1" l="1"/>
  <c r="AB9" i="33"/>
  <c r="AT122" i="1"/>
  <c r="AT125" i="1" s="1"/>
  <c r="AT96" i="1"/>
  <c r="AT247" i="1"/>
  <c r="AT250" i="1" l="1"/>
  <c r="AT224" i="1"/>
  <c r="AT105" i="1"/>
  <c r="AT123" i="1" s="1"/>
  <c r="AT227" i="1" l="1"/>
  <c r="AU262" i="1"/>
  <c r="AU38" i="1" s="1"/>
  <c r="AT264" i="1" l="1"/>
  <c r="AT230" i="1"/>
  <c r="AU258" i="1"/>
  <c r="AT236" i="1" l="1"/>
  <c r="AT238" i="1"/>
  <c r="AT53" i="1" s="1"/>
  <c r="AU251" i="1"/>
  <c r="AU10" i="1"/>
  <c r="AU210" i="1" l="1"/>
  <c r="AU31" i="1"/>
  <c r="AU15" i="1"/>
  <c r="AU269" i="1"/>
  <c r="AU17" i="1" s="1"/>
  <c r="AU22" i="1" s="1"/>
  <c r="AU16" i="1" l="1"/>
  <c r="AU24" i="1"/>
  <c r="AU33" i="1" s="1"/>
  <c r="AU32" i="1"/>
  <c r="AU243" i="1" s="1"/>
  <c r="AU215" i="1" l="1"/>
  <c r="AU25" i="1"/>
  <c r="AU39" i="1"/>
  <c r="AU40" i="1" l="1"/>
  <c r="AU42" i="1" s="1"/>
  <c r="AU244" i="1" s="1"/>
  <c r="AU46" i="1" l="1"/>
  <c r="AU217" i="1"/>
  <c r="AB6" i="33"/>
  <c r="AB8" i="33"/>
  <c r="AB12" i="33" s="1"/>
  <c r="AB13" i="33" s="1"/>
  <c r="AU49" i="1" l="1"/>
  <c r="AU51" i="1" l="1"/>
  <c r="U10" i="36"/>
  <c r="AU233" i="1"/>
  <c r="AU234" i="1" s="1"/>
  <c r="AU120" i="1"/>
  <c r="AU235" i="1" l="1"/>
  <c r="AU121" i="1"/>
  <c r="U11" i="36"/>
  <c r="AC9" i="33" l="1"/>
  <c r="AU126" i="1"/>
  <c r="AU122" i="1"/>
  <c r="AU125" i="1" s="1"/>
  <c r="AU96" i="1"/>
  <c r="AU247" i="1"/>
  <c r="AU250" i="1" l="1"/>
  <c r="AU224" i="1"/>
  <c r="AU105" i="1"/>
  <c r="AU123" i="1" s="1"/>
  <c r="AU227" i="1" l="1"/>
  <c r="AV262" i="1"/>
  <c r="AV38" i="1" s="1"/>
  <c r="AU264" i="1" l="1"/>
  <c r="AU230" i="1"/>
  <c r="AV258" i="1"/>
  <c r="AV251" i="1" l="1"/>
  <c r="AV10" i="1"/>
  <c r="AU236" i="1"/>
  <c r="AU238" i="1"/>
  <c r="AU53" i="1" s="1"/>
  <c r="AV210" i="1" l="1"/>
  <c r="AV269" i="1"/>
  <c r="AV17" i="1" s="1"/>
  <c r="AV22" i="1" s="1"/>
  <c r="AV15" i="1"/>
  <c r="AV31" i="1"/>
  <c r="AV32" i="1" l="1"/>
  <c r="AV243" i="1" s="1"/>
  <c r="AV16" i="1"/>
  <c r="AV24" i="1"/>
  <c r="AV33" i="1" s="1"/>
  <c r="AV25" i="1" l="1"/>
  <c r="AV215" i="1"/>
  <c r="AV39" i="1"/>
  <c r="AV40" i="1" l="1"/>
  <c r="AV42" i="1" s="1"/>
  <c r="AV244" i="1" s="1"/>
  <c r="AV46" i="1" l="1"/>
  <c r="AC6" i="33"/>
  <c r="AV217" i="1"/>
  <c r="AC8" i="33"/>
  <c r="AC12" i="33" s="1"/>
  <c r="AC13" i="33" s="1"/>
  <c r="AV49" i="1" l="1"/>
  <c r="AV51" i="1" l="1"/>
  <c r="V10" i="36"/>
  <c r="AV233" i="1"/>
  <c r="AV234" i="1" s="1"/>
  <c r="AV120" i="1"/>
  <c r="AV235" i="1" l="1"/>
  <c r="AV121" i="1"/>
  <c r="V11" i="36"/>
  <c r="AV126" i="1" l="1"/>
  <c r="AD9" i="33"/>
  <c r="AV122" i="1"/>
  <c r="AV125" i="1" s="1"/>
  <c r="AV96" i="1"/>
  <c r="AV247" i="1"/>
  <c r="AV250" i="1" l="1"/>
  <c r="AV224" i="1"/>
  <c r="AV105" i="1"/>
  <c r="AV123" i="1" s="1"/>
  <c r="AV227" i="1" l="1"/>
  <c r="AW262" i="1"/>
  <c r="AW38" i="1" s="1"/>
  <c r="AV230" i="1" l="1"/>
  <c r="AV264" i="1"/>
  <c r="AW258" i="1"/>
  <c r="AV236" i="1" l="1"/>
  <c r="AV238" i="1"/>
  <c r="AV53" i="1" s="1"/>
  <c r="AW251" i="1"/>
  <c r="AW10" i="1"/>
  <c r="AW31" i="1" l="1"/>
  <c r="AW210" i="1"/>
  <c r="AW269" i="1"/>
  <c r="AW17" i="1" s="1"/>
  <c r="AW22" i="1" s="1"/>
  <c r="AW15" i="1"/>
  <c r="W10" i="19"/>
  <c r="W24" i="19" l="1"/>
  <c r="T21" i="19"/>
  <c r="U21" i="19"/>
  <c r="V21" i="19"/>
  <c r="W21" i="19"/>
  <c r="AW16" i="1"/>
  <c r="AW24" i="1"/>
  <c r="AW33" i="1" s="1"/>
  <c r="W15" i="19"/>
  <c r="W17" i="19" s="1"/>
  <c r="AW32" i="1"/>
  <c r="AW243" i="1" s="1"/>
  <c r="W28" i="19"/>
  <c r="W13" i="19" l="1"/>
  <c r="AW215" i="1"/>
  <c r="AW25" i="1"/>
  <c r="AW39" i="1"/>
  <c r="W23" i="19"/>
  <c r="W25" i="19" s="1"/>
  <c r="AW40" i="1" l="1"/>
  <c r="AW42" i="1" s="1"/>
  <c r="AW244" i="1" s="1"/>
  <c r="AW217" i="1" l="1"/>
  <c r="AW46" i="1"/>
  <c r="AD6" i="33"/>
  <c r="AD8" i="33"/>
  <c r="AD12" i="33" s="1"/>
  <c r="AD13" i="33" s="1"/>
  <c r="W29" i="19"/>
  <c r="W56" i="19" l="1"/>
  <c r="W31" i="19"/>
  <c r="AW49" i="1"/>
  <c r="O31" i="33"/>
  <c r="AW51" i="1" l="1"/>
  <c r="W10" i="36"/>
  <c r="W32" i="19"/>
  <c r="W33" i="19" s="1"/>
  <c r="AW233" i="1"/>
  <c r="AW234" i="1" s="1"/>
  <c r="AW120" i="1"/>
  <c r="W11" i="36" l="1"/>
  <c r="B11" i="36" s="1"/>
  <c r="B32" i="36" s="1"/>
  <c r="X10" i="36"/>
  <c r="B12" i="36" s="1"/>
  <c r="B13" i="36" s="1"/>
  <c r="B33" i="36" s="1"/>
  <c r="AW235" i="1"/>
  <c r="AW121" i="1"/>
  <c r="T53" i="19"/>
  <c r="L22" i="33" s="1"/>
  <c r="U53" i="19"/>
  <c r="M22" i="33" s="1"/>
  <c r="V53" i="19"/>
  <c r="N22" i="33" s="1"/>
  <c r="W53" i="19"/>
  <c r="O22" i="33" s="1"/>
  <c r="P22" i="33" s="1"/>
  <c r="Q22" i="33" s="1"/>
  <c r="R22" i="33" s="1"/>
  <c r="S22" i="33" s="1"/>
  <c r="T22" i="33" s="1"/>
  <c r="U22" i="33" s="1"/>
  <c r="V22" i="33" s="1"/>
  <c r="W22" i="33" s="1"/>
  <c r="X22" i="33" s="1"/>
  <c r="Y22" i="33" s="1"/>
  <c r="Z22" i="33" s="1"/>
  <c r="AA22" i="33" s="1"/>
  <c r="AB22" i="33" s="1"/>
  <c r="AC22" i="33" s="1"/>
  <c r="AD22" i="33" s="1"/>
  <c r="AE22" i="33" s="1"/>
  <c r="AF22" i="33" s="1"/>
  <c r="AG22" i="33" s="1"/>
  <c r="AH22" i="33" s="1"/>
  <c r="AI22" i="33" s="1"/>
  <c r="AJ22" i="33" s="1"/>
  <c r="AK22" i="33" s="1"/>
  <c r="AL22" i="33" s="1"/>
  <c r="AM22" i="33" s="1"/>
  <c r="AN22" i="33" s="1"/>
  <c r="AO22" i="33" s="1"/>
  <c r="AP22" i="33" s="1"/>
  <c r="AQ22" i="33" s="1"/>
  <c r="AR22" i="33" s="1"/>
  <c r="AS22" i="33" s="1"/>
  <c r="AT22" i="33" s="1"/>
  <c r="AU22" i="33" s="1"/>
  <c r="AV22" i="33" s="1"/>
  <c r="AW22" i="33" s="1"/>
  <c r="AX22" i="33" s="1"/>
  <c r="AY22" i="33" s="1"/>
  <c r="AZ22" i="33" s="1"/>
  <c r="BA22" i="33" s="1"/>
  <c r="BB22" i="33" s="1"/>
  <c r="BC22" i="33" s="1"/>
  <c r="BD22" i="33" s="1"/>
  <c r="BE22" i="33" s="1"/>
  <c r="BF22" i="33" s="1"/>
  <c r="BG22" i="33" s="1"/>
  <c r="BH22" i="33" s="1"/>
  <c r="BI22" i="33" s="1"/>
  <c r="BJ22" i="33" s="1"/>
  <c r="BK22" i="33" s="1"/>
  <c r="BL22" i="33" s="1"/>
  <c r="BM22" i="33" s="1"/>
  <c r="BN22" i="33" s="1"/>
  <c r="BO22" i="33" s="1"/>
  <c r="BP22" i="33" s="1"/>
  <c r="BQ22" i="33" s="1"/>
  <c r="BR22" i="33" s="1"/>
  <c r="BS22" i="33" s="1"/>
  <c r="BT22" i="33" s="1"/>
  <c r="BU22" i="33" s="1"/>
  <c r="BV22" i="33" s="1"/>
  <c r="BW22" i="33" s="1"/>
  <c r="BX22" i="33" s="1"/>
  <c r="BY22" i="33" s="1"/>
  <c r="BZ22" i="33" s="1"/>
  <c r="CA22" i="33" s="1"/>
  <c r="CB22" i="33" s="1"/>
  <c r="CC22" i="33" s="1"/>
  <c r="CD22" i="33" s="1"/>
  <c r="CE22" i="33" s="1"/>
  <c r="CF22" i="33" s="1"/>
  <c r="CG22" i="33" s="1"/>
  <c r="CH22" i="33" s="1"/>
  <c r="CI22" i="33" s="1"/>
  <c r="CJ22" i="33" s="1"/>
  <c r="CK22" i="33" s="1"/>
  <c r="CL22" i="33" s="1"/>
  <c r="CM22" i="33" s="1"/>
  <c r="CN22" i="33" s="1"/>
  <c r="CO22" i="33" s="1"/>
  <c r="CP22" i="33" s="1"/>
  <c r="CQ22" i="33" s="1"/>
  <c r="CR22" i="33" s="1"/>
  <c r="CS22" i="33" s="1"/>
  <c r="CT22" i="33" s="1"/>
  <c r="CU22" i="33" s="1"/>
  <c r="CV22" i="33" s="1"/>
  <c r="CW22" i="33" s="1"/>
  <c r="CX22" i="33" s="1"/>
  <c r="CY22" i="33" s="1"/>
  <c r="CZ22" i="33" s="1"/>
  <c r="DA22" i="33" s="1"/>
  <c r="DB22" i="33" s="1"/>
  <c r="DC22" i="33" s="1"/>
  <c r="DD22" i="33" s="1"/>
  <c r="DE22" i="33" s="1"/>
  <c r="DF22" i="33" s="1"/>
  <c r="DG22" i="33" s="1"/>
  <c r="DH22" i="33" s="1"/>
  <c r="DI22" i="33" s="1"/>
  <c r="DJ22" i="33" s="1"/>
  <c r="DK22" i="33" s="1"/>
  <c r="DL22" i="33" s="1"/>
  <c r="DM22" i="33" s="1"/>
  <c r="DN22" i="33" s="1"/>
  <c r="DO22" i="33" s="1"/>
  <c r="DP22" i="33" s="1"/>
  <c r="DQ22" i="33" s="1"/>
  <c r="DR22" i="33" s="1"/>
  <c r="DS22" i="33" s="1"/>
  <c r="DT22" i="33" s="1"/>
  <c r="DU22" i="33" s="1"/>
  <c r="DV22" i="33" s="1"/>
  <c r="DW22" i="33" s="1"/>
  <c r="DX22" i="33" s="1"/>
  <c r="DY22" i="33" s="1"/>
  <c r="DZ22" i="33" s="1"/>
  <c r="EA22" i="33" s="1"/>
  <c r="EB22" i="33" s="1"/>
  <c r="EC22" i="33" s="1"/>
  <c r="ED22" i="33" s="1"/>
  <c r="EE22" i="33" s="1"/>
  <c r="EF22" i="33" s="1"/>
  <c r="EG22" i="33" s="1"/>
  <c r="EH22" i="33" s="1"/>
  <c r="EI22" i="33" s="1"/>
  <c r="EJ22" i="33" s="1"/>
  <c r="EK22" i="33" s="1"/>
  <c r="EL22" i="33" s="1"/>
  <c r="EM22" i="33" s="1"/>
  <c r="EN22" i="33" s="1"/>
  <c r="EO22" i="33" s="1"/>
  <c r="EP22" i="33" s="1"/>
  <c r="EQ22" i="33" s="1"/>
  <c r="ER22" i="33" s="1"/>
  <c r="ES22" i="33" s="1"/>
  <c r="ET22" i="33" s="1"/>
  <c r="EU22" i="33" s="1"/>
  <c r="EV22" i="33" s="1"/>
  <c r="EW22" i="33" s="1"/>
  <c r="EX22" i="33" s="1"/>
  <c r="EY22" i="33" s="1"/>
  <c r="EZ22" i="33" s="1"/>
  <c r="FA22" i="33" s="1"/>
  <c r="FB22" i="33" s="1"/>
  <c r="AW126" i="1" l="1"/>
  <c r="AW122" i="1"/>
  <c r="AW224" i="1" s="1"/>
  <c r="W43" i="19"/>
  <c r="AW96" i="1"/>
  <c r="AW247" i="1"/>
  <c r="AW246" i="1"/>
  <c r="B35" i="36"/>
  <c r="AW250" i="1" l="1"/>
  <c r="AW105" i="1"/>
  <c r="AW227" i="1" s="1"/>
  <c r="W38" i="19"/>
  <c r="AF54" i="19" s="1"/>
  <c r="AF59" i="19"/>
  <c r="O24" i="33"/>
  <c r="W49" i="19"/>
  <c r="W44" i="19"/>
  <c r="AF60" i="19" s="1"/>
  <c r="AW125" i="1"/>
  <c r="B37" i="36"/>
  <c r="G18" i="36"/>
  <c r="P19" i="33" l="1"/>
  <c r="O25" i="33"/>
  <c r="AF65" i="19"/>
  <c r="O18" i="33"/>
  <c r="AW123" i="1"/>
  <c r="W39" i="19"/>
  <c r="AF55" i="19" s="1"/>
  <c r="O20" i="33" l="1"/>
  <c r="O21" i="33" s="1"/>
  <c r="AW264" i="1"/>
  <c r="AW230" i="1"/>
  <c r="P27" i="33"/>
  <c r="O30" i="33" l="1"/>
  <c r="O28" i="33" s="1"/>
  <c r="P21" i="33"/>
  <c r="P20" i="33" s="1"/>
  <c r="AW238" i="1"/>
  <c r="AW236" i="1"/>
  <c r="W46" i="19" s="1"/>
  <c r="AF62" i="19" s="1"/>
  <c r="O29" i="33" l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Q21" i="33"/>
  <c r="R21" i="33" s="1"/>
  <c r="S21" i="33" s="1"/>
  <c r="T21" i="33" s="1"/>
  <c r="W47" i="19"/>
  <c r="AF63" i="19" s="1"/>
  <c r="AW53" i="1"/>
  <c r="P30" i="33"/>
  <c r="P24" i="33"/>
  <c r="Q20" i="33" l="1"/>
  <c r="R20" i="33" s="1"/>
  <c r="P31" i="33"/>
  <c r="Q19" i="33"/>
  <c r="P25" i="33"/>
  <c r="P18" i="33" s="1"/>
  <c r="Q27" i="33" l="1"/>
  <c r="Q30" i="33" s="1"/>
  <c r="Q31" i="33" s="1"/>
  <c r="Q24" i="33"/>
  <c r="R19" i="33" s="1"/>
  <c r="S20" i="33"/>
  <c r="P28" i="33"/>
  <c r="Q25" i="33" l="1"/>
  <c r="Q18" i="33" s="1"/>
  <c r="Q28" i="33" s="1"/>
  <c r="T20" i="33"/>
  <c r="R27" i="33"/>
  <c r="R30" i="33" s="1"/>
  <c r="R31" i="33" s="1"/>
  <c r="R24" i="33"/>
  <c r="S19" i="33" s="1"/>
  <c r="R25" i="33" l="1"/>
  <c r="R18" i="33" s="1"/>
  <c r="R28" i="33" s="1"/>
  <c r="U20" i="33"/>
  <c r="S27" i="33"/>
  <c r="S30" i="33" s="1"/>
  <c r="S31" i="33" s="1"/>
  <c r="S24" i="33"/>
  <c r="T19" i="33" s="1"/>
  <c r="S25" i="33" l="1"/>
  <c r="S18" i="33" s="1"/>
  <c r="S28" i="33" s="1"/>
  <c r="V20" i="33"/>
  <c r="T27" i="33"/>
  <c r="T30" i="33" s="1"/>
  <c r="T31" i="33" s="1"/>
  <c r="T24" i="33"/>
  <c r="U19" i="33" s="1"/>
  <c r="U27" i="33" l="1"/>
  <c r="U30" i="33" s="1"/>
  <c r="U31" i="33" s="1"/>
  <c r="U24" i="33"/>
  <c r="V19" i="33" s="1"/>
  <c r="T25" i="33"/>
  <c r="T18" i="33" s="1"/>
  <c r="T28" i="33" s="1"/>
  <c r="W20" i="33"/>
  <c r="U25" i="33" l="1"/>
  <c r="U18" i="33" s="1"/>
  <c r="U28" i="33" s="1"/>
  <c r="X20" i="33"/>
  <c r="V27" i="33"/>
  <c r="V30" i="33" s="1"/>
  <c r="V31" i="33" s="1"/>
  <c r="V24" i="33"/>
  <c r="W19" i="33" s="1"/>
  <c r="V25" i="33" l="1"/>
  <c r="V18" i="33" s="1"/>
  <c r="V28" i="33" s="1"/>
  <c r="W27" i="33"/>
  <c r="W30" i="33" s="1"/>
  <c r="W31" i="33" s="1"/>
  <c r="W24" i="33"/>
  <c r="X19" i="33" s="1"/>
  <c r="Y20" i="33"/>
  <c r="W25" i="33" l="1"/>
  <c r="W18" i="33" s="1"/>
  <c r="W28" i="33" s="1"/>
  <c r="X27" i="33"/>
  <c r="X30" i="33" s="1"/>
  <c r="X31" i="33" s="1"/>
  <c r="X24" i="33"/>
  <c r="Y19" i="33" s="1"/>
  <c r="Z20" i="33"/>
  <c r="Y27" i="33" l="1"/>
  <c r="Y30" i="33" s="1"/>
  <c r="Y31" i="33" s="1"/>
  <c r="Y24" i="33"/>
  <c r="Z19" i="33" s="1"/>
  <c r="AA20" i="33"/>
  <c r="X25" i="33"/>
  <c r="X18" i="33" s="1"/>
  <c r="X28" i="33" s="1"/>
  <c r="Z27" i="33" l="1"/>
  <c r="Z30" i="33" s="1"/>
  <c r="Z31" i="33" s="1"/>
  <c r="Z24" i="33"/>
  <c r="AA19" i="33" s="1"/>
  <c r="Y25" i="33"/>
  <c r="Y18" i="33" s="1"/>
  <c r="Y28" i="33" s="1"/>
  <c r="AB20" i="33"/>
  <c r="AA27" i="33" l="1"/>
  <c r="AA30" i="33" s="1"/>
  <c r="AA31" i="33" s="1"/>
  <c r="AA24" i="33"/>
  <c r="AB19" i="33" s="1"/>
  <c r="AC20" i="33"/>
  <c r="Z25" i="33"/>
  <c r="Z18" i="33" s="1"/>
  <c r="Z28" i="33" s="1"/>
  <c r="AD20" i="33" l="1"/>
  <c r="AB27" i="33"/>
  <c r="AB30" i="33" s="1"/>
  <c r="AB31" i="33" s="1"/>
  <c r="AB24" i="33"/>
  <c r="AC19" i="33" s="1"/>
  <c r="AA25" i="33"/>
  <c r="AA18" i="33" s="1"/>
  <c r="AA28" i="33" s="1"/>
  <c r="AB25" i="33" l="1"/>
  <c r="AB18" i="33" s="1"/>
  <c r="AB28" i="33" s="1"/>
  <c r="AE20" i="33"/>
  <c r="AC27" i="33"/>
  <c r="AC30" i="33" s="1"/>
  <c r="AC31" i="33" s="1"/>
  <c r="AC24" i="33"/>
  <c r="AD19" i="33" s="1"/>
  <c r="AF20" i="33" l="1"/>
  <c r="AD27" i="33"/>
  <c r="AD30" i="33" s="1"/>
  <c r="AD31" i="33" s="1"/>
  <c r="AD24" i="33"/>
  <c r="AE19" i="33" s="1"/>
  <c r="AC25" i="33"/>
  <c r="AC18" i="33" s="1"/>
  <c r="AC28" i="33" s="1"/>
  <c r="AD25" i="33" l="1"/>
  <c r="AD18" i="33" s="1"/>
  <c r="AD28" i="33" s="1"/>
  <c r="AG20" i="33"/>
  <c r="AE27" i="33"/>
  <c r="AE30" i="33" s="1"/>
  <c r="AE31" i="33" s="1"/>
  <c r="AE24" i="33"/>
  <c r="AF19" i="33" s="1"/>
  <c r="AE25" i="33" l="1"/>
  <c r="AE18" i="33" s="1"/>
  <c r="AE28" i="33" s="1"/>
  <c r="AH20" i="33"/>
  <c r="AF27" i="33"/>
  <c r="AF30" i="33" s="1"/>
  <c r="AF31" i="33" s="1"/>
  <c r="AF24" i="33"/>
  <c r="AG19" i="33" s="1"/>
  <c r="AF25" i="33" l="1"/>
  <c r="AF18" i="33" s="1"/>
  <c r="AF28" i="33" s="1"/>
  <c r="AI20" i="33"/>
  <c r="AG27" i="33"/>
  <c r="AG30" i="33" s="1"/>
  <c r="AG31" i="33" s="1"/>
  <c r="AG24" i="33"/>
  <c r="AH19" i="33" s="1"/>
  <c r="AJ20" i="33" l="1"/>
  <c r="AH27" i="33"/>
  <c r="AH30" i="33" s="1"/>
  <c r="AH31" i="33" s="1"/>
  <c r="AH24" i="33"/>
  <c r="AI19" i="33" s="1"/>
  <c r="AG25" i="33"/>
  <c r="AG18" i="33" s="1"/>
  <c r="AG28" i="33" s="1"/>
  <c r="AH25" i="33" l="1"/>
  <c r="AH18" i="33" s="1"/>
  <c r="AH28" i="33" s="1"/>
  <c r="AK20" i="33"/>
  <c r="AI27" i="33"/>
  <c r="AI30" i="33" s="1"/>
  <c r="AI31" i="33" s="1"/>
  <c r="AI24" i="33"/>
  <c r="AJ19" i="33" s="1"/>
  <c r="AI25" i="33" l="1"/>
  <c r="AI18" i="33" s="1"/>
  <c r="AI28" i="33" s="1"/>
  <c r="AJ27" i="33"/>
  <c r="AJ30" i="33" s="1"/>
  <c r="AJ31" i="33" s="1"/>
  <c r="AJ24" i="33"/>
  <c r="AK19" i="33" s="1"/>
  <c r="AL20" i="33"/>
  <c r="AJ25" i="33" l="1"/>
  <c r="AJ18" i="33" s="1"/>
  <c r="AJ28" i="33" s="1"/>
  <c r="AM20" i="33"/>
  <c r="AK27" i="33"/>
  <c r="AK30" i="33" s="1"/>
  <c r="AK31" i="33" s="1"/>
  <c r="AK24" i="33"/>
  <c r="AL19" i="33" s="1"/>
  <c r="AK25" i="33" l="1"/>
  <c r="AK18" i="33" s="1"/>
  <c r="AK28" i="33" s="1"/>
  <c r="AN20" i="33"/>
  <c r="AL27" i="33"/>
  <c r="AL30" i="33" s="1"/>
  <c r="AL31" i="33" s="1"/>
  <c r="AL24" i="33"/>
  <c r="AM19" i="33" s="1"/>
  <c r="AO20" i="33" l="1"/>
  <c r="AM27" i="33"/>
  <c r="AM30" i="33" s="1"/>
  <c r="AM31" i="33" s="1"/>
  <c r="AM24" i="33"/>
  <c r="AN19" i="33" s="1"/>
  <c r="AL25" i="33"/>
  <c r="AL18" i="33" s="1"/>
  <c r="AL28" i="33" s="1"/>
  <c r="AM25" i="33" l="1"/>
  <c r="AM18" i="33" s="1"/>
  <c r="AM28" i="33" s="1"/>
  <c r="AP20" i="33"/>
  <c r="AN27" i="33"/>
  <c r="AN30" i="33" s="1"/>
  <c r="AN31" i="33" s="1"/>
  <c r="AN24" i="33"/>
  <c r="AO19" i="33" s="1"/>
  <c r="AO27" i="33" l="1"/>
  <c r="AO30" i="33" s="1"/>
  <c r="AO31" i="33" s="1"/>
  <c r="AO24" i="33"/>
  <c r="AP19" i="33" s="1"/>
  <c r="AQ20" i="33"/>
  <c r="AN25" i="33"/>
  <c r="AN18" i="33" s="1"/>
  <c r="AN28" i="33" s="1"/>
  <c r="AO25" i="33" l="1"/>
  <c r="AO18" i="33" s="1"/>
  <c r="AO28" i="33" s="1"/>
  <c r="AR20" i="33"/>
  <c r="AP27" i="33"/>
  <c r="AP30" i="33" s="1"/>
  <c r="AP31" i="33" s="1"/>
  <c r="AP24" i="33"/>
  <c r="AQ19" i="33" s="1"/>
  <c r="AP25" i="33" l="1"/>
  <c r="AP18" i="33" s="1"/>
  <c r="AP28" i="33" s="1"/>
  <c r="AS20" i="33"/>
  <c r="AQ27" i="33"/>
  <c r="AQ30" i="33" s="1"/>
  <c r="AQ31" i="33" s="1"/>
  <c r="AQ24" i="33"/>
  <c r="AR19" i="33" s="1"/>
  <c r="AQ25" i="33" l="1"/>
  <c r="AQ18" i="33" s="1"/>
  <c r="AQ28" i="33" s="1"/>
  <c r="AT20" i="33"/>
  <c r="AR27" i="33"/>
  <c r="AR30" i="33" s="1"/>
  <c r="AR31" i="33" s="1"/>
  <c r="AR24" i="33"/>
  <c r="AS19" i="33" s="1"/>
  <c r="AR25" i="33" l="1"/>
  <c r="AR18" i="33" s="1"/>
  <c r="AR28" i="33" s="1"/>
  <c r="AU20" i="33"/>
  <c r="AS27" i="33"/>
  <c r="AS30" i="33" s="1"/>
  <c r="AS31" i="33" s="1"/>
  <c r="AS24" i="33"/>
  <c r="AT19" i="33" s="1"/>
  <c r="AS25" i="33" l="1"/>
  <c r="AS18" i="33" s="1"/>
  <c r="AS28" i="33" s="1"/>
  <c r="AV20" i="33"/>
  <c r="AT27" i="33"/>
  <c r="AT30" i="33" s="1"/>
  <c r="AT31" i="33" s="1"/>
  <c r="AT24" i="33"/>
  <c r="AU19" i="33" s="1"/>
  <c r="AW20" i="33" l="1"/>
  <c r="AU27" i="33"/>
  <c r="AU30" i="33" s="1"/>
  <c r="AU31" i="33" s="1"/>
  <c r="AU24" i="33"/>
  <c r="AV19" i="33" s="1"/>
  <c r="AT25" i="33"/>
  <c r="AT18" i="33" s="1"/>
  <c r="AT28" i="33" s="1"/>
  <c r="AX20" i="33" l="1"/>
  <c r="AV27" i="33"/>
  <c r="AV30" i="33" s="1"/>
  <c r="AV31" i="33" s="1"/>
  <c r="AV24" i="33"/>
  <c r="AW19" i="33" s="1"/>
  <c r="AU25" i="33"/>
  <c r="AU18" i="33" s="1"/>
  <c r="AU28" i="33" s="1"/>
  <c r="AY20" i="33" l="1"/>
  <c r="AW27" i="33"/>
  <c r="AW30" i="33" s="1"/>
  <c r="AW31" i="33" s="1"/>
  <c r="AW24" i="33"/>
  <c r="AX19" i="33" s="1"/>
  <c r="AV25" i="33"/>
  <c r="AV18" i="33" s="1"/>
  <c r="AV28" i="33" s="1"/>
  <c r="AW25" i="33" l="1"/>
  <c r="AW18" i="33" s="1"/>
  <c r="AW28" i="33" s="1"/>
  <c r="AZ20" i="33"/>
  <c r="AX27" i="33"/>
  <c r="AX30" i="33" s="1"/>
  <c r="AX31" i="33" s="1"/>
  <c r="AX24" i="33"/>
  <c r="AY19" i="33" s="1"/>
  <c r="AX25" i="33" l="1"/>
  <c r="AX18" i="33" s="1"/>
  <c r="AX28" i="33" s="1"/>
  <c r="BA20" i="33"/>
  <c r="AY27" i="33"/>
  <c r="AY30" i="33" s="1"/>
  <c r="AY31" i="33" s="1"/>
  <c r="AY24" i="33"/>
  <c r="AZ19" i="33" s="1"/>
  <c r="BB20" i="33" l="1"/>
  <c r="AZ27" i="33"/>
  <c r="AZ30" i="33" s="1"/>
  <c r="AZ31" i="33" s="1"/>
  <c r="AZ24" i="33"/>
  <c r="BA19" i="33" s="1"/>
  <c r="AY25" i="33"/>
  <c r="AY18" i="33" s="1"/>
  <c r="AY28" i="33" s="1"/>
  <c r="AZ25" i="33" l="1"/>
  <c r="AZ18" i="33" s="1"/>
  <c r="AZ28" i="33" s="1"/>
  <c r="BC20" i="33"/>
  <c r="BA27" i="33"/>
  <c r="BA30" i="33" s="1"/>
  <c r="BA31" i="33" s="1"/>
  <c r="BA24" i="33"/>
  <c r="BB19" i="33" s="1"/>
  <c r="BA25" i="33" l="1"/>
  <c r="BA18" i="33" s="1"/>
  <c r="BA28" i="33" s="1"/>
  <c r="BD20" i="33"/>
  <c r="BB27" i="33"/>
  <c r="BB30" i="33" s="1"/>
  <c r="BB31" i="33" s="1"/>
  <c r="BB24" i="33"/>
  <c r="BC19" i="33" s="1"/>
  <c r="BE20" i="33" l="1"/>
  <c r="BC27" i="33"/>
  <c r="BC30" i="33" s="1"/>
  <c r="BC31" i="33" s="1"/>
  <c r="BC24" i="33"/>
  <c r="BD19" i="33" s="1"/>
  <c r="BB25" i="33"/>
  <c r="BB18" i="33" s="1"/>
  <c r="BB28" i="33" s="1"/>
  <c r="BF20" i="33" l="1"/>
  <c r="BD27" i="33"/>
  <c r="BD30" i="33" s="1"/>
  <c r="BD31" i="33" s="1"/>
  <c r="BD24" i="33"/>
  <c r="BE19" i="33" s="1"/>
  <c r="BC25" i="33"/>
  <c r="BC18" i="33" s="1"/>
  <c r="BC28" i="33" s="1"/>
  <c r="BD25" i="33" l="1"/>
  <c r="BD18" i="33" s="1"/>
  <c r="BD28" i="33" s="1"/>
  <c r="BG20" i="33"/>
  <c r="BE27" i="33"/>
  <c r="BE30" i="33" s="1"/>
  <c r="BE31" i="33" s="1"/>
  <c r="BE24" i="33"/>
  <c r="BF19" i="33" s="1"/>
  <c r="BH20" i="33" l="1"/>
  <c r="BF27" i="33"/>
  <c r="BF30" i="33" s="1"/>
  <c r="BF31" i="33" s="1"/>
  <c r="BF24" i="33"/>
  <c r="BG19" i="33" s="1"/>
  <c r="BE25" i="33"/>
  <c r="BE18" i="33" s="1"/>
  <c r="BE28" i="33" s="1"/>
  <c r="BF25" i="33" l="1"/>
  <c r="BF18" i="33" s="1"/>
  <c r="BF28" i="33" s="1"/>
  <c r="BI20" i="33"/>
  <c r="BG27" i="33"/>
  <c r="BG30" i="33" s="1"/>
  <c r="BG31" i="33" s="1"/>
  <c r="BG24" i="33"/>
  <c r="BH19" i="33" s="1"/>
  <c r="BJ20" i="33" l="1"/>
  <c r="BH27" i="33"/>
  <c r="BH30" i="33" s="1"/>
  <c r="BH31" i="33" s="1"/>
  <c r="BH24" i="33"/>
  <c r="BI19" i="33" s="1"/>
  <c r="BG25" i="33"/>
  <c r="BG18" i="33" s="1"/>
  <c r="BG28" i="33" s="1"/>
  <c r="BK20" i="33" l="1"/>
  <c r="BI27" i="33"/>
  <c r="BI30" i="33" s="1"/>
  <c r="BI31" i="33" s="1"/>
  <c r="BI24" i="33"/>
  <c r="BJ19" i="33" s="1"/>
  <c r="BH25" i="33"/>
  <c r="BH18" i="33" s="1"/>
  <c r="BH28" i="33" s="1"/>
  <c r="BL20" i="33" l="1"/>
  <c r="BJ27" i="33"/>
  <c r="BJ30" i="33" s="1"/>
  <c r="BJ31" i="33" s="1"/>
  <c r="BJ24" i="33"/>
  <c r="BK19" i="33" s="1"/>
  <c r="BI25" i="33"/>
  <c r="BI18" i="33" s="1"/>
  <c r="BI28" i="33" s="1"/>
  <c r="BJ25" i="33" l="1"/>
  <c r="BJ18" i="33" s="1"/>
  <c r="BJ28" i="33" s="1"/>
  <c r="BM20" i="33"/>
  <c r="BK27" i="33"/>
  <c r="BK30" i="33" s="1"/>
  <c r="BK31" i="33" s="1"/>
  <c r="BK24" i="33"/>
  <c r="BL19" i="33" s="1"/>
  <c r="BK25" i="33" l="1"/>
  <c r="BK18" i="33" s="1"/>
  <c r="BK28" i="33" s="1"/>
  <c r="BL27" i="33"/>
  <c r="BL30" i="33" s="1"/>
  <c r="BL31" i="33" s="1"/>
  <c r="BL24" i="33"/>
  <c r="BM19" i="33" s="1"/>
  <c r="BN20" i="33"/>
  <c r="BM27" i="33" l="1"/>
  <c r="BM30" i="33" s="1"/>
  <c r="BM31" i="33" s="1"/>
  <c r="BM24" i="33"/>
  <c r="BN19" i="33" s="1"/>
  <c r="BO20" i="33"/>
  <c r="BL25" i="33"/>
  <c r="BL18" i="33" s="1"/>
  <c r="BL28" i="33" s="1"/>
  <c r="BM25" i="33" l="1"/>
  <c r="BM18" i="33" s="1"/>
  <c r="BM28" i="33" s="1"/>
  <c r="BP20" i="33"/>
  <c r="BN27" i="33"/>
  <c r="BN30" i="33" s="1"/>
  <c r="BN31" i="33" s="1"/>
  <c r="BN24" i="33"/>
  <c r="BO19" i="33" s="1"/>
  <c r="BN25" i="33" l="1"/>
  <c r="BN18" i="33" s="1"/>
  <c r="BN28" i="33" s="1"/>
  <c r="BQ20" i="33"/>
  <c r="BO27" i="33"/>
  <c r="BO30" i="33" s="1"/>
  <c r="BO31" i="33" s="1"/>
  <c r="BO24" i="33"/>
  <c r="BP19" i="33" s="1"/>
  <c r="BO25" i="33" l="1"/>
  <c r="BO18" i="33" s="1"/>
  <c r="BO28" i="33" s="1"/>
  <c r="BP27" i="33"/>
  <c r="BP30" i="33" s="1"/>
  <c r="BP31" i="33" s="1"/>
  <c r="BP24" i="33"/>
  <c r="BQ19" i="33" s="1"/>
  <c r="BR20" i="33"/>
  <c r="BQ27" i="33" l="1"/>
  <c r="BQ30" i="33" s="1"/>
  <c r="BQ31" i="33" s="1"/>
  <c r="BQ24" i="33"/>
  <c r="BR19" i="33" s="1"/>
  <c r="BS20" i="33"/>
  <c r="BP25" i="33"/>
  <c r="BP18" i="33" s="1"/>
  <c r="BP28" i="33" s="1"/>
  <c r="BR27" i="33" l="1"/>
  <c r="BR30" i="33" s="1"/>
  <c r="BR31" i="33" s="1"/>
  <c r="BR24" i="33"/>
  <c r="BS19" i="33" s="1"/>
  <c r="BT20" i="33"/>
  <c r="BQ25" i="33"/>
  <c r="BQ18" i="33" s="1"/>
  <c r="BQ28" i="33" s="1"/>
  <c r="BS27" i="33" l="1"/>
  <c r="BS30" i="33" s="1"/>
  <c r="BS31" i="33" s="1"/>
  <c r="BS24" i="33"/>
  <c r="BT19" i="33" s="1"/>
  <c r="BU20" i="33"/>
  <c r="BR25" i="33"/>
  <c r="BR18" i="33" s="1"/>
  <c r="BR28" i="33" s="1"/>
  <c r="BT27" i="33" l="1"/>
  <c r="BT30" i="33" s="1"/>
  <c r="BT31" i="33" s="1"/>
  <c r="BT24" i="33"/>
  <c r="BU19" i="33" s="1"/>
  <c r="BV20" i="33"/>
  <c r="BS25" i="33"/>
  <c r="BS18" i="33" s="1"/>
  <c r="BS28" i="33" s="1"/>
  <c r="BT25" i="33" l="1"/>
  <c r="BT18" i="33" s="1"/>
  <c r="BT28" i="33" s="1"/>
  <c r="BW20" i="33"/>
  <c r="BU27" i="33"/>
  <c r="BU30" i="33" s="1"/>
  <c r="BU31" i="33" s="1"/>
  <c r="BU24" i="33"/>
  <c r="BV19" i="33" s="1"/>
  <c r="BU25" i="33" l="1"/>
  <c r="BU18" i="33" s="1"/>
  <c r="BU28" i="33" s="1"/>
  <c r="BX20" i="33"/>
  <c r="BV27" i="33"/>
  <c r="BV30" i="33" s="1"/>
  <c r="BV31" i="33" s="1"/>
  <c r="BV24" i="33"/>
  <c r="BW19" i="33" s="1"/>
  <c r="BY20" i="33" l="1"/>
  <c r="BW27" i="33"/>
  <c r="BW30" i="33" s="1"/>
  <c r="BW31" i="33" s="1"/>
  <c r="BW24" i="33"/>
  <c r="BX19" i="33" s="1"/>
  <c r="BV25" i="33"/>
  <c r="BV18" i="33" s="1"/>
  <c r="BV28" i="33" s="1"/>
  <c r="BW25" i="33" l="1"/>
  <c r="BW18" i="33" s="1"/>
  <c r="BW28" i="33" s="1"/>
  <c r="BZ20" i="33"/>
  <c r="BX27" i="33"/>
  <c r="BX30" i="33" s="1"/>
  <c r="BX31" i="33" s="1"/>
  <c r="BX24" i="33"/>
  <c r="BY19" i="33" s="1"/>
  <c r="BX25" i="33" l="1"/>
  <c r="BX18" i="33" s="1"/>
  <c r="BX28" i="33" s="1"/>
  <c r="CA20" i="33"/>
  <c r="BY27" i="33"/>
  <c r="BY30" i="33" s="1"/>
  <c r="BY31" i="33" s="1"/>
  <c r="BY24" i="33"/>
  <c r="BZ19" i="33" s="1"/>
  <c r="BY25" i="33" l="1"/>
  <c r="BY18" i="33" s="1"/>
  <c r="BY28" i="33" s="1"/>
  <c r="CB20" i="33"/>
  <c r="BZ27" i="33"/>
  <c r="BZ30" i="33" s="1"/>
  <c r="BZ31" i="33" s="1"/>
  <c r="BZ24" i="33"/>
  <c r="CA19" i="33" s="1"/>
  <c r="BZ25" i="33" l="1"/>
  <c r="BZ18" i="33" s="1"/>
  <c r="BZ28" i="33" s="1"/>
  <c r="CC20" i="33"/>
  <c r="CA27" i="33"/>
  <c r="CA30" i="33" s="1"/>
  <c r="CA31" i="33" s="1"/>
  <c r="CA24" i="33"/>
  <c r="CB19" i="33" s="1"/>
  <c r="CA25" i="33" l="1"/>
  <c r="CA18" i="33" s="1"/>
  <c r="CA28" i="33" s="1"/>
  <c r="CD20" i="33"/>
  <c r="CB27" i="33"/>
  <c r="CB30" i="33" s="1"/>
  <c r="CB31" i="33" s="1"/>
  <c r="CB24" i="33"/>
  <c r="CC19" i="33" s="1"/>
  <c r="CB25" i="33" l="1"/>
  <c r="CB18" i="33" s="1"/>
  <c r="CB28" i="33" s="1"/>
  <c r="CE20" i="33"/>
  <c r="CC27" i="33"/>
  <c r="CC30" i="33" s="1"/>
  <c r="CC31" i="33" s="1"/>
  <c r="CC24" i="33"/>
  <c r="CD19" i="33" s="1"/>
  <c r="CC25" i="33" l="1"/>
  <c r="CC18" i="33" s="1"/>
  <c r="CC28" i="33" s="1"/>
  <c r="CF20" i="33"/>
  <c r="CD27" i="33"/>
  <c r="CD30" i="33" s="1"/>
  <c r="CD31" i="33" s="1"/>
  <c r="CD24" i="33"/>
  <c r="CE19" i="33" s="1"/>
  <c r="CD25" i="33" l="1"/>
  <c r="CD18" i="33" s="1"/>
  <c r="CD28" i="33" s="1"/>
  <c r="CG20" i="33"/>
  <c r="CE27" i="33"/>
  <c r="CE30" i="33" s="1"/>
  <c r="CE31" i="33" s="1"/>
  <c r="CE24" i="33"/>
  <c r="CF19" i="33" s="1"/>
  <c r="CE25" i="33" l="1"/>
  <c r="CE18" i="33" s="1"/>
  <c r="CE28" i="33" s="1"/>
  <c r="CH20" i="33"/>
  <c r="CF27" i="33"/>
  <c r="CF30" i="33" s="1"/>
  <c r="CF31" i="33" s="1"/>
  <c r="CF24" i="33"/>
  <c r="CG19" i="33" s="1"/>
  <c r="CF25" i="33" l="1"/>
  <c r="CF18" i="33" s="1"/>
  <c r="CF28" i="33" s="1"/>
  <c r="CI20" i="33"/>
  <c r="CG27" i="33"/>
  <c r="CG30" i="33" s="1"/>
  <c r="CG31" i="33" s="1"/>
  <c r="CG24" i="33"/>
  <c r="CH19" i="33" s="1"/>
  <c r="CJ20" i="33" l="1"/>
  <c r="CH27" i="33"/>
  <c r="CH30" i="33" s="1"/>
  <c r="CH31" i="33" s="1"/>
  <c r="CH24" i="33"/>
  <c r="CI19" i="33" s="1"/>
  <c r="CG25" i="33"/>
  <c r="CG18" i="33" s="1"/>
  <c r="CG28" i="33" s="1"/>
  <c r="CH25" i="33" l="1"/>
  <c r="CH18" i="33" s="1"/>
  <c r="CH28" i="33" s="1"/>
  <c r="CK20" i="33"/>
  <c r="CI27" i="33"/>
  <c r="CI30" i="33" s="1"/>
  <c r="CI31" i="33" s="1"/>
  <c r="CI24" i="33"/>
  <c r="CJ19" i="33" s="1"/>
  <c r="CI25" i="33" l="1"/>
  <c r="CI18" i="33" s="1"/>
  <c r="CI28" i="33" s="1"/>
  <c r="CL20" i="33"/>
  <c r="CJ27" i="33"/>
  <c r="CJ30" i="33" s="1"/>
  <c r="CJ31" i="33" s="1"/>
  <c r="CJ24" i="33"/>
  <c r="CK19" i="33" s="1"/>
  <c r="CJ25" i="33" l="1"/>
  <c r="CJ18" i="33" s="1"/>
  <c r="CJ28" i="33" s="1"/>
  <c r="CM20" i="33"/>
  <c r="CK27" i="33"/>
  <c r="CK30" i="33" s="1"/>
  <c r="CK31" i="33" s="1"/>
  <c r="CK24" i="33"/>
  <c r="CL19" i="33" s="1"/>
  <c r="CK25" i="33" l="1"/>
  <c r="CK18" i="33" s="1"/>
  <c r="CK28" i="33" s="1"/>
  <c r="CL27" i="33"/>
  <c r="CL30" i="33" s="1"/>
  <c r="CL31" i="33" s="1"/>
  <c r="CL24" i="33"/>
  <c r="CM19" i="33" s="1"/>
  <c r="CN20" i="33"/>
  <c r="CL25" i="33" l="1"/>
  <c r="CL18" i="33" s="1"/>
  <c r="CL28" i="33" s="1"/>
  <c r="CM27" i="33"/>
  <c r="CM30" i="33" s="1"/>
  <c r="CM31" i="33" s="1"/>
  <c r="CM24" i="33"/>
  <c r="CN19" i="33" s="1"/>
  <c r="CO20" i="33"/>
  <c r="CN27" i="33" l="1"/>
  <c r="CN30" i="33" s="1"/>
  <c r="CN31" i="33" s="1"/>
  <c r="CN24" i="33"/>
  <c r="CO19" i="33" s="1"/>
  <c r="CP20" i="33"/>
  <c r="CM25" i="33"/>
  <c r="CM18" i="33" s="1"/>
  <c r="CM28" i="33" s="1"/>
  <c r="CN25" i="33" l="1"/>
  <c r="CN18" i="33" s="1"/>
  <c r="CN28" i="33" s="1"/>
  <c r="CO27" i="33"/>
  <c r="CO30" i="33" s="1"/>
  <c r="CO31" i="33" s="1"/>
  <c r="CO24" i="33"/>
  <c r="CP19" i="33" s="1"/>
  <c r="CQ20" i="33"/>
  <c r="CP27" i="33" l="1"/>
  <c r="CP30" i="33" s="1"/>
  <c r="CP31" i="33" s="1"/>
  <c r="CP24" i="33"/>
  <c r="CQ19" i="33" s="1"/>
  <c r="CR20" i="33"/>
  <c r="CO25" i="33"/>
  <c r="CO18" i="33" s="1"/>
  <c r="CO28" i="33" s="1"/>
  <c r="CS20" i="33" l="1"/>
  <c r="CQ27" i="33"/>
  <c r="CQ30" i="33" s="1"/>
  <c r="CQ31" i="33" s="1"/>
  <c r="CQ24" i="33"/>
  <c r="CR19" i="33" s="1"/>
  <c r="CP25" i="33"/>
  <c r="CP18" i="33" s="1"/>
  <c r="CP28" i="33" s="1"/>
  <c r="CQ25" i="33" l="1"/>
  <c r="CQ18" i="33" s="1"/>
  <c r="CQ28" i="33" s="1"/>
  <c r="CT20" i="33"/>
  <c r="CR27" i="33"/>
  <c r="CR30" i="33" s="1"/>
  <c r="CR31" i="33" s="1"/>
  <c r="CR24" i="33"/>
  <c r="CS19" i="33" s="1"/>
  <c r="CR25" i="33" l="1"/>
  <c r="CR18" i="33" s="1"/>
  <c r="CR28" i="33" s="1"/>
  <c r="CU20" i="33"/>
  <c r="CS27" i="33"/>
  <c r="CS30" i="33" s="1"/>
  <c r="CS31" i="33" s="1"/>
  <c r="CS24" i="33"/>
  <c r="CT19" i="33" s="1"/>
  <c r="CS25" i="33" l="1"/>
  <c r="CS18" i="33" s="1"/>
  <c r="CS28" i="33" s="1"/>
  <c r="CV20" i="33"/>
  <c r="CT27" i="33"/>
  <c r="CT30" i="33" s="1"/>
  <c r="CT31" i="33" s="1"/>
  <c r="CT24" i="33"/>
  <c r="CU19" i="33" s="1"/>
  <c r="CT25" i="33" l="1"/>
  <c r="CT18" i="33" s="1"/>
  <c r="CT28" i="33" s="1"/>
  <c r="CW20" i="33"/>
  <c r="CU27" i="33"/>
  <c r="CU30" i="33" s="1"/>
  <c r="CU31" i="33" s="1"/>
  <c r="CU24" i="33"/>
  <c r="CV19" i="33" s="1"/>
  <c r="CU25" i="33" l="1"/>
  <c r="CU18" i="33" s="1"/>
  <c r="CU28" i="33" s="1"/>
  <c r="CV27" i="33"/>
  <c r="CV30" i="33" s="1"/>
  <c r="CV31" i="33" s="1"/>
  <c r="CV24" i="33"/>
  <c r="CW19" i="33" s="1"/>
  <c r="CX20" i="33"/>
  <c r="CV25" i="33" l="1"/>
  <c r="CV18" i="33" s="1"/>
  <c r="CV28" i="33" s="1"/>
  <c r="CW27" i="33"/>
  <c r="CW30" i="33" s="1"/>
  <c r="CW31" i="33" s="1"/>
  <c r="CW24" i="33"/>
  <c r="CX19" i="33" s="1"/>
  <c r="CY20" i="33"/>
  <c r="CW25" i="33" l="1"/>
  <c r="CW18" i="33" s="1"/>
  <c r="CW28" i="33" s="1"/>
  <c r="CZ20" i="33"/>
  <c r="CX27" i="33"/>
  <c r="CX30" i="33" s="1"/>
  <c r="CX31" i="33" s="1"/>
  <c r="CX24" i="33"/>
  <c r="CY19" i="33" s="1"/>
  <c r="CX25" i="33" l="1"/>
  <c r="CX18" i="33" s="1"/>
  <c r="CX28" i="33" s="1"/>
  <c r="DA20" i="33"/>
  <c r="CY27" i="33"/>
  <c r="CY30" i="33" s="1"/>
  <c r="CY31" i="33" s="1"/>
  <c r="CY24" i="33"/>
  <c r="CZ19" i="33" s="1"/>
  <c r="CY25" i="33" l="1"/>
  <c r="CY18" i="33" s="1"/>
  <c r="CY28" i="33" s="1"/>
  <c r="DB20" i="33"/>
  <c r="CZ27" i="33"/>
  <c r="CZ30" i="33" s="1"/>
  <c r="CZ31" i="33" s="1"/>
  <c r="CZ24" i="33"/>
  <c r="DA19" i="33" s="1"/>
  <c r="CZ25" i="33" l="1"/>
  <c r="CZ18" i="33" s="1"/>
  <c r="CZ28" i="33" s="1"/>
  <c r="DC20" i="33"/>
  <c r="DA27" i="33"/>
  <c r="DA30" i="33" s="1"/>
  <c r="DA31" i="33" s="1"/>
  <c r="DA24" i="33"/>
  <c r="DB19" i="33" s="1"/>
  <c r="DA25" i="33" l="1"/>
  <c r="DA18" i="33" s="1"/>
  <c r="DA28" i="33" s="1"/>
  <c r="DD20" i="33"/>
  <c r="DB27" i="33"/>
  <c r="DB30" i="33" s="1"/>
  <c r="DB31" i="33" s="1"/>
  <c r="DB24" i="33"/>
  <c r="DC19" i="33" s="1"/>
  <c r="DB25" i="33" l="1"/>
  <c r="DB18" i="33" s="1"/>
  <c r="DB28" i="33" s="1"/>
  <c r="DE20" i="33"/>
  <c r="DC27" i="33"/>
  <c r="DC30" i="33" s="1"/>
  <c r="DC31" i="33" s="1"/>
  <c r="DC24" i="33"/>
  <c r="DD19" i="33" s="1"/>
  <c r="DC25" i="33" l="1"/>
  <c r="DC18" i="33" s="1"/>
  <c r="DC28" i="33" s="1"/>
  <c r="DF20" i="33"/>
  <c r="DD27" i="33"/>
  <c r="DD30" i="33" s="1"/>
  <c r="DD31" i="33" s="1"/>
  <c r="DD24" i="33"/>
  <c r="DE19" i="33" s="1"/>
  <c r="DD25" i="33" l="1"/>
  <c r="DD18" i="33" s="1"/>
  <c r="DD28" i="33" s="1"/>
  <c r="DE27" i="33"/>
  <c r="DE30" i="33" s="1"/>
  <c r="DE31" i="33" s="1"/>
  <c r="DE24" i="33"/>
  <c r="DF19" i="33" s="1"/>
  <c r="DG20" i="33"/>
  <c r="DF27" i="33" l="1"/>
  <c r="DF30" i="33" s="1"/>
  <c r="DF31" i="33" s="1"/>
  <c r="DF24" i="33"/>
  <c r="DG19" i="33" s="1"/>
  <c r="DH20" i="33"/>
  <c r="DE25" i="33"/>
  <c r="DE18" i="33" s="1"/>
  <c r="DE28" i="33" s="1"/>
  <c r="DI20" i="33" l="1"/>
  <c r="DG27" i="33"/>
  <c r="DG30" i="33" s="1"/>
  <c r="DG31" i="33" s="1"/>
  <c r="DG24" i="33"/>
  <c r="DH19" i="33" s="1"/>
  <c r="DF25" i="33"/>
  <c r="DF18" i="33" s="1"/>
  <c r="DF28" i="33" s="1"/>
  <c r="DG25" i="33" l="1"/>
  <c r="DG18" i="33" s="1"/>
  <c r="DG28" i="33" s="1"/>
  <c r="DJ20" i="33"/>
  <c r="DH27" i="33"/>
  <c r="DH30" i="33" s="1"/>
  <c r="DH31" i="33" s="1"/>
  <c r="DH24" i="33"/>
  <c r="DI19" i="33" s="1"/>
  <c r="DH25" i="33" l="1"/>
  <c r="DH18" i="33" s="1"/>
  <c r="DH28" i="33" s="1"/>
  <c r="DK20" i="33"/>
  <c r="DI27" i="33"/>
  <c r="DI30" i="33" s="1"/>
  <c r="DI31" i="33" s="1"/>
  <c r="DI24" i="33"/>
  <c r="DJ19" i="33" s="1"/>
  <c r="DJ27" i="33" l="1"/>
  <c r="DJ30" i="33" s="1"/>
  <c r="DJ31" i="33" s="1"/>
  <c r="DJ24" i="33"/>
  <c r="DK19" i="33" s="1"/>
  <c r="DL20" i="33"/>
  <c r="DI25" i="33"/>
  <c r="DI18" i="33" s="1"/>
  <c r="DI28" i="33" s="1"/>
  <c r="DJ25" i="33" l="1"/>
  <c r="DJ18" i="33" s="1"/>
  <c r="DJ28" i="33" s="1"/>
  <c r="DM20" i="33"/>
  <c r="DK27" i="33"/>
  <c r="DK30" i="33" s="1"/>
  <c r="DK31" i="33" s="1"/>
  <c r="DK24" i="33"/>
  <c r="DL19" i="33" s="1"/>
  <c r="DN20" i="33" l="1"/>
  <c r="DL27" i="33"/>
  <c r="DL30" i="33" s="1"/>
  <c r="DL31" i="33" s="1"/>
  <c r="DL24" i="33"/>
  <c r="DM19" i="33" s="1"/>
  <c r="DK25" i="33"/>
  <c r="DK18" i="33" s="1"/>
  <c r="DK28" i="33" s="1"/>
  <c r="DO20" i="33" l="1"/>
  <c r="DM27" i="33"/>
  <c r="DM30" i="33" s="1"/>
  <c r="DM31" i="33" s="1"/>
  <c r="DM24" i="33"/>
  <c r="DN19" i="33" s="1"/>
  <c r="DL25" i="33"/>
  <c r="DL18" i="33" s="1"/>
  <c r="DL28" i="33" s="1"/>
  <c r="DM25" i="33" l="1"/>
  <c r="DM18" i="33" s="1"/>
  <c r="DM28" i="33" s="1"/>
  <c r="DP20" i="33"/>
  <c r="DN27" i="33"/>
  <c r="DN30" i="33" s="1"/>
  <c r="DN31" i="33" s="1"/>
  <c r="DN24" i="33"/>
  <c r="DO19" i="33" s="1"/>
  <c r="DN25" i="33" l="1"/>
  <c r="DN18" i="33" s="1"/>
  <c r="DN28" i="33" s="1"/>
  <c r="DQ20" i="33"/>
  <c r="DO27" i="33"/>
  <c r="DO30" i="33" s="1"/>
  <c r="DO31" i="33" s="1"/>
  <c r="DO24" i="33"/>
  <c r="DP19" i="33" s="1"/>
  <c r="DO25" i="33" l="1"/>
  <c r="DO18" i="33" s="1"/>
  <c r="DO28" i="33" s="1"/>
  <c r="DR20" i="33"/>
  <c r="DP27" i="33"/>
  <c r="DP30" i="33" s="1"/>
  <c r="DP31" i="33" s="1"/>
  <c r="DP24" i="33"/>
  <c r="DQ19" i="33" s="1"/>
  <c r="DP25" i="33" l="1"/>
  <c r="DP18" i="33" s="1"/>
  <c r="DP28" i="33" s="1"/>
  <c r="DS20" i="33"/>
  <c r="DQ27" i="33"/>
  <c r="DQ30" i="33" s="1"/>
  <c r="DQ31" i="33" s="1"/>
  <c r="DQ24" i="33"/>
  <c r="DR19" i="33" s="1"/>
  <c r="DQ25" i="33" l="1"/>
  <c r="DQ18" i="33" s="1"/>
  <c r="DQ28" i="33" s="1"/>
  <c r="DT20" i="33"/>
  <c r="DR27" i="33"/>
  <c r="DR30" i="33" s="1"/>
  <c r="DR31" i="33" s="1"/>
  <c r="DR24" i="33"/>
  <c r="DS19" i="33" s="1"/>
  <c r="DU20" i="33" l="1"/>
  <c r="DS27" i="33"/>
  <c r="DS30" i="33" s="1"/>
  <c r="DS31" i="33" s="1"/>
  <c r="DS24" i="33"/>
  <c r="DT19" i="33" s="1"/>
  <c r="DR25" i="33"/>
  <c r="DR18" i="33" s="1"/>
  <c r="DR28" i="33" s="1"/>
  <c r="DV20" i="33" l="1"/>
  <c r="DT27" i="33"/>
  <c r="DT30" i="33" s="1"/>
  <c r="DT31" i="33" s="1"/>
  <c r="DT24" i="33"/>
  <c r="DU19" i="33" s="1"/>
  <c r="DS25" i="33"/>
  <c r="DS18" i="33" s="1"/>
  <c r="DS28" i="33" s="1"/>
  <c r="DT25" i="33" l="1"/>
  <c r="DT18" i="33" s="1"/>
  <c r="DT28" i="33" s="1"/>
  <c r="DW20" i="33"/>
  <c r="DU27" i="33"/>
  <c r="DU30" i="33" s="1"/>
  <c r="DU31" i="33" s="1"/>
  <c r="DU24" i="33"/>
  <c r="DV19" i="33" s="1"/>
  <c r="DU25" i="33" l="1"/>
  <c r="DU18" i="33" s="1"/>
  <c r="DU28" i="33" s="1"/>
  <c r="DV27" i="33"/>
  <c r="DV30" i="33" s="1"/>
  <c r="DV31" i="33" s="1"/>
  <c r="DV24" i="33"/>
  <c r="DW19" i="33" s="1"/>
  <c r="DX20" i="33"/>
  <c r="DV25" i="33" l="1"/>
  <c r="DV18" i="33" s="1"/>
  <c r="DV28" i="33" s="1"/>
  <c r="DW27" i="33"/>
  <c r="DW30" i="33" s="1"/>
  <c r="DW31" i="33" s="1"/>
  <c r="DW24" i="33"/>
  <c r="DX19" i="33" s="1"/>
  <c r="DY20" i="33"/>
  <c r="DW25" i="33" l="1"/>
  <c r="DW18" i="33" s="1"/>
  <c r="DW28" i="33" s="1"/>
  <c r="DZ20" i="33"/>
  <c r="DX27" i="33"/>
  <c r="DX30" i="33" s="1"/>
  <c r="DX31" i="33" s="1"/>
  <c r="DX24" i="33"/>
  <c r="DY19" i="33" s="1"/>
  <c r="EA20" i="33" l="1"/>
  <c r="DY27" i="33"/>
  <c r="DY30" i="33" s="1"/>
  <c r="DY31" i="33" s="1"/>
  <c r="DY24" i="33"/>
  <c r="DZ19" i="33" s="1"/>
  <c r="DX25" i="33"/>
  <c r="DX18" i="33" s="1"/>
  <c r="DX28" i="33" s="1"/>
  <c r="DY25" i="33" l="1"/>
  <c r="DY18" i="33" s="1"/>
  <c r="DY28" i="33" s="1"/>
  <c r="EB20" i="33"/>
  <c r="DZ27" i="33"/>
  <c r="DZ30" i="33" s="1"/>
  <c r="DZ31" i="33" s="1"/>
  <c r="DZ24" i="33"/>
  <c r="EA19" i="33" s="1"/>
  <c r="DZ25" i="33" l="1"/>
  <c r="DZ18" i="33" s="1"/>
  <c r="DZ28" i="33" s="1"/>
  <c r="EC20" i="33"/>
  <c r="EA27" i="33"/>
  <c r="EA30" i="33" s="1"/>
  <c r="EA31" i="33" s="1"/>
  <c r="EA24" i="33"/>
  <c r="EB19" i="33" s="1"/>
  <c r="EA25" i="33" l="1"/>
  <c r="EA18" i="33" s="1"/>
  <c r="EA28" i="33" s="1"/>
  <c r="ED20" i="33"/>
  <c r="EB27" i="33"/>
  <c r="EB30" i="33" s="1"/>
  <c r="EB31" i="33" s="1"/>
  <c r="EB24" i="33"/>
  <c r="EC19" i="33" s="1"/>
  <c r="EB25" i="33" l="1"/>
  <c r="EB18" i="33" s="1"/>
  <c r="EB28" i="33" s="1"/>
  <c r="EE20" i="33"/>
  <c r="EC27" i="33"/>
  <c r="EC30" i="33" s="1"/>
  <c r="EC31" i="33" s="1"/>
  <c r="EC24" i="33"/>
  <c r="ED19" i="33" s="1"/>
  <c r="ED27" i="33" l="1"/>
  <c r="ED30" i="33" s="1"/>
  <c r="ED31" i="33" s="1"/>
  <c r="ED24" i="33"/>
  <c r="EE19" i="33" s="1"/>
  <c r="EF20" i="33"/>
  <c r="EC25" i="33"/>
  <c r="EC18" i="33" s="1"/>
  <c r="EC28" i="33" s="1"/>
  <c r="EE27" i="33" l="1"/>
  <c r="EE30" i="33" s="1"/>
  <c r="EE31" i="33" s="1"/>
  <c r="EE24" i="33"/>
  <c r="EF19" i="33" s="1"/>
  <c r="EG20" i="33"/>
  <c r="ED25" i="33"/>
  <c r="ED18" i="33" s="1"/>
  <c r="ED28" i="33" s="1"/>
  <c r="EF27" i="33" l="1"/>
  <c r="EF30" i="33" s="1"/>
  <c r="EF31" i="33" s="1"/>
  <c r="EF24" i="33"/>
  <c r="EG19" i="33" s="1"/>
  <c r="EH20" i="33"/>
  <c r="EE25" i="33"/>
  <c r="EE18" i="33" s="1"/>
  <c r="EE28" i="33" s="1"/>
  <c r="EI20" i="33" l="1"/>
  <c r="EG27" i="33"/>
  <c r="EG30" i="33" s="1"/>
  <c r="EG31" i="33" s="1"/>
  <c r="EG24" i="33"/>
  <c r="EH19" i="33" s="1"/>
  <c r="EF25" i="33"/>
  <c r="EF18" i="33" s="1"/>
  <c r="EF28" i="33" s="1"/>
  <c r="EG25" i="33" l="1"/>
  <c r="EG18" i="33" s="1"/>
  <c r="EG28" i="33" s="1"/>
  <c r="EJ20" i="33"/>
  <c r="EH27" i="33"/>
  <c r="EH30" i="33" s="1"/>
  <c r="EH31" i="33" s="1"/>
  <c r="EH24" i="33"/>
  <c r="EI19" i="33" s="1"/>
  <c r="EH25" i="33" l="1"/>
  <c r="EH18" i="33" s="1"/>
  <c r="EH28" i="33" s="1"/>
  <c r="EK20" i="33"/>
  <c r="EI27" i="33"/>
  <c r="EI30" i="33" s="1"/>
  <c r="EI31" i="33" s="1"/>
  <c r="EI24" i="33"/>
  <c r="EJ19" i="33" s="1"/>
  <c r="EI25" i="33" l="1"/>
  <c r="EI18" i="33" s="1"/>
  <c r="EI28" i="33" s="1"/>
  <c r="EL20" i="33"/>
  <c r="EJ27" i="33"/>
  <c r="EJ30" i="33" s="1"/>
  <c r="EJ31" i="33" s="1"/>
  <c r="EJ24" i="33"/>
  <c r="EK19" i="33" s="1"/>
  <c r="EM20" i="33" l="1"/>
  <c r="EK27" i="33"/>
  <c r="EK30" i="33" s="1"/>
  <c r="EK31" i="33" s="1"/>
  <c r="EK24" i="33"/>
  <c r="EL19" i="33" s="1"/>
  <c r="EJ25" i="33"/>
  <c r="EJ18" i="33" s="1"/>
  <c r="EJ28" i="33" s="1"/>
  <c r="EK25" i="33" l="1"/>
  <c r="EK18" i="33" s="1"/>
  <c r="EK28" i="33" s="1"/>
  <c r="EN20" i="33"/>
  <c r="EL27" i="33"/>
  <c r="EL30" i="33" s="1"/>
  <c r="EL31" i="33" s="1"/>
  <c r="EL24" i="33"/>
  <c r="EM19" i="33" s="1"/>
  <c r="EL25" i="33" l="1"/>
  <c r="EL18" i="33" s="1"/>
  <c r="EL28" i="33" s="1"/>
  <c r="EO20" i="33"/>
  <c r="EM27" i="33"/>
  <c r="EM30" i="33" s="1"/>
  <c r="EM31" i="33" s="1"/>
  <c r="EM24" i="33"/>
  <c r="EN19" i="33" s="1"/>
  <c r="EM25" i="33" l="1"/>
  <c r="EM18" i="33" s="1"/>
  <c r="EM28" i="33" s="1"/>
  <c r="EP20" i="33"/>
  <c r="EN27" i="33"/>
  <c r="EN30" i="33" s="1"/>
  <c r="EN31" i="33" s="1"/>
  <c r="EN24" i="33"/>
  <c r="EO19" i="33" s="1"/>
  <c r="EN25" i="33" l="1"/>
  <c r="EN18" i="33" s="1"/>
  <c r="EN28" i="33" s="1"/>
  <c r="EQ20" i="33"/>
  <c r="EO27" i="33"/>
  <c r="EO30" i="33" s="1"/>
  <c r="EO31" i="33" s="1"/>
  <c r="EO24" i="33"/>
  <c r="EP19" i="33" s="1"/>
  <c r="ER20" i="33" l="1"/>
  <c r="EP27" i="33"/>
  <c r="EP30" i="33" s="1"/>
  <c r="EP31" i="33" s="1"/>
  <c r="EP24" i="33"/>
  <c r="EQ19" i="33" s="1"/>
  <c r="EO25" i="33"/>
  <c r="EO18" i="33" s="1"/>
  <c r="EO28" i="33" s="1"/>
  <c r="EP25" i="33" l="1"/>
  <c r="EP18" i="33" s="1"/>
  <c r="EP28" i="33" s="1"/>
  <c r="ES20" i="33"/>
  <c r="EQ27" i="33"/>
  <c r="EQ30" i="33" s="1"/>
  <c r="EQ31" i="33" s="1"/>
  <c r="EQ24" i="33"/>
  <c r="ER19" i="33" s="1"/>
  <c r="EQ25" i="33" l="1"/>
  <c r="EQ18" i="33" s="1"/>
  <c r="EQ28" i="33" s="1"/>
  <c r="ET20" i="33"/>
  <c r="ER27" i="33"/>
  <c r="ER30" i="33" s="1"/>
  <c r="ER31" i="33" s="1"/>
  <c r="ER24" i="33"/>
  <c r="ES19" i="33" s="1"/>
  <c r="ER25" i="33" l="1"/>
  <c r="ER18" i="33" s="1"/>
  <c r="ER28" i="33" s="1"/>
  <c r="EU20" i="33"/>
  <c r="ES27" i="33"/>
  <c r="ES30" i="33" s="1"/>
  <c r="ES31" i="33" s="1"/>
  <c r="ES24" i="33"/>
  <c r="ET19" i="33" s="1"/>
  <c r="ES25" i="33" l="1"/>
  <c r="ES18" i="33" s="1"/>
  <c r="ES28" i="33" s="1"/>
  <c r="EV20" i="33"/>
  <c r="ET27" i="33"/>
  <c r="ET30" i="33" s="1"/>
  <c r="ET31" i="33" s="1"/>
  <c r="ET24" i="33"/>
  <c r="EU19" i="33" s="1"/>
  <c r="ET25" i="33" l="1"/>
  <c r="ET18" i="33" s="1"/>
  <c r="ET28" i="33" s="1"/>
  <c r="EW20" i="33"/>
  <c r="EU27" i="33"/>
  <c r="EU30" i="33" s="1"/>
  <c r="EU31" i="33" s="1"/>
  <c r="EU24" i="33"/>
  <c r="EV19" i="33" s="1"/>
  <c r="EU25" i="33" l="1"/>
  <c r="EU18" i="33" s="1"/>
  <c r="EU28" i="33" s="1"/>
  <c r="EV27" i="33"/>
  <c r="EV30" i="33" s="1"/>
  <c r="EV31" i="33" s="1"/>
  <c r="EV24" i="33"/>
  <c r="EW19" i="33" s="1"/>
  <c r="EX20" i="33"/>
  <c r="EV25" i="33" l="1"/>
  <c r="EV18" i="33" s="1"/>
  <c r="EV28" i="33" s="1"/>
  <c r="EW27" i="33"/>
  <c r="EW30" i="33" s="1"/>
  <c r="EW31" i="33" s="1"/>
  <c r="EW24" i="33"/>
  <c r="EX19" i="33" s="1"/>
  <c r="EY20" i="33"/>
  <c r="EX27" i="33" l="1"/>
  <c r="EX30" i="33" s="1"/>
  <c r="EX31" i="33" s="1"/>
  <c r="EX24" i="33"/>
  <c r="EY19" i="33" s="1"/>
  <c r="EZ20" i="33"/>
  <c r="EW25" i="33"/>
  <c r="EW18" i="33" s="1"/>
  <c r="EW28" i="33" s="1"/>
  <c r="FA20" i="33" l="1"/>
  <c r="EY27" i="33"/>
  <c r="EY30" i="33" s="1"/>
  <c r="EY31" i="33" s="1"/>
  <c r="EY24" i="33"/>
  <c r="EZ19" i="33" s="1"/>
  <c r="EX25" i="33"/>
  <c r="EX18" i="33" s="1"/>
  <c r="EX28" i="33" s="1"/>
  <c r="EY25" i="33" l="1"/>
  <c r="EY18" i="33" s="1"/>
  <c r="EY28" i="33" s="1"/>
  <c r="FB20" i="33"/>
  <c r="EZ27" i="33"/>
  <c r="EZ30" i="33" s="1"/>
  <c r="EZ31" i="33" s="1"/>
  <c r="EZ24" i="33"/>
  <c r="FA19" i="33" s="1"/>
  <c r="EZ25" i="33" l="1"/>
  <c r="EZ18" i="33" s="1"/>
  <c r="EZ28" i="33" s="1"/>
  <c r="FA27" i="33"/>
  <c r="FA30" i="33" s="1"/>
  <c r="FA31" i="33" s="1"/>
  <c r="FA24" i="33"/>
  <c r="FB19" i="33" s="1"/>
  <c r="FA25" i="33" l="1"/>
  <c r="FA18" i="33" s="1"/>
  <c r="FA28" i="33" s="1"/>
  <c r="FB27" i="33"/>
  <c r="FB30" i="33" s="1"/>
  <c r="FB31" i="33" s="1"/>
  <c r="M32" i="33" s="1"/>
  <c r="J13" i="33" s="1"/>
  <c r="B27" i="33" s="1"/>
  <c r="B29" i="33" s="1"/>
  <c r="B32" i="33" s="1"/>
  <c r="FB24" i="33"/>
  <c r="FB25" i="33" s="1"/>
  <c r="FB18" i="33" s="1"/>
  <c r="FB28" i="33" s="1"/>
  <c r="B34" i="33" l="1"/>
  <c r="D37" i="33"/>
</calcChain>
</file>

<file path=xl/comments1.xml><?xml version="1.0" encoding="utf-8"?>
<comments xmlns="http://schemas.openxmlformats.org/spreadsheetml/2006/main">
  <authors>
    <author>Kostas</author>
    <author>Kostas Feruliovas</author>
  </authors>
  <commentList>
    <comment ref="AG101" authorId="0" shapeId="0">
      <text>
        <r>
          <rPr>
            <b/>
            <sz val="9"/>
            <color indexed="81"/>
            <rFont val="Tahoma"/>
            <family val="2"/>
            <charset val="204"/>
          </rPr>
          <t>Kostas:</t>
        </r>
        <r>
          <rPr>
            <sz val="9"/>
            <color indexed="81"/>
            <rFont val="Tahoma"/>
            <family val="2"/>
            <charset val="204"/>
          </rPr>
          <t xml:space="preserve">
Based on past year growth at around 3% qoq</t>
        </r>
      </text>
    </comment>
    <comment ref="AE116" authorId="1" shapeId="0">
      <text>
        <r>
          <rPr>
            <b/>
            <sz val="10"/>
            <color indexed="81"/>
            <rFont val="Calibri"/>
            <family val="2"/>
            <charset val="204"/>
          </rPr>
          <t>Kostas Feruliovas:</t>
        </r>
        <r>
          <rPr>
            <sz val="10"/>
            <color indexed="81"/>
            <rFont val="Calibri"/>
            <family val="2"/>
            <charset val="204"/>
          </rPr>
          <t xml:space="preserve">
Dilution</t>
        </r>
      </text>
    </comment>
  </commentList>
</comments>
</file>

<file path=xl/comments2.xml><?xml version="1.0" encoding="utf-8"?>
<comments xmlns="http://schemas.openxmlformats.org/spreadsheetml/2006/main">
  <authors>
    <author>Kostas</author>
  </authors>
  <commentList>
    <comment ref="A7" authorId="0" shapeId="0">
      <text>
        <r>
          <rPr>
            <b/>
            <sz val="9"/>
            <color indexed="81"/>
            <rFont val="Tahoma"/>
            <family val="2"/>
            <charset val="204"/>
          </rPr>
          <t>Kostas:</t>
        </r>
        <r>
          <rPr>
            <sz val="9"/>
            <color indexed="81"/>
            <rFont val="Tahoma"/>
            <family val="2"/>
            <charset val="204"/>
          </rPr>
          <t xml:space="preserve">
To find a probability that a customer remains in any given quarter: we asume that during the lifetime number of customers will drop from 100% to 1%, almost all. So the drop is 1%/100% to the power of number of 1 divided by number of quarters, to have aquarterly probability.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21" authorId="0" shapeId="0">
      <text>
        <r>
          <rPr>
            <b/>
            <sz val="10"/>
            <color indexed="81"/>
            <rFont val="Calibri"/>
            <family val="2"/>
            <charset val="204"/>
          </rPr>
          <t xml:space="preserve">Kostas Feruliovas:
</t>
        </r>
        <r>
          <rPr>
            <sz val="10"/>
            <color indexed="81"/>
            <rFont val="Calibri"/>
            <family val="2"/>
            <charset val="204"/>
          </rPr>
          <t>Different calculation</t>
        </r>
      </text>
    </comment>
  </commentList>
</comments>
</file>

<file path=xl/sharedStrings.xml><?xml version="1.0" encoding="utf-8"?>
<sst xmlns="http://schemas.openxmlformats.org/spreadsheetml/2006/main" count="820" uniqueCount="465">
  <si>
    <t>1Q</t>
  </si>
  <si>
    <t>2Q</t>
  </si>
  <si>
    <t>3Q</t>
  </si>
  <si>
    <t>4Q</t>
  </si>
  <si>
    <t>Beginning date of the last reported period</t>
  </si>
  <si>
    <t>Total operating expenses</t>
  </si>
  <si>
    <t>Net income/(loss)</t>
  </si>
  <si>
    <t>Total assets</t>
  </si>
  <si>
    <t>Total shareholders' equity</t>
  </si>
  <si>
    <t>Total liabilities and equity</t>
  </si>
  <si>
    <t>Balance sheet check</t>
  </si>
  <si>
    <t>Net interest income</t>
  </si>
  <si>
    <t>Profit &amp; Loss</t>
  </si>
  <si>
    <t>Balance Sheet</t>
  </si>
  <si>
    <t>Date</t>
  </si>
  <si>
    <t>Growth</t>
  </si>
  <si>
    <t>There were slight changes in accounting made after 2010</t>
  </si>
  <si>
    <t>Base Case</t>
  </si>
  <si>
    <t>Upside</t>
  </si>
  <si>
    <t>Downside</t>
  </si>
  <si>
    <t>Values Currently Driving Model Output</t>
  </si>
  <si>
    <t>Common size P&amp;L analysis</t>
  </si>
  <si>
    <t>Base case adjustment for the Upside</t>
  </si>
  <si>
    <t>Revenue</t>
  </si>
  <si>
    <t>Subscription Solutions</t>
  </si>
  <si>
    <t>Merchant Solutions</t>
  </si>
  <si>
    <t>Cost of revenues</t>
  </si>
  <si>
    <t>Total Revenues</t>
  </si>
  <si>
    <t>Sales and marketing</t>
  </si>
  <si>
    <t>Research and development</t>
  </si>
  <si>
    <t>General and administrative</t>
  </si>
  <si>
    <t>Foreign exchange gain/loss</t>
  </si>
  <si>
    <t>Gross profit</t>
  </si>
  <si>
    <t>Net income</t>
  </si>
  <si>
    <t>EPS</t>
  </si>
  <si>
    <t>D/Assets</t>
  </si>
  <si>
    <t>Cash position</t>
  </si>
  <si>
    <t>LT-D/E</t>
  </si>
  <si>
    <t>MA 20</t>
  </si>
  <si>
    <t>MA 60</t>
  </si>
  <si>
    <t>Discount rate</t>
  </si>
  <si>
    <t>Long term growth rate</t>
  </si>
  <si>
    <t>Financial ratios</t>
  </si>
  <si>
    <t>Average number of shares outstanding</t>
  </si>
  <si>
    <t>Required return on equity</t>
  </si>
  <si>
    <t>beta</t>
  </si>
  <si>
    <t>alpha</t>
  </si>
  <si>
    <t>Operating Costs</t>
  </si>
  <si>
    <t>EBIT</t>
  </si>
  <si>
    <t>EBITDA</t>
  </si>
  <si>
    <t>Cost of materials</t>
  </si>
  <si>
    <t>Total financial expenses</t>
  </si>
  <si>
    <t>EBT</t>
  </si>
  <si>
    <t>Taxes</t>
  </si>
  <si>
    <t>Tax rate %</t>
  </si>
  <si>
    <t>Assets (EUR thousands)</t>
  </si>
  <si>
    <t>Liabilities and equity (EUR thousands)</t>
  </si>
  <si>
    <t>Earnings after tax</t>
  </si>
  <si>
    <t>Interest received</t>
  </si>
  <si>
    <t>Cash flow from operating activities</t>
  </si>
  <si>
    <t>Cash flow from investing activities</t>
  </si>
  <si>
    <t>Cash flow from financing activities</t>
  </si>
  <si>
    <t>CapEx</t>
  </si>
  <si>
    <t>Cash flow statement cumulative</t>
  </si>
  <si>
    <t>Cash flow statement ordinary</t>
  </si>
  <si>
    <t>Debt</t>
  </si>
  <si>
    <t>ROE</t>
  </si>
  <si>
    <t>Cost of equity</t>
  </si>
  <si>
    <t>Number of stocks</t>
  </si>
  <si>
    <t>Discounted residual income</t>
  </si>
  <si>
    <t>Geometric Growth</t>
  </si>
  <si>
    <t>Cash flow</t>
  </si>
  <si>
    <t>Equity charge</t>
  </si>
  <si>
    <t>Residual income</t>
  </si>
  <si>
    <t>ROE quarterly</t>
  </si>
  <si>
    <t>Amortisation and depreciation</t>
  </si>
  <si>
    <t>Total debt to Equity</t>
  </si>
  <si>
    <t>Cash Ratio</t>
  </si>
  <si>
    <t>Product sales</t>
  </si>
  <si>
    <t>Services</t>
  </si>
  <si>
    <t>Fulfillment</t>
  </si>
  <si>
    <t>Technology and content</t>
  </si>
  <si>
    <t>Other operating income, net</t>
  </si>
  <si>
    <t>Interest income</t>
  </si>
  <si>
    <t>Gain on disposal of investment</t>
  </si>
  <si>
    <t>Share of loss in equity method investment</t>
  </si>
  <si>
    <t>Exchange gain (loss)</t>
  </si>
  <si>
    <t>Profitability and efficiency</t>
  </si>
  <si>
    <t>Company</t>
  </si>
  <si>
    <t>Peer Median</t>
  </si>
  <si>
    <t>-</t>
  </si>
  <si>
    <t>Book value per share</t>
  </si>
  <si>
    <t>Implied upside</t>
  </si>
  <si>
    <t>Rate of change</t>
  </si>
  <si>
    <t>Optimistic</t>
  </si>
  <si>
    <t>Pessimistic</t>
  </si>
  <si>
    <t>Taxes paid</t>
  </si>
  <si>
    <t>Depreciation and amortization</t>
  </si>
  <si>
    <t>Special items</t>
  </si>
  <si>
    <t>Financial costs</t>
  </si>
  <si>
    <t>Share based payments</t>
  </si>
  <si>
    <t>Change in provisions</t>
  </si>
  <si>
    <t>Change in working capital, etc</t>
  </si>
  <si>
    <t>Interest paid</t>
  </si>
  <si>
    <t>Corporate tax, paid</t>
  </si>
  <si>
    <t>Purchase of intangible assets</t>
  </si>
  <si>
    <t>Purchase of property, plant and equipment</t>
  </si>
  <si>
    <t>Disposal of property, plant and equipment</t>
  </si>
  <si>
    <t>Acquisition and disposal of subsidiaries and activities</t>
  </si>
  <si>
    <t>Change in aother financial assets</t>
  </si>
  <si>
    <t>Total</t>
  </si>
  <si>
    <t>Market cap</t>
  </si>
  <si>
    <t>E/D+E</t>
  </si>
  <si>
    <t>Peer Average</t>
  </si>
  <si>
    <t>Discount rate (WACC)</t>
  </si>
  <si>
    <t>Assets held for sale</t>
  </si>
  <si>
    <t>Deferred tax assets</t>
  </si>
  <si>
    <t>Share capital</t>
  </si>
  <si>
    <t>Interest expenses</t>
  </si>
  <si>
    <t>Commission and bank services income</t>
  </si>
  <si>
    <t>Commission and bank services expenses</t>
  </si>
  <si>
    <t>Net change in value on securities and currency</t>
  </si>
  <si>
    <t>Other income</t>
  </si>
  <si>
    <t>Net other operating income</t>
  </si>
  <si>
    <t>Total income (total revenues)</t>
  </si>
  <si>
    <t>Personnel expenses</t>
  </si>
  <si>
    <t>General administrative expenses</t>
  </si>
  <si>
    <t>Other operating expenses</t>
  </si>
  <si>
    <t>Cost/Income ratio</t>
  </si>
  <si>
    <t>Provisions for loan losses</t>
  </si>
  <si>
    <t>Pretax profit</t>
  </si>
  <si>
    <t>Total income margin</t>
  </si>
  <si>
    <t>Cash and deposits with the central bank</t>
  </si>
  <si>
    <t>Loans and deposits with credit institutions</t>
  </si>
  <si>
    <t>Loans to customers</t>
  </si>
  <si>
    <t>Financial Derivatives</t>
  </si>
  <si>
    <t>Shares and other securities</t>
  </si>
  <si>
    <t>Intangible assets</t>
  </si>
  <si>
    <t>Fixed assets</t>
  </si>
  <si>
    <t>Receivables</t>
  </si>
  <si>
    <t>Deposits from customers</t>
  </si>
  <si>
    <t>Debt securities issued</t>
  </si>
  <si>
    <t>Financial derivatives</t>
  </si>
  <si>
    <t>Tax payable</t>
  </si>
  <si>
    <t>Other liabilities</t>
  </si>
  <si>
    <t>Accrued expenses</t>
  </si>
  <si>
    <t>Subordinated loan</t>
  </si>
  <si>
    <t>Total liabilities</t>
  </si>
  <si>
    <t>Share premium reserve</t>
  </si>
  <si>
    <t>Retained earnings and other reserves</t>
  </si>
  <si>
    <t>Interest expense</t>
  </si>
  <si>
    <t>Total operating income</t>
  </si>
  <si>
    <t>Equity ratio</t>
  </si>
  <si>
    <t>Tier 1 capital ratio</t>
  </si>
  <si>
    <t>Loan provisions</t>
  </si>
  <si>
    <t>Loans</t>
  </si>
  <si>
    <t>Provisions as % of loans</t>
  </si>
  <si>
    <t>Loans to deposits</t>
  </si>
  <si>
    <t>Common equity tier 1 %</t>
  </si>
  <si>
    <t>Tier 1 capital  %</t>
  </si>
  <si>
    <t>Total capital %</t>
  </si>
  <si>
    <t>Common equity tier capital</t>
  </si>
  <si>
    <t>Capital adequacy calculation basis (equivalent to RWA)</t>
  </si>
  <si>
    <t>RWA/Total assets multiplier</t>
  </si>
  <si>
    <t>as % of loans to customers</t>
  </si>
  <si>
    <t>as % of customer deposits</t>
  </si>
  <si>
    <t>Certificates and bonds</t>
  </si>
  <si>
    <t>Customer deposits</t>
  </si>
  <si>
    <t>Growth in customer deposits Y-o-Y</t>
  </si>
  <si>
    <t>as % of interest income</t>
  </si>
  <si>
    <t>as % of interest expense</t>
  </si>
  <si>
    <t>growth yoy</t>
  </si>
  <si>
    <t>Operating expenses as % of revenues</t>
  </si>
  <si>
    <t>Growth of OpEx compared with revenue growth</t>
  </si>
  <si>
    <t>Dividends</t>
  </si>
  <si>
    <t>Payout</t>
  </si>
  <si>
    <t>Retained earnings before allocation to Tier 1</t>
  </si>
  <si>
    <t>Common equity tier capital before allocation to Tier 1</t>
  </si>
  <si>
    <t>Realized return on equity</t>
  </si>
  <si>
    <t>Book value</t>
  </si>
  <si>
    <t>Sum of discounted RI</t>
  </si>
  <si>
    <t>Discounted RI per share</t>
  </si>
  <si>
    <t>Market value</t>
  </si>
  <si>
    <t>Required return</t>
  </si>
  <si>
    <t>Return on equity</t>
  </si>
  <si>
    <t>Periods discounted</t>
  </si>
  <si>
    <t>Total dividends</t>
  </si>
  <si>
    <t>NOK thousands</t>
  </si>
  <si>
    <t>Country</t>
  </si>
  <si>
    <t>Denmark</t>
  </si>
  <si>
    <t>Finland</t>
  </si>
  <si>
    <t>Norway</t>
  </si>
  <si>
    <t>Sweden</t>
  </si>
  <si>
    <t>Net interest margin</t>
  </si>
  <si>
    <t>Profit &amp; Loss (NOKm)</t>
  </si>
  <si>
    <t>CET 1</t>
  </si>
  <si>
    <t>2017E</t>
  </si>
  <si>
    <t>2018E</t>
  </si>
  <si>
    <t>2019E</t>
  </si>
  <si>
    <t>2020E</t>
  </si>
  <si>
    <t>2021E</t>
  </si>
  <si>
    <t>Balance sheet summary (NOKm)</t>
  </si>
  <si>
    <t>Required rate of return</t>
  </si>
  <si>
    <t>Intrinsic value (Book + discounted RI per share)</t>
  </si>
  <si>
    <t>Upside to market potential</t>
  </si>
  <si>
    <t>Base</t>
  </si>
  <si>
    <t>Norwegian Finans Holding ASA</t>
  </si>
  <si>
    <t>Jutlander Bank A/S</t>
  </si>
  <si>
    <t>DNB ASA</t>
  </si>
  <si>
    <t>Nordea Bank AB</t>
  </si>
  <si>
    <t>Komplett Bank ASA</t>
  </si>
  <si>
    <t>Nordax Group AB</t>
  </si>
  <si>
    <t>Resurs Holding AB</t>
  </si>
  <si>
    <t>DDM</t>
  </si>
  <si>
    <t>Sum of discounted dividends</t>
  </si>
  <si>
    <t>Forward multiples for NOFI</t>
  </si>
  <si>
    <t>Terminal value of dividends</t>
  </si>
  <si>
    <t>Intrinsic value of NOFI stock</t>
  </si>
  <si>
    <t>Dividend discount model</t>
  </si>
  <si>
    <t>NOK</t>
  </si>
  <si>
    <t>Average of sensitivity analyses</t>
  </si>
  <si>
    <t>Premium/Discount of NOFI</t>
  </si>
  <si>
    <t>Ordinary depreciation</t>
  </si>
  <si>
    <t>IT operations</t>
  </si>
  <si>
    <t>External servies fees and hired temoporary staff of ordinary operations</t>
  </si>
  <si>
    <t>Other administrative expenses</t>
  </si>
  <si>
    <t>Customer base</t>
  </si>
  <si>
    <t>Credit card</t>
  </si>
  <si>
    <t>Loan</t>
  </si>
  <si>
    <t>Deposit</t>
  </si>
  <si>
    <t>Total customers</t>
  </si>
  <si>
    <t>Sales and marketing expense per customer</t>
  </si>
  <si>
    <t>Growth in marketing expense</t>
  </si>
  <si>
    <t>Growth in customer base</t>
  </si>
  <si>
    <t>Growth in expense per customer</t>
  </si>
  <si>
    <t>Quarter over quarter growth</t>
  </si>
  <si>
    <t>Year over year growth</t>
  </si>
  <si>
    <t>Marketing costs and efficiency analysis</t>
  </si>
  <si>
    <t>Sales and marketing costs as proportion of:</t>
  </si>
  <si>
    <t>Total costs</t>
  </si>
  <si>
    <t>Operating costs</t>
  </si>
  <si>
    <t>Customer acquisition costs (asuming no retention costs)</t>
  </si>
  <si>
    <t>Change in number of customers</t>
  </si>
  <si>
    <t>Marketing expense in the quarter</t>
  </si>
  <si>
    <t>Customer acquisition cost</t>
  </si>
  <si>
    <t>Revenue per customer in quarter</t>
  </si>
  <si>
    <t>Additional revenue per additional customers (1 quarter) (total operating income used to approximate gross contribution)</t>
  </si>
  <si>
    <t>Revenue/Marketing (single quarter)</t>
  </si>
  <si>
    <t>Interest income from cash and deposits at central banks</t>
  </si>
  <si>
    <t>Interest income from overdraft accounts</t>
  </si>
  <si>
    <t>Interest income from credit cards</t>
  </si>
  <si>
    <t>Interest income from sales financing</t>
  </si>
  <si>
    <t>Interest and other income from certificates and bonds</t>
  </si>
  <si>
    <t>Other interest and other interest related income</t>
  </si>
  <si>
    <t>Total interest income</t>
  </si>
  <si>
    <t>Interest expense from deposits from credit institutions</t>
  </si>
  <si>
    <t>Interest expense from deposits from customers</t>
  </si>
  <si>
    <t>Interest expense on debt securities issued</t>
  </si>
  <si>
    <t>Interest expense on subordinated loan</t>
  </si>
  <si>
    <t>Other interest and other interest related expenses</t>
  </si>
  <si>
    <t>Total interest expense</t>
  </si>
  <si>
    <t>Interest income from loans to and deposits with credit institutions</t>
  </si>
  <si>
    <t>Interest income from consumer loans</t>
  </si>
  <si>
    <t>Instalment loans</t>
  </si>
  <si>
    <t xml:space="preserve">Gross loans </t>
  </si>
  <si>
    <t>Individual write-downs on loans</t>
  </si>
  <si>
    <t>Write-downs on groups of loans</t>
  </si>
  <si>
    <t xml:space="preserve">Net loans to and receivables from customers </t>
  </si>
  <si>
    <t>Overdraft facilities and lines of credit</t>
  </si>
  <si>
    <t>Credit cards</t>
  </si>
  <si>
    <t>Loans to customers by country</t>
  </si>
  <si>
    <t>Loans to customers by type</t>
  </si>
  <si>
    <t>Loans, deposits and interests segmented</t>
  </si>
  <si>
    <t>Interests by type</t>
  </si>
  <si>
    <t>Denmark/Finland</t>
  </si>
  <si>
    <t>Deposits by country</t>
  </si>
  <si>
    <t>Interest rates on</t>
  </si>
  <si>
    <t>Composition of portfolio</t>
  </si>
  <si>
    <t>Composition of portfolio by country</t>
  </si>
  <si>
    <t>Composition of deposits</t>
  </si>
  <si>
    <t>Loan to deposit by country</t>
  </si>
  <si>
    <t>Loan growth</t>
  </si>
  <si>
    <t>Deposit growth</t>
  </si>
  <si>
    <t>nm</t>
  </si>
  <si>
    <t>Growth in expenses</t>
  </si>
  <si>
    <t>Tier 1 Capital</t>
  </si>
  <si>
    <t>Discounted dividends</t>
  </si>
  <si>
    <t>Annual dividend for 2022</t>
  </si>
  <si>
    <t>Additional tier 1 capital</t>
  </si>
  <si>
    <t>Dividend per share</t>
  </si>
  <si>
    <t>Dividend payout ratio</t>
  </si>
  <si>
    <t>Latest price</t>
  </si>
  <si>
    <t>P/B</t>
  </si>
  <si>
    <t>P/S</t>
  </si>
  <si>
    <t>Annual return on equity</t>
  </si>
  <si>
    <t>Residual income as %</t>
  </si>
  <si>
    <t>Residual income growth</t>
  </si>
  <si>
    <t>Discount period</t>
  </si>
  <si>
    <t>Explicit forecasts</t>
  </si>
  <si>
    <t>Beyond explicit period</t>
  </si>
  <si>
    <t>Churn</t>
  </si>
  <si>
    <t>Retention rate</t>
  </si>
  <si>
    <t>Average gross contribution</t>
  </si>
  <si>
    <t>Change in total revenues in the quarter</t>
  </si>
  <si>
    <t>Gross contribution per customer</t>
  </si>
  <si>
    <t>2022E</t>
  </si>
  <si>
    <t>Growth of acquisition costs</t>
  </si>
  <si>
    <t>Change in total income in quarter</t>
  </si>
  <si>
    <t>Loan customers</t>
  </si>
  <si>
    <t>Customer lifetime in years</t>
  </si>
  <si>
    <t>Customer lifetime in quarters</t>
  </si>
  <si>
    <t>Quarters after the customer is acquired</t>
  </si>
  <si>
    <t>Remaining % of customers (probability that the customer remains)</t>
  </si>
  <si>
    <t>Value of the portfolio of loan customers (thousands NOK)</t>
  </si>
  <si>
    <t>Equivalents of annual revenue</t>
  </si>
  <si>
    <t>Discount factor</t>
  </si>
  <si>
    <t>Credit card customers</t>
  </si>
  <si>
    <t>Total value of customer portfolio</t>
  </si>
  <si>
    <t>Required return on equity (quarterly)</t>
  </si>
  <si>
    <t>Value of the portfolio of credit card customers (thousands NOK)</t>
  </si>
  <si>
    <t>Number of credit card customers</t>
  </si>
  <si>
    <t>Number of loan customers</t>
  </si>
  <si>
    <t>Book value of equity</t>
  </si>
  <si>
    <t>Market value of equity</t>
  </si>
  <si>
    <t>Value of assets in place (if customers correctly valued)</t>
  </si>
  <si>
    <t>Valuation (values per share except for customer portfolio)</t>
  </si>
  <si>
    <t>Value per share of assets in place (book value)</t>
  </si>
  <si>
    <t>PVGO (present value of growth opportunities = market value less book value)</t>
  </si>
  <si>
    <t>Equity/Total assets</t>
  </si>
  <si>
    <t>Customer lifetime value</t>
  </si>
  <si>
    <t>Required return on equity (annualized)</t>
  </si>
  <si>
    <t>Estimated value per share (PVGO+new value of assets in place)</t>
  </si>
  <si>
    <t>Equivalents of annual total income (2016)</t>
  </si>
  <si>
    <t>Upside potential</t>
  </si>
  <si>
    <t>2010</t>
  </si>
  <si>
    <t>2011</t>
  </si>
  <si>
    <t>2012</t>
  </si>
  <si>
    <t>2013</t>
  </si>
  <si>
    <t>2014</t>
  </si>
  <si>
    <t>2015</t>
  </si>
  <si>
    <t>2016</t>
  </si>
  <si>
    <t xml:space="preserve">  Consumer credit (up to one year)</t>
  </si>
  <si>
    <t xml:space="preserve">  Consumer credit (more than one year)</t>
  </si>
  <si>
    <t>Paid, not registered capital</t>
  </si>
  <si>
    <t>Customer portfolio value per stock</t>
  </si>
  <si>
    <t>Book value of equity/sh</t>
  </si>
  <si>
    <t>Customer portfolio value/sh</t>
  </si>
  <si>
    <t>Assets per share</t>
  </si>
  <si>
    <t>Additional Tier 1 capital</t>
  </si>
  <si>
    <t>Net margin</t>
  </si>
  <si>
    <t>OSEBX</t>
  </si>
  <si>
    <t>Open</t>
  </si>
  <si>
    <t>High</t>
  </si>
  <si>
    <t>Low</t>
  </si>
  <si>
    <t>Close</t>
  </si>
  <si>
    <t>Returns</t>
  </si>
  <si>
    <t>Average return</t>
  </si>
  <si>
    <t>Average geo return</t>
  </si>
  <si>
    <t>Anualized simple mean</t>
  </si>
  <si>
    <t>Annualized geo mean</t>
  </si>
  <si>
    <t>Risk free rate</t>
  </si>
  <si>
    <t>Risk premium mean</t>
  </si>
  <si>
    <t>Risk premium geo</t>
  </si>
  <si>
    <t>Calculated risk premium</t>
  </si>
  <si>
    <t>NOFI</t>
  </si>
  <si>
    <t>Return</t>
  </si>
  <si>
    <t>Beta (against OSEBX)</t>
  </si>
  <si>
    <t>Excess COE (CAPM)</t>
  </si>
  <si>
    <t>Year</t>
  </si>
  <si>
    <t>Equity Charge</t>
  </si>
  <si>
    <t>Shareholders' equity (average)</t>
  </si>
  <si>
    <t>Beginning sh's equity</t>
  </si>
  <si>
    <t>Ending sh's equity</t>
  </si>
  <si>
    <t>Net income growth</t>
  </si>
  <si>
    <t>Total dividends paid</t>
  </si>
  <si>
    <t>Dividend growth rate</t>
  </si>
  <si>
    <t>Net income growth rate</t>
  </si>
  <si>
    <t>Total discounted RI</t>
  </si>
  <si>
    <t>Terminal value of dividends as of 2022</t>
  </si>
  <si>
    <t>Present value of terminal dividends</t>
  </si>
  <si>
    <t>Average gross contribution per quarter</t>
  </si>
  <si>
    <t>Sum of probability ( equivalent to the expected number of quarter customer remains with the company)</t>
  </si>
  <si>
    <t>Expected Customer Life-time Value</t>
  </si>
  <si>
    <t>Interest rate on loans</t>
  </si>
  <si>
    <t>Interest rate on deposits</t>
  </si>
  <si>
    <t xml:space="preserve">Growth rate of deposits </t>
  </si>
  <si>
    <t>Operating income as % of revenue</t>
  </si>
  <si>
    <t>Scenarios</t>
  </si>
  <si>
    <t>Probability</t>
  </si>
  <si>
    <t>Valuation</t>
  </si>
  <si>
    <t>Sbanken ASA</t>
  </si>
  <si>
    <t>Sweden Total Loans growth</t>
  </si>
  <si>
    <t>Denmark Total Loans growth</t>
  </si>
  <si>
    <t>Loans and deposits</t>
  </si>
  <si>
    <t>NII</t>
  </si>
  <si>
    <t>GDP</t>
  </si>
  <si>
    <t>GDP growth</t>
  </si>
  <si>
    <t>Geographical composition by Total income</t>
  </si>
  <si>
    <t>Denmark/ Finland</t>
  </si>
  <si>
    <t>Other</t>
  </si>
  <si>
    <t>3Q-2017</t>
  </si>
  <si>
    <t>Geographic Revenue composition %</t>
  </si>
  <si>
    <t>Capital adequacy</t>
  </si>
  <si>
    <t>Loan portfolio growth</t>
  </si>
  <si>
    <t>Operating expenses</t>
  </si>
  <si>
    <t>Growth in Total Opex</t>
  </si>
  <si>
    <t>External services fees and hired temoporary staff of ordinary operations</t>
  </si>
  <si>
    <t>Marketing expense to total income</t>
  </si>
  <si>
    <t>Marginal gross contribution (new revenue per new customer)</t>
  </si>
  <si>
    <t>Geographical composition by Loans issued</t>
  </si>
  <si>
    <t>By Income, NOK m</t>
  </si>
  <si>
    <t>By Loans, NOK m</t>
  </si>
  <si>
    <t xml:space="preserve">Unemployment </t>
  </si>
  <si>
    <t>France</t>
  </si>
  <si>
    <t>United Kingdom</t>
  </si>
  <si>
    <t>Germany</t>
  </si>
  <si>
    <t>Household debt to Disposable household income</t>
  </si>
  <si>
    <t>GDP, USD bn</t>
  </si>
  <si>
    <t>Cost/Income ratio our calculation</t>
  </si>
  <si>
    <t>OSEBX mean excess return</t>
  </si>
  <si>
    <t>Damodaran average risk premium Scandinavia</t>
  </si>
  <si>
    <t>Estimated equity risk premium</t>
  </si>
  <si>
    <t>Required return on Equity</t>
  </si>
  <si>
    <t>Residual income model, NOK m</t>
  </si>
  <si>
    <t>Prob. weighted value</t>
  </si>
  <si>
    <t>Value of the portfolio of loan customers, NOK m</t>
  </si>
  <si>
    <t>Cost on debt (annualized)</t>
  </si>
  <si>
    <t>Valuation sensitivity</t>
  </si>
  <si>
    <t>DDM long term growth</t>
  </si>
  <si>
    <t>Estimate scenarios</t>
  </si>
  <si>
    <t>RIV</t>
  </si>
  <si>
    <t>Market price</t>
  </si>
  <si>
    <t>Portf. growth rates</t>
  </si>
  <si>
    <t>OpEx as % of revenue</t>
  </si>
  <si>
    <t>Interest rate on Deposits</t>
  </si>
  <si>
    <t>Base x 1.2</t>
  </si>
  <si>
    <t>Sum of discounted dividends until end 2021</t>
  </si>
  <si>
    <r>
      <t xml:space="preserve">Value per share of assets in place </t>
    </r>
    <r>
      <rPr>
        <b/>
        <sz val="12"/>
        <color rgb="FF000000"/>
        <rFont val="Calibri"/>
        <family val="2"/>
        <charset val="204"/>
        <scheme val="minor"/>
      </rPr>
      <t>(book value)</t>
    </r>
  </si>
  <si>
    <t>PVGO (present value of growth opportunities: market value less book value)</t>
  </si>
  <si>
    <t>CLTV</t>
  </si>
  <si>
    <t>Interest rate on Loans</t>
  </si>
  <si>
    <t>Max x 1.1 =</t>
  </si>
  <si>
    <t>Min x 0.9 =</t>
  </si>
  <si>
    <t>Min =</t>
  </si>
  <si>
    <t>P/E</t>
  </si>
  <si>
    <t>12m fwd</t>
  </si>
  <si>
    <t>TTM</t>
  </si>
  <si>
    <t>Price</t>
  </si>
  <si>
    <t>Earnings 2018</t>
  </si>
  <si>
    <t>https://www.reuters.com/finance/stocks/financial-highlights/DNB.OL</t>
  </si>
  <si>
    <t>https://www.reuters.com/finance/stocks/financial-highlights/SBANK.OL</t>
  </si>
  <si>
    <t>https://www.reuters.com/finance/stocks/financial-highlights/RESURS.ST</t>
  </si>
  <si>
    <t>https://www.reuters.com/finance/stocks/financial-highlights/NDX.ST</t>
  </si>
  <si>
    <t>https://www.reuters.com/finance/stocks/financial-highlights/NDA.ST</t>
  </si>
  <si>
    <t>https://www.reuters.com/finance/stocks/financial-highlights/KOMPBK.OL</t>
  </si>
  <si>
    <t>https://www.reuters.com/finance/stocks/financial-highlights/JUTBK.CO</t>
  </si>
  <si>
    <t>NOK/sh.</t>
  </si>
  <si>
    <t>Disclaimer: all of the information and forecasts in the models are my opinion and should not be regarded as a recommendations for investment. I take no responsibility for any actions taken following the information in this spreadsheet model.</t>
  </si>
  <si>
    <t>Cost income ratio our calculation</t>
  </si>
  <si>
    <t>Consumer as % of Total Loans</t>
  </si>
  <si>
    <t>Total loan growth</t>
  </si>
  <si>
    <t>Consumer loans growth</t>
  </si>
  <si>
    <t>Proportion</t>
  </si>
  <si>
    <t>Links to Reuters</t>
  </si>
  <si>
    <t>t-stat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</si>
</sst>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%"/>
    <numFmt numFmtId="165" formatCode="#,##0;\(#,##0\);0"/>
    <numFmt numFmtId="166" formatCode="#,##0;\(#,##0\)"/>
    <numFmt numFmtId="167" formatCode="0.0"/>
    <numFmt numFmtId="168" formatCode="_(&quot;$&quot;* #,##0.00_);_(&quot;$&quot;* \(#,##0.00\);_(&quot;$&quot;* &quot;-&quot;??_);_(@_)"/>
    <numFmt numFmtId="169" formatCode="#,##0.0"/>
    <numFmt numFmtId="171" formatCode="0.000000000000000%"/>
    <numFmt numFmtId="172" formatCode="yyyy\-mm\-dd;@"/>
    <numFmt numFmtId="174" formatCode="0.000%"/>
    <numFmt numFmtId="175" formatCode="0.00000%"/>
    <numFmt numFmtId="176" formatCode="0.0000000"/>
  </numFmts>
  <fonts count="6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i/>
      <sz val="12"/>
      <color theme="0" tint="-0.34998626667073579"/>
      <name val="Calibri"/>
      <family val="2"/>
      <charset val="204"/>
      <scheme val="minor"/>
    </font>
    <font>
      <i/>
      <sz val="12"/>
      <color theme="0" tint="-0.499984740745262"/>
      <name val="Calibri"/>
      <family val="2"/>
      <charset val="204"/>
      <scheme val="minor"/>
    </font>
    <font>
      <b/>
      <i/>
      <sz val="12"/>
      <color theme="0" tint="-0.499984740745262"/>
      <name val="Calibri"/>
      <family val="2"/>
      <charset val="204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i/>
      <sz val="12"/>
      <color rgb="FF0432FF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b/>
      <sz val="16"/>
      <color rgb="FF0432F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432FF"/>
      <name val="Calibri"/>
      <family val="2"/>
      <scheme val="minor"/>
    </font>
    <font>
      <sz val="10"/>
      <color indexed="81"/>
      <name val="Calibri"/>
      <family val="2"/>
      <charset val="204"/>
    </font>
    <font>
      <b/>
      <sz val="10"/>
      <color indexed="81"/>
      <name val="Calibri"/>
      <family val="2"/>
      <charset val="204"/>
    </font>
    <font>
      <i/>
      <sz val="12"/>
      <color rgb="FFA0A0E9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2"/>
      <color rgb="FF0432FF"/>
      <name val="Calibri"/>
      <family val="2"/>
      <scheme val="minor"/>
    </font>
    <font>
      <sz val="10"/>
      <name val="Genev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0" tint="-0.499984740745262"/>
      <name val="Calibri"/>
      <family val="2"/>
      <scheme val="minor"/>
    </font>
    <font>
      <sz val="13"/>
      <color rgb="FF000000"/>
      <name val="Lucida Grande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432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i/>
      <sz val="12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0"/>
      <color rgb="FF000000"/>
      <name val="Arial Unicode MS"/>
      <family val="2"/>
      <charset val="204"/>
    </font>
    <font>
      <i/>
      <sz val="12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outline/>
      <sz val="12"/>
      <color theme="1"/>
      <name val="Calibri"/>
      <family val="2"/>
      <scheme val="minor"/>
    </font>
    <font>
      <outline/>
      <sz val="12"/>
      <name val="Calibri"/>
      <family val="2"/>
      <scheme val="minor"/>
    </font>
    <font>
      <outline/>
      <sz val="12"/>
      <color rgb="FF0432FF"/>
      <name val="Calibri"/>
      <family val="2"/>
      <scheme val="minor"/>
    </font>
    <font>
      <sz val="13"/>
      <color rgb="FF505050"/>
      <name val="Arial"/>
      <family val="2"/>
      <charset val="204"/>
    </font>
    <font>
      <sz val="13"/>
      <color rgb="FF333333"/>
      <name val="Arial"/>
      <family val="2"/>
      <charset val="204"/>
    </font>
    <font>
      <b/>
      <sz val="13"/>
      <color rgb="FF333333"/>
      <name val="Arial"/>
      <family val="2"/>
      <charset val="204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432FF"/>
      <name val="Calibri"/>
      <family val="2"/>
      <charset val="204"/>
      <scheme val="minor"/>
    </font>
    <font>
      <b/>
      <sz val="16"/>
      <name val="Calibri"/>
      <family val="2"/>
      <scheme val="minor"/>
    </font>
    <font>
      <sz val="13.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2"/>
      <color rgb="FF24292E"/>
      <name val="Segoe U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432FF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ACB4"/>
        <bgColor indexed="64"/>
      </patternFill>
    </fill>
    <fill>
      <patternFill patternType="solid">
        <fgColor rgb="FFE77E8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96">
    <xf numFmtId="0" fontId="0" fillId="0" borderId="0"/>
    <xf numFmtId="9" fontId="3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168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54">
    <xf numFmtId="0" fontId="0" fillId="0" borderId="0" xfId="0"/>
    <xf numFmtId="0" fontId="0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4" fillId="0" borderId="1" xfId="0" applyFont="1" applyBorder="1"/>
    <xf numFmtId="0" fontId="0" fillId="0" borderId="4" xfId="0" applyBorder="1"/>
    <xf numFmtId="0" fontId="0" fillId="0" borderId="0" xfId="0" applyFont="1" applyBorder="1"/>
    <xf numFmtId="0" fontId="6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1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4" xfId="0" applyFont="1" applyBorder="1"/>
    <xf numFmtId="0" fontId="9" fillId="0" borderId="0" xfId="0" applyFont="1" applyBorder="1"/>
    <xf numFmtId="165" fontId="10" fillId="0" borderId="1" xfId="0" applyNumberFormat="1" applyFont="1" applyBorder="1"/>
    <xf numFmtId="0" fontId="13" fillId="0" borderId="0" xfId="0" applyFont="1" applyBorder="1"/>
    <xf numFmtId="9" fontId="13" fillId="0" borderId="0" xfId="1" applyFont="1" applyBorder="1"/>
    <xf numFmtId="0" fontId="13" fillId="0" borderId="1" xfId="0" applyFont="1" applyBorder="1"/>
    <xf numFmtId="164" fontId="13" fillId="0" borderId="1" xfId="1" applyNumberFormat="1" applyFont="1" applyBorder="1"/>
    <xf numFmtId="0" fontId="0" fillId="0" borderId="4" xfId="0" applyBorder="1" applyAlignment="1">
      <alignment horizontal="right"/>
    </xf>
    <xf numFmtId="0" fontId="9" fillId="0" borderId="4" xfId="0" applyFont="1" applyBorder="1" applyAlignment="1">
      <alignment horizontal="right"/>
    </xf>
    <xf numFmtId="0" fontId="16" fillId="0" borderId="4" xfId="0" applyFont="1" applyBorder="1"/>
    <xf numFmtId="0" fontId="17" fillId="0" borderId="4" xfId="0" applyFont="1" applyBorder="1"/>
    <xf numFmtId="9" fontId="11" fillId="0" borderId="0" xfId="1" applyFont="1" applyBorder="1"/>
    <xf numFmtId="167" fontId="9" fillId="0" borderId="0" xfId="0" applyNumberFormat="1" applyFont="1"/>
    <xf numFmtId="164" fontId="9" fillId="0" borderId="0" xfId="1" applyNumberFormat="1" applyFont="1"/>
    <xf numFmtId="167" fontId="10" fillId="0" borderId="1" xfId="0" applyNumberFormat="1" applyFont="1" applyBorder="1"/>
    <xf numFmtId="164" fontId="11" fillId="0" borderId="1" xfId="1" applyNumberFormat="1" applyFont="1" applyBorder="1"/>
    <xf numFmtId="0" fontId="20" fillId="0" borderId="0" xfId="0" applyFont="1"/>
    <xf numFmtId="9" fontId="0" fillId="0" borderId="0" xfId="1" applyFont="1"/>
    <xf numFmtId="164" fontId="0" fillId="0" borderId="0" xfId="1" applyNumberFormat="1" applyFont="1"/>
    <xf numFmtId="0" fontId="0" fillId="4" borderId="0" xfId="0" applyFill="1"/>
    <xf numFmtId="0" fontId="0" fillId="0" borderId="0" xfId="0"/>
    <xf numFmtId="0" fontId="4" fillId="0" borderId="0" xfId="0" applyFont="1" applyFill="1" applyBorder="1"/>
    <xf numFmtId="0" fontId="4" fillId="0" borderId="4" xfId="0" applyFont="1" applyBorder="1"/>
    <xf numFmtId="1" fontId="9" fillId="0" borderId="0" xfId="0" applyNumberFormat="1" applyFont="1"/>
    <xf numFmtId="165" fontId="9" fillId="0" borderId="0" xfId="0" applyNumberFormat="1" applyFont="1" applyAlignment="1">
      <alignment horizontal="right"/>
    </xf>
    <xf numFmtId="14" fontId="0" fillId="0" borderId="0" xfId="0" applyNumberFormat="1"/>
    <xf numFmtId="167" fontId="9" fillId="0" borderId="0" xfId="0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left" indent="1"/>
    </xf>
    <xf numFmtId="0" fontId="12" fillId="0" borderId="0" xfId="0" applyFont="1"/>
    <xf numFmtId="0" fontId="4" fillId="0" borderId="5" xfId="0" applyFont="1" applyBorder="1"/>
    <xf numFmtId="0" fontId="0" fillId="0" borderId="0" xfId="0"/>
    <xf numFmtId="9" fontId="9" fillId="0" borderId="0" xfId="0" applyNumberFormat="1" applyFont="1"/>
    <xf numFmtId="0" fontId="0" fillId="0" borderId="0" xfId="0" applyBorder="1"/>
    <xf numFmtId="0" fontId="0" fillId="4" borderId="0" xfId="0" applyFill="1" applyBorder="1"/>
    <xf numFmtId="0" fontId="4" fillId="0" borderId="0" xfId="0" applyFont="1" applyBorder="1"/>
    <xf numFmtId="0" fontId="8" fillId="0" borderId="0" xfId="0" applyFont="1" applyBorder="1"/>
    <xf numFmtId="0" fontId="10" fillId="0" borderId="0" xfId="0" applyFont="1" applyBorder="1"/>
    <xf numFmtId="10" fontId="9" fillId="0" borderId="0" xfId="1" applyNumberFormat="1" applyFont="1"/>
    <xf numFmtId="2" fontId="9" fillId="0" borderId="0" xfId="0" applyNumberFormat="1" applyFont="1"/>
    <xf numFmtId="0" fontId="12" fillId="0" borderId="4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26" fillId="0" borderId="1" xfId="0" applyFont="1" applyBorder="1"/>
    <xf numFmtId="0" fontId="26" fillId="0" borderId="0" xfId="0" applyFont="1" applyBorder="1"/>
    <xf numFmtId="0" fontId="27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0" fontId="14" fillId="0" borderId="0" xfId="0" applyFont="1"/>
    <xf numFmtId="0" fontId="16" fillId="7" borderId="4" xfId="0" applyFont="1" applyFill="1" applyBorder="1"/>
    <xf numFmtId="0" fontId="27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right"/>
    </xf>
    <xf numFmtId="0" fontId="12" fillId="7" borderId="4" xfId="0" applyFont="1" applyFill="1" applyBorder="1" applyAlignment="1">
      <alignment horizontal="right"/>
    </xf>
    <xf numFmtId="0" fontId="9" fillId="7" borderId="4" xfId="0" applyFont="1" applyFill="1" applyBorder="1" applyAlignment="1">
      <alignment horizontal="right"/>
    </xf>
    <xf numFmtId="0" fontId="0" fillId="7" borderId="4" xfId="0" applyFill="1" applyBorder="1"/>
    <xf numFmtId="0" fontId="9" fillId="4" borderId="2" xfId="0" applyFont="1" applyFill="1" applyBorder="1" applyAlignment="1">
      <alignment horizontal="right"/>
    </xf>
    <xf numFmtId="0" fontId="9" fillId="4" borderId="9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right"/>
    </xf>
    <xf numFmtId="0" fontId="9" fillId="4" borderId="3" xfId="0" applyFont="1" applyFill="1" applyBorder="1"/>
    <xf numFmtId="0" fontId="9" fillId="4" borderId="11" xfId="0" applyFont="1" applyFill="1" applyBorder="1"/>
    <xf numFmtId="9" fontId="9" fillId="0" borderId="0" xfId="0" applyNumberFormat="1" applyFont="1" applyAlignment="1">
      <alignment horizontal="right"/>
    </xf>
    <xf numFmtId="0" fontId="14" fillId="6" borderId="2" xfId="0" applyFont="1" applyFill="1" applyBorder="1"/>
    <xf numFmtId="0" fontId="14" fillId="6" borderId="2" xfId="0" applyFont="1" applyFill="1" applyBorder="1" applyAlignment="1">
      <alignment horizontal="right"/>
    </xf>
    <xf numFmtId="9" fontId="15" fillId="6" borderId="2" xfId="0" applyNumberFormat="1" applyFont="1" applyFill="1" applyBorder="1" applyAlignment="1">
      <alignment horizontal="right"/>
    </xf>
    <xf numFmtId="0" fontId="15" fillId="6" borderId="2" xfId="0" applyFont="1" applyFill="1" applyBorder="1" applyAlignment="1">
      <alignment horizontal="right"/>
    </xf>
    <xf numFmtId="0" fontId="15" fillId="6" borderId="2" xfId="0" applyFont="1" applyFill="1" applyBorder="1"/>
    <xf numFmtId="0" fontId="14" fillId="3" borderId="2" xfId="0" applyFont="1" applyFill="1" applyBorder="1"/>
    <xf numFmtId="0" fontId="14" fillId="3" borderId="2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5" fillId="3" borderId="2" xfId="0" applyFont="1" applyFill="1" applyBorder="1"/>
    <xf numFmtId="0" fontId="14" fillId="8" borderId="2" xfId="0" applyFont="1" applyFill="1" applyBorder="1"/>
    <xf numFmtId="0" fontId="14" fillId="8" borderId="2" xfId="0" applyFont="1" applyFill="1" applyBorder="1" applyAlignment="1">
      <alignment horizontal="right"/>
    </xf>
    <xf numFmtId="0" fontId="15" fillId="8" borderId="2" xfId="0" applyFont="1" applyFill="1" applyBorder="1" applyAlignment="1">
      <alignment horizontal="right"/>
    </xf>
    <xf numFmtId="0" fontId="15" fillId="8" borderId="2" xfId="0" applyFont="1" applyFill="1" applyBorder="1"/>
    <xf numFmtId="0" fontId="4" fillId="9" borderId="0" xfId="0" applyFont="1" applyFill="1"/>
    <xf numFmtId="0" fontId="10" fillId="9" borderId="0" xfId="0" applyFont="1" applyFill="1"/>
    <xf numFmtId="0" fontId="4" fillId="5" borderId="0" xfId="0" applyFont="1" applyFill="1"/>
    <xf numFmtId="0" fontId="10" fillId="5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 applyAlignment="1">
      <alignment horizontal="right"/>
    </xf>
    <xf numFmtId="0" fontId="9" fillId="4" borderId="0" xfId="0" applyFont="1" applyFill="1" applyAlignment="1">
      <alignment horizontal="right"/>
    </xf>
    <xf numFmtId="0" fontId="4" fillId="4" borderId="2" xfId="0" applyFont="1" applyFill="1" applyBorder="1"/>
    <xf numFmtId="0" fontId="26" fillId="4" borderId="2" xfId="0" applyFont="1" applyFill="1" applyBorder="1"/>
    <xf numFmtId="0" fontId="12" fillId="4" borderId="0" xfId="0" applyFont="1" applyFill="1"/>
    <xf numFmtId="0" fontId="4" fillId="4" borderId="1" xfId="0" applyFont="1" applyFill="1" applyBorder="1"/>
    <xf numFmtId="164" fontId="13" fillId="4" borderId="1" xfId="1" applyNumberFormat="1" applyFont="1" applyFill="1" applyBorder="1"/>
    <xf numFmtId="0" fontId="12" fillId="4" borderId="3" xfId="0" applyFont="1" applyFill="1" applyBorder="1"/>
    <xf numFmtId="0" fontId="4" fillId="4" borderId="0" xfId="0" applyFont="1" applyFill="1" applyBorder="1"/>
    <xf numFmtId="164" fontId="11" fillId="4" borderId="1" xfId="1" applyNumberFormat="1" applyFont="1" applyFill="1" applyBorder="1"/>
    <xf numFmtId="0" fontId="0" fillId="4" borderId="1" xfId="0" applyFont="1" applyFill="1" applyBorder="1"/>
    <xf numFmtId="0" fontId="12" fillId="4" borderId="1" xfId="0" applyFont="1" applyFill="1" applyBorder="1"/>
    <xf numFmtId="0" fontId="0" fillId="4" borderId="0" xfId="0" applyFont="1" applyFill="1" applyBorder="1"/>
    <xf numFmtId="3" fontId="10" fillId="4" borderId="2" xfId="0" applyNumberFormat="1" applyFont="1" applyFill="1" applyBorder="1"/>
    <xf numFmtId="3" fontId="9" fillId="4" borderId="1" xfId="0" applyNumberFormat="1" applyFont="1" applyFill="1" applyBorder="1"/>
    <xf numFmtId="3" fontId="12" fillId="4" borderId="0" xfId="0" applyNumberFormat="1" applyFont="1" applyFill="1"/>
    <xf numFmtId="3" fontId="9" fillId="4" borderId="0" xfId="0" applyNumberFormat="1" applyFont="1" applyFill="1"/>
    <xf numFmtId="3" fontId="9" fillId="4" borderId="0" xfId="0" applyNumberFormat="1" applyFont="1" applyFill="1" applyBorder="1"/>
    <xf numFmtId="9" fontId="9" fillId="0" borderId="0" xfId="1" applyFont="1"/>
    <xf numFmtId="0" fontId="12" fillId="4" borderId="2" xfId="0" applyFont="1" applyFill="1" applyBorder="1"/>
    <xf numFmtId="164" fontId="0" fillId="0" borderId="0" xfId="1" applyNumberFormat="1" applyFont="1" applyBorder="1"/>
    <xf numFmtId="14" fontId="34" fillId="0" borderId="0" xfId="0" applyNumberFormat="1" applyFont="1"/>
    <xf numFmtId="0" fontId="34" fillId="0" borderId="0" xfId="0" applyFont="1"/>
    <xf numFmtId="0" fontId="34" fillId="0" borderId="0" xfId="0" applyFont="1" applyAlignment="1">
      <alignment horizontal="right"/>
    </xf>
    <xf numFmtId="10" fontId="34" fillId="0" borderId="0" xfId="1" applyNumberFormat="1" applyFont="1"/>
    <xf numFmtId="9" fontId="35" fillId="3" borderId="2" xfId="0" applyNumberFormat="1" applyFont="1" applyFill="1" applyBorder="1" applyAlignment="1">
      <alignment horizontal="right"/>
    </xf>
    <xf numFmtId="9" fontId="34" fillId="0" borderId="0" xfId="0" applyNumberFormat="1" applyFont="1"/>
    <xf numFmtId="0" fontId="36" fillId="9" borderId="0" xfId="0" applyFont="1" applyFill="1"/>
    <xf numFmtId="9" fontId="35" fillId="6" borderId="2" xfId="0" applyNumberFormat="1" applyFont="1" applyFill="1" applyBorder="1" applyAlignment="1">
      <alignment horizontal="right"/>
    </xf>
    <xf numFmtId="0" fontId="36" fillId="5" borderId="0" xfId="0" applyFont="1" applyFill="1"/>
    <xf numFmtId="0" fontId="4" fillId="0" borderId="1" xfId="0" applyFont="1" applyBorder="1" applyAlignment="1">
      <alignment wrapText="1"/>
    </xf>
    <xf numFmtId="167" fontId="10" fillId="0" borderId="0" xfId="0" applyNumberFormat="1" applyFont="1" applyBorder="1"/>
    <xf numFmtId="9" fontId="21" fillId="0" borderId="1" xfId="1" applyFont="1" applyBorder="1"/>
    <xf numFmtId="9" fontId="37" fillId="0" borderId="1" xfId="1" applyFont="1" applyBorder="1"/>
    <xf numFmtId="9" fontId="22" fillId="0" borderId="1" xfId="1" applyFont="1" applyBorder="1"/>
    <xf numFmtId="9" fontId="21" fillId="0" borderId="1" xfId="1" applyFont="1" applyBorder="1" applyAlignment="1">
      <alignment wrapText="1"/>
    </xf>
    <xf numFmtId="0" fontId="12" fillId="0" borderId="0" xfId="0" applyFont="1" applyBorder="1"/>
    <xf numFmtId="0" fontId="0" fillId="2" borderId="0" xfId="0" applyFill="1"/>
    <xf numFmtId="166" fontId="4" fillId="0" borderId="1" xfId="0" applyNumberFormat="1" applyFont="1" applyBorder="1"/>
    <xf numFmtId="166" fontId="4" fillId="0" borderId="0" xfId="0" applyNumberFormat="1" applyFont="1" applyBorder="1"/>
    <xf numFmtId="166" fontId="0" fillId="0" borderId="0" xfId="0" applyNumberFormat="1" applyFont="1" applyBorder="1"/>
    <xf numFmtId="0" fontId="10" fillId="0" borderId="5" xfId="0" applyFont="1" applyBorder="1"/>
    <xf numFmtId="0" fontId="4" fillId="0" borderId="1" xfId="0" applyFont="1" applyBorder="1" applyAlignment="1">
      <alignment horizontal="left"/>
    </xf>
    <xf numFmtId="166" fontId="0" fillId="0" borderId="4" xfId="0" applyNumberFormat="1" applyFont="1" applyBorder="1"/>
    <xf numFmtId="166" fontId="4" fillId="0" borderId="5" xfId="0" applyNumberFormat="1" applyFont="1" applyBorder="1"/>
    <xf numFmtId="166" fontId="4" fillId="0" borderId="4" xfId="0" applyNumberFormat="1" applyFont="1" applyBorder="1"/>
    <xf numFmtId="9" fontId="0" fillId="0" borderId="0" xfId="1" applyFont="1" applyBorder="1"/>
    <xf numFmtId="166" fontId="10" fillId="0" borderId="1" xfId="0" applyNumberFormat="1" applyFont="1" applyBorder="1"/>
    <xf numFmtId="166" fontId="9" fillId="0" borderId="0" xfId="0" applyNumberFormat="1" applyFont="1"/>
    <xf numFmtId="10" fontId="34" fillId="0" borderId="0" xfId="0" applyNumberFormat="1" applyFont="1"/>
    <xf numFmtId="0" fontId="0" fillId="0" borderId="1" xfId="0" applyFont="1" applyBorder="1"/>
    <xf numFmtId="0" fontId="0" fillId="4" borderId="2" xfId="0" applyFont="1" applyFill="1" applyBorder="1"/>
    <xf numFmtId="3" fontId="9" fillId="4" borderId="2" xfId="0" applyNumberFormat="1" applyFont="1" applyFill="1" applyBorder="1"/>
    <xf numFmtId="167" fontId="9" fillId="0" borderId="1" xfId="0" applyNumberFormat="1" applyFont="1" applyBorder="1"/>
    <xf numFmtId="0" fontId="12" fillId="4" borderId="0" xfId="0" applyFont="1" applyFill="1" applyBorder="1"/>
    <xf numFmtId="165" fontId="9" fillId="0" borderId="0" xfId="0" applyNumberFormat="1" applyFont="1" applyBorder="1"/>
    <xf numFmtId="3" fontId="12" fillId="4" borderId="0" xfId="0" applyNumberFormat="1" applyFont="1" applyFill="1" applyBorder="1"/>
    <xf numFmtId="1" fontId="9" fillId="0" borderId="0" xfId="0" applyNumberFormat="1" applyFont="1" applyBorder="1"/>
    <xf numFmtId="0" fontId="0" fillId="4" borderId="3" xfId="0" applyFont="1" applyFill="1" applyBorder="1"/>
    <xf numFmtId="0" fontId="0" fillId="4" borderId="1" xfId="0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26" fillId="4" borderId="0" xfId="0" applyFont="1" applyFill="1" applyBorder="1"/>
    <xf numFmtId="3" fontId="10" fillId="4" borderId="0" xfId="0" applyNumberFormat="1" applyFont="1" applyFill="1" applyBorder="1"/>
    <xf numFmtId="9" fontId="13" fillId="4" borderId="2" xfId="1" applyFont="1" applyFill="1" applyBorder="1"/>
    <xf numFmtId="0" fontId="0" fillId="4" borderId="0" xfId="0" applyFill="1" applyAlignment="1">
      <alignment horizontal="left" indent="1"/>
    </xf>
    <xf numFmtId="9" fontId="13" fillId="4" borderId="3" xfId="1" applyFont="1" applyFill="1" applyBorder="1"/>
    <xf numFmtId="0" fontId="4" fillId="4" borderId="2" xfId="0" applyFont="1" applyFill="1" applyBorder="1" applyAlignment="1">
      <alignment wrapText="1"/>
    </xf>
    <xf numFmtId="9" fontId="13" fillId="4" borderId="2" xfId="1" applyFont="1" applyFill="1" applyBorder="1" applyAlignment="1">
      <alignment wrapText="1"/>
    </xf>
    <xf numFmtId="9" fontId="12" fillId="4" borderId="3" xfId="1" applyFont="1" applyFill="1" applyBorder="1"/>
    <xf numFmtId="9" fontId="9" fillId="4" borderId="3" xfId="1" applyFont="1" applyFill="1" applyBorder="1"/>
    <xf numFmtId="9" fontId="11" fillId="4" borderId="2" xfId="1" applyFont="1" applyFill="1" applyBorder="1"/>
    <xf numFmtId="167" fontId="0" fillId="0" borderId="0" xfId="0" applyNumberFormat="1"/>
    <xf numFmtId="0" fontId="38" fillId="0" borderId="0" xfId="0" applyFont="1"/>
    <xf numFmtId="0" fontId="0" fillId="0" borderId="0" xfId="0" applyFont="1" applyFill="1" applyBorder="1"/>
    <xf numFmtId="9" fontId="21" fillId="0" borderId="0" xfId="1" applyFont="1" applyBorder="1"/>
    <xf numFmtId="9" fontId="37" fillId="0" borderId="0" xfId="1" applyFont="1" applyBorder="1"/>
    <xf numFmtId="9" fontId="21" fillId="0" borderId="0" xfId="1" applyFont="1" applyBorder="1" applyAlignment="1">
      <alignment wrapText="1"/>
    </xf>
    <xf numFmtId="1" fontId="12" fillId="0" borderId="0" xfId="0" applyNumberFormat="1" applyFont="1"/>
    <xf numFmtId="1" fontId="10" fillId="0" borderId="1" xfId="0" applyNumberFormat="1" applyFont="1" applyBorder="1"/>
    <xf numFmtId="1" fontId="12" fillId="0" borderId="0" xfId="0" applyNumberFormat="1" applyFont="1" applyBorder="1"/>
    <xf numFmtId="0" fontId="0" fillId="0" borderId="12" xfId="0" applyBorder="1"/>
    <xf numFmtId="166" fontId="0" fillId="0" borderId="12" xfId="0" applyNumberFormat="1" applyFont="1" applyBorder="1"/>
    <xf numFmtId="1" fontId="12" fillId="0" borderId="12" xfId="0" applyNumberFormat="1" applyFont="1" applyBorder="1"/>
    <xf numFmtId="1" fontId="9" fillId="0" borderId="12" xfId="0" applyNumberFormat="1" applyFont="1" applyBorder="1"/>
    <xf numFmtId="9" fontId="13" fillId="0" borderId="0" xfId="1" applyFont="1"/>
    <xf numFmtId="9" fontId="11" fillId="0" borderId="0" xfId="1" applyFont="1"/>
    <xf numFmtId="10" fontId="27" fillId="0" borderId="0" xfId="1" applyNumberFormat="1" applyFont="1"/>
    <xf numFmtId="166" fontId="9" fillId="0" borderId="0" xfId="0" applyNumberFormat="1" applyFont="1" applyBorder="1"/>
    <xf numFmtId="9" fontId="9" fillId="0" borderId="0" xfId="1" applyFont="1" applyBorder="1"/>
    <xf numFmtId="3" fontId="9" fillId="0" borderId="0" xfId="1" applyNumberFormat="1" applyFont="1" applyBorder="1"/>
    <xf numFmtId="3" fontId="9" fillId="0" borderId="0" xfId="0" applyNumberFormat="1" applyFont="1"/>
    <xf numFmtId="3" fontId="10" fillId="0" borderId="1" xfId="0" applyNumberFormat="1" applyFont="1" applyBorder="1"/>
    <xf numFmtId="3" fontId="10" fillId="0" borderId="0" xfId="0" applyNumberFormat="1" applyFont="1" applyBorder="1"/>
    <xf numFmtId="14" fontId="41" fillId="0" borderId="0" xfId="0" applyNumberFormat="1" applyFont="1"/>
    <xf numFmtId="10" fontId="0" fillId="0" borderId="0" xfId="0" applyNumberFormat="1"/>
    <xf numFmtId="2" fontId="0" fillId="0" borderId="0" xfId="0" applyNumberFormat="1"/>
    <xf numFmtId="3" fontId="0" fillId="0" borderId="0" xfId="0" applyNumberFormat="1"/>
    <xf numFmtId="10" fontId="0" fillId="0" borderId="0" xfId="1" applyNumberFormat="1" applyFont="1" applyBorder="1"/>
    <xf numFmtId="0" fontId="4" fillId="4" borderId="0" xfId="0" applyFont="1" applyFill="1" applyBorder="1" applyAlignment="1">
      <alignment horizontal="right"/>
    </xf>
    <xf numFmtId="3" fontId="26" fillId="4" borderId="0" xfId="0" applyNumberFormat="1" applyFont="1" applyFill="1" applyBorder="1"/>
    <xf numFmtId="0" fontId="26" fillId="4" borderId="1" xfId="0" applyFont="1" applyFill="1" applyBorder="1"/>
    <xf numFmtId="3" fontId="10" fillId="4" borderId="1" xfId="0" applyNumberFormat="1" applyFont="1" applyFill="1" applyBorder="1"/>
    <xf numFmtId="10" fontId="0" fillId="0" borderId="0" xfId="1" applyNumberFormat="1" applyFont="1"/>
    <xf numFmtId="166" fontId="26" fillId="0" borderId="1" xfId="0" applyNumberFormat="1" applyFont="1" applyBorder="1"/>
    <xf numFmtId="166" fontId="12" fillId="0" borderId="0" xfId="0" applyNumberFormat="1" applyFont="1" applyBorder="1"/>
    <xf numFmtId="3" fontId="26" fillId="0" borderId="0" xfId="0" applyNumberFormat="1" applyFont="1" applyBorder="1"/>
    <xf numFmtId="0" fontId="43" fillId="0" borderId="4" xfId="0" applyFont="1" applyBorder="1"/>
    <xf numFmtId="0" fontId="26" fillId="0" borderId="5" xfId="0" applyFont="1" applyBorder="1"/>
    <xf numFmtId="166" fontId="10" fillId="0" borderId="0" xfId="0" applyNumberFormat="1" applyFont="1"/>
    <xf numFmtId="3" fontId="26" fillId="4" borderId="2" xfId="0" applyNumberFormat="1" applyFont="1" applyFill="1" applyBorder="1"/>
    <xf numFmtId="3" fontId="12" fillId="4" borderId="2" xfId="0" applyNumberFormat="1" applyFont="1" applyFill="1" applyBorder="1"/>
    <xf numFmtId="3" fontId="12" fillId="4" borderId="1" xfId="0" applyNumberFormat="1" applyFont="1" applyFill="1" applyBorder="1"/>
    <xf numFmtId="164" fontId="42" fillId="4" borderId="1" xfId="1" applyNumberFormat="1" applyFont="1" applyFill="1" applyBorder="1"/>
    <xf numFmtId="9" fontId="42" fillId="4" borderId="2" xfId="1" applyFont="1" applyFill="1" applyBorder="1"/>
    <xf numFmtId="3" fontId="26" fillId="4" borderId="1" xfId="0" applyNumberFormat="1" applyFont="1" applyFill="1" applyBorder="1"/>
    <xf numFmtId="14" fontId="12" fillId="0" borderId="0" xfId="0" applyNumberFormat="1" applyFont="1"/>
    <xf numFmtId="166" fontId="26" fillId="0" borderId="4" xfId="0" applyNumberFormat="1" applyFont="1" applyBorder="1"/>
    <xf numFmtId="166" fontId="26" fillId="0" borderId="5" xfId="0" applyNumberFormat="1" applyFont="1" applyBorder="1"/>
    <xf numFmtId="9" fontId="12" fillId="0" borderId="0" xfId="1" applyFont="1" applyBorder="1"/>
    <xf numFmtId="164" fontId="12" fillId="0" borderId="0" xfId="1" applyNumberFormat="1" applyFont="1" applyBorder="1"/>
    <xf numFmtId="2" fontId="12" fillId="0" borderId="0" xfId="0" applyNumberFormat="1" applyFont="1"/>
    <xf numFmtId="10" fontId="12" fillId="0" borderId="0" xfId="0" applyNumberFormat="1" applyFont="1"/>
    <xf numFmtId="9" fontId="12" fillId="0" borderId="0" xfId="1" applyFont="1"/>
    <xf numFmtId="0" fontId="21" fillId="0" borderId="1" xfId="0" applyFont="1" applyBorder="1"/>
    <xf numFmtId="0" fontId="37" fillId="0" borderId="1" xfId="0" applyFont="1" applyBorder="1"/>
    <xf numFmtId="9" fontId="22" fillId="0" borderId="1" xfId="0" applyNumberFormat="1" applyFont="1" applyBorder="1"/>
    <xf numFmtId="9" fontId="4" fillId="0" borderId="0" xfId="1" applyFont="1" applyBorder="1"/>
    <xf numFmtId="0" fontId="0" fillId="10" borderId="2" xfId="0" applyFont="1" applyFill="1" applyBorder="1" applyAlignment="1">
      <alignment horizontal="right"/>
    </xf>
    <xf numFmtId="0" fontId="0" fillId="10" borderId="2" xfId="0" applyFill="1" applyBorder="1"/>
    <xf numFmtId="9" fontId="26" fillId="0" borderId="0" xfId="1" applyFont="1" applyBorder="1"/>
    <xf numFmtId="9" fontId="0" fillId="0" borderId="0" xfId="1" applyFont="1" applyAlignment="1">
      <alignment horizontal="right"/>
    </xf>
    <xf numFmtId="9" fontId="0" fillId="0" borderId="0" xfId="1" applyFont="1" applyAlignment="1">
      <alignment horizontal="left" indent="1"/>
    </xf>
    <xf numFmtId="9" fontId="12" fillId="0" borderId="0" xfId="1" applyFont="1" applyAlignment="1">
      <alignment horizontal="right"/>
    </xf>
    <xf numFmtId="9" fontId="9" fillId="0" borderId="0" xfId="1" applyFont="1" applyAlignment="1">
      <alignment horizontal="right"/>
    </xf>
    <xf numFmtId="9" fontId="4" fillId="0" borderId="1" xfId="1" applyFont="1" applyBorder="1"/>
    <xf numFmtId="9" fontId="26" fillId="0" borderId="1" xfId="1" applyFont="1" applyBorder="1"/>
    <xf numFmtId="9" fontId="10" fillId="0" borderId="1" xfId="1" applyFont="1" applyBorder="1"/>
    <xf numFmtId="9" fontId="10" fillId="0" borderId="0" xfId="1" applyFont="1" applyBorder="1"/>
    <xf numFmtId="9" fontId="39" fillId="0" borderId="0" xfId="1" applyFont="1"/>
    <xf numFmtId="9" fontId="40" fillId="0" borderId="0" xfId="1" applyFont="1" applyFill="1" applyBorder="1"/>
    <xf numFmtId="9" fontId="39" fillId="0" borderId="0" xfId="1" applyFont="1" applyBorder="1"/>
    <xf numFmtId="9" fontId="4" fillId="0" borderId="1" xfId="1" applyFont="1" applyBorder="1" applyAlignment="1">
      <alignment wrapText="1"/>
    </xf>
    <xf numFmtId="9" fontId="22" fillId="0" borderId="0" xfId="1" applyFont="1" applyBorder="1"/>
    <xf numFmtId="9" fontId="0" fillId="0" borderId="0" xfId="1" applyFont="1" applyFill="1" applyBorder="1"/>
    <xf numFmtId="9" fontId="4" fillId="0" borderId="0" xfId="1" applyFont="1"/>
    <xf numFmtId="9" fontId="10" fillId="0" borderId="0" xfId="1" applyFont="1"/>
    <xf numFmtId="0" fontId="4" fillId="10" borderId="1" xfId="0" applyFont="1" applyFill="1" applyBorder="1"/>
    <xf numFmtId="0" fontId="10" fillId="10" borderId="1" xfId="0" applyFont="1" applyFill="1" applyBorder="1"/>
    <xf numFmtId="0" fontId="26" fillId="10" borderId="1" xfId="0" applyFont="1" applyFill="1" applyBorder="1"/>
    <xf numFmtId="0" fontId="0" fillId="11" borderId="0" xfId="0" applyFont="1" applyFill="1" applyBorder="1"/>
    <xf numFmtId="0" fontId="0" fillId="11" borderId="0" xfId="0" applyFill="1"/>
    <xf numFmtId="166" fontId="0" fillId="11" borderId="0" xfId="0" applyNumberFormat="1" applyFont="1" applyFill="1" applyBorder="1"/>
    <xf numFmtId="9" fontId="12" fillId="11" borderId="0" xfId="1" applyFont="1" applyFill="1" applyBorder="1"/>
    <xf numFmtId="1" fontId="9" fillId="11" borderId="0" xfId="0" applyNumberFormat="1" applyFont="1" applyFill="1"/>
    <xf numFmtId="0" fontId="4" fillId="11" borderId="0" xfId="0" applyFont="1" applyFill="1"/>
    <xf numFmtId="166" fontId="4" fillId="11" borderId="0" xfId="0" applyNumberFormat="1" applyFont="1" applyFill="1" applyBorder="1"/>
    <xf numFmtId="9" fontId="26" fillId="11" borderId="0" xfId="1" applyFont="1" applyFill="1" applyBorder="1"/>
    <xf numFmtId="164" fontId="10" fillId="11" borderId="0" xfId="1" applyNumberFormat="1" applyFont="1" applyFill="1"/>
    <xf numFmtId="164" fontId="9" fillId="11" borderId="0" xfId="1" applyNumberFormat="1" applyFont="1" applyFill="1"/>
    <xf numFmtId="164" fontId="9" fillId="11" borderId="0" xfId="1" applyNumberFormat="1" applyFont="1" applyFill="1" applyBorder="1"/>
    <xf numFmtId="0" fontId="9" fillId="11" borderId="0" xfId="0" applyFont="1" applyFill="1" applyBorder="1"/>
    <xf numFmtId="0" fontId="4" fillId="11" borderId="0" xfId="0" applyFont="1" applyFill="1" applyBorder="1"/>
    <xf numFmtId="164" fontId="10" fillId="11" borderId="0" xfId="1" applyNumberFormat="1" applyFont="1" applyFill="1" applyBorder="1"/>
    <xf numFmtId="0" fontId="0" fillId="11" borderId="0" xfId="0" applyFill="1" applyBorder="1"/>
    <xf numFmtId="164" fontId="12" fillId="11" borderId="0" xfId="1" applyNumberFormat="1" applyFont="1" applyFill="1" applyBorder="1"/>
    <xf numFmtId="164" fontId="0" fillId="11" borderId="0" xfId="1" applyNumberFormat="1" applyFont="1" applyFill="1" applyBorder="1"/>
    <xf numFmtId="9" fontId="0" fillId="11" borderId="0" xfId="1" applyFont="1" applyFill="1" applyBorder="1"/>
    <xf numFmtId="0" fontId="0" fillId="11" borderId="3" xfId="0" applyFill="1" applyBorder="1"/>
    <xf numFmtId="3" fontId="0" fillId="11" borderId="0" xfId="1" applyNumberFormat="1" applyFont="1" applyFill="1" applyBorder="1"/>
    <xf numFmtId="3" fontId="12" fillId="11" borderId="0" xfId="1" applyNumberFormat="1" applyFont="1" applyFill="1" applyBorder="1"/>
    <xf numFmtId="164" fontId="12" fillId="11" borderId="3" xfId="1" applyNumberFormat="1" applyFont="1" applyFill="1" applyBorder="1"/>
    <xf numFmtId="9" fontId="4" fillId="10" borderId="1" xfId="1" applyFont="1" applyFill="1" applyBorder="1"/>
    <xf numFmtId="9" fontId="26" fillId="10" borderId="1" xfId="1" applyFont="1" applyFill="1" applyBorder="1"/>
    <xf numFmtId="9" fontId="10" fillId="10" borderId="1" xfId="1" applyFont="1" applyFill="1" applyBorder="1"/>
    <xf numFmtId="9" fontId="9" fillId="11" borderId="0" xfId="1" applyFont="1" applyFill="1" applyBorder="1"/>
    <xf numFmtId="9" fontId="0" fillId="11" borderId="3" xfId="1" applyFont="1" applyFill="1" applyBorder="1"/>
    <xf numFmtId="9" fontId="12" fillId="11" borderId="3" xfId="1" applyFont="1" applyFill="1" applyBorder="1"/>
    <xf numFmtId="9" fontId="9" fillId="11" borderId="3" xfId="1" applyFont="1" applyFill="1" applyBorder="1"/>
    <xf numFmtId="0" fontId="0" fillId="13" borderId="0" xfId="0" applyFill="1" applyBorder="1"/>
    <xf numFmtId="9" fontId="12" fillId="13" borderId="0" xfId="1" applyFont="1" applyFill="1" applyBorder="1"/>
    <xf numFmtId="167" fontId="12" fillId="13" borderId="0" xfId="0" applyNumberFormat="1" applyFont="1" applyFill="1" applyBorder="1"/>
    <xf numFmtId="167" fontId="9" fillId="13" borderId="0" xfId="0" applyNumberFormat="1" applyFont="1" applyFill="1" applyBorder="1"/>
    <xf numFmtId="0" fontId="9" fillId="13" borderId="0" xfId="0" applyFont="1" applyFill="1" applyBorder="1"/>
    <xf numFmtId="2" fontId="9" fillId="13" borderId="0" xfId="0" applyNumberFormat="1" applyFont="1" applyFill="1" applyBorder="1"/>
    <xf numFmtId="0" fontId="7" fillId="13" borderId="0" xfId="0" applyFont="1" applyFill="1" applyBorder="1"/>
    <xf numFmtId="164" fontId="12" fillId="13" borderId="0" xfId="1" applyNumberFormat="1" applyFont="1" applyFill="1" applyBorder="1"/>
    <xf numFmtId="164" fontId="0" fillId="13" borderId="0" xfId="1" applyNumberFormat="1" applyFont="1" applyFill="1" applyBorder="1"/>
    <xf numFmtId="0" fontId="0" fillId="12" borderId="0" xfId="0" applyFill="1"/>
    <xf numFmtId="3" fontId="12" fillId="12" borderId="0" xfId="0" applyNumberFormat="1" applyFont="1" applyFill="1"/>
    <xf numFmtId="3" fontId="9" fillId="12" borderId="0" xfId="0" applyNumberFormat="1" applyFont="1" applyFill="1"/>
    <xf numFmtId="10" fontId="12" fillId="12" borderId="0" xfId="1" applyNumberFormat="1" applyFont="1" applyFill="1"/>
    <xf numFmtId="9" fontId="12" fillId="12" borderId="0" xfId="1" applyFont="1" applyFill="1"/>
    <xf numFmtId="9" fontId="9" fillId="12" borderId="0" xfId="1" applyFont="1" applyFill="1"/>
    <xf numFmtId="0" fontId="0" fillId="12" borderId="3" xfId="0" applyFill="1" applyBorder="1"/>
    <xf numFmtId="0" fontId="9" fillId="12" borderId="3" xfId="0" applyFont="1" applyFill="1" applyBorder="1"/>
    <xf numFmtId="14" fontId="38" fillId="0" borderId="0" xfId="0" applyNumberFormat="1" applyFont="1"/>
    <xf numFmtId="2" fontId="0" fillId="0" borderId="0" xfId="1" applyNumberFormat="1" applyFont="1" applyBorder="1"/>
    <xf numFmtId="2" fontId="9" fillId="0" borderId="0" xfId="1" applyNumberFormat="1" applyFont="1" applyBorder="1"/>
    <xf numFmtId="0" fontId="32" fillId="10" borderId="4" xfId="0" applyFont="1" applyFill="1" applyBorder="1"/>
    <xf numFmtId="0" fontId="30" fillId="10" borderId="4" xfId="0" applyFont="1" applyFill="1" applyBorder="1" applyAlignment="1">
      <alignment horizontal="right"/>
    </xf>
    <xf numFmtId="0" fontId="33" fillId="10" borderId="4" xfId="0" applyFont="1" applyFill="1" applyBorder="1" applyAlignment="1">
      <alignment horizontal="right"/>
    </xf>
    <xf numFmtId="0" fontId="31" fillId="10" borderId="4" xfId="0" applyFont="1" applyFill="1" applyBorder="1" applyAlignment="1">
      <alignment horizontal="right"/>
    </xf>
    <xf numFmtId="3" fontId="12" fillId="0" borderId="0" xfId="0" applyNumberFormat="1" applyFont="1" applyAlignment="1">
      <alignment horizontal="right"/>
    </xf>
    <xf numFmtId="0" fontId="0" fillId="4" borderId="0" xfId="0" applyFill="1" applyBorder="1" applyAlignment="1">
      <alignment horizontal="right"/>
    </xf>
    <xf numFmtId="166" fontId="12" fillId="0" borderId="0" xfId="0" applyNumberFormat="1" applyFont="1"/>
    <xf numFmtId="3" fontId="26" fillId="0" borderId="1" xfId="0" applyNumberFormat="1" applyFont="1" applyBorder="1"/>
    <xf numFmtId="9" fontId="37" fillId="0" borderId="1" xfId="0" applyNumberFormat="1" applyFont="1" applyBorder="1"/>
    <xf numFmtId="3" fontId="12" fillId="0" borderId="0" xfId="0" applyNumberFormat="1" applyFont="1"/>
    <xf numFmtId="3" fontId="12" fillId="0" borderId="0" xfId="1" applyNumberFormat="1" applyFont="1" applyBorder="1"/>
    <xf numFmtId="166" fontId="26" fillId="0" borderId="0" xfId="0" applyNumberFormat="1" applyFont="1"/>
    <xf numFmtId="167" fontId="26" fillId="0" borderId="0" xfId="0" applyNumberFormat="1" applyFont="1" applyBorder="1"/>
    <xf numFmtId="2" fontId="12" fillId="0" borderId="0" xfId="1" applyNumberFormat="1" applyFont="1" applyBorder="1"/>
    <xf numFmtId="0" fontId="12" fillId="0" borderId="4" xfId="0" applyFont="1" applyBorder="1"/>
    <xf numFmtId="2" fontId="26" fillId="0" borderId="0" xfId="0" applyNumberFormat="1" applyFont="1"/>
    <xf numFmtId="164" fontId="12" fillId="13" borderId="0" xfId="0" applyNumberFormat="1" applyFont="1" applyFill="1" applyBorder="1"/>
    <xf numFmtId="166" fontId="12" fillId="11" borderId="0" xfId="0" applyNumberFormat="1" applyFont="1" applyFill="1" applyBorder="1"/>
    <xf numFmtId="164" fontId="26" fillId="11" borderId="0" xfId="1" applyNumberFormat="1" applyFont="1" applyFill="1"/>
    <xf numFmtId="164" fontId="12" fillId="11" borderId="0" xfId="1" applyNumberFormat="1" applyFont="1" applyFill="1"/>
    <xf numFmtId="164" fontId="26" fillId="11" borderId="0" xfId="1" applyNumberFormat="1" applyFont="1" applyFill="1" applyBorder="1"/>
    <xf numFmtId="166" fontId="10" fillId="0" borderId="0" xfId="0" applyNumberFormat="1" applyFont="1" applyBorder="1"/>
    <xf numFmtId="0" fontId="0" fillId="0" borderId="0" xfId="1" applyNumberFormat="1" applyFont="1"/>
    <xf numFmtId="4" fontId="26" fillId="4" borderId="1" xfId="0" applyNumberFormat="1" applyFont="1" applyFill="1" applyBorder="1"/>
    <xf numFmtId="3" fontId="0" fillId="0" borderId="0" xfId="0" applyNumberFormat="1" applyFont="1" applyBorder="1"/>
    <xf numFmtId="3" fontId="0" fillId="0" borderId="0" xfId="0" applyNumberFormat="1" applyBorder="1"/>
    <xf numFmtId="0" fontId="0" fillId="0" borderId="0" xfId="0" applyFill="1" applyBorder="1"/>
    <xf numFmtId="1" fontId="0" fillId="0" borderId="0" xfId="0" applyNumberFormat="1"/>
    <xf numFmtId="169" fontId="26" fillId="4" borderId="1" xfId="0" applyNumberFormat="1" applyFont="1" applyFill="1" applyBorder="1"/>
    <xf numFmtId="169" fontId="10" fillId="4" borderId="1" xfId="0" applyNumberFormat="1" applyFont="1" applyFill="1" applyBorder="1"/>
    <xf numFmtId="0" fontId="0" fillId="0" borderId="2" xfId="0" applyBorder="1"/>
    <xf numFmtId="0" fontId="4" fillId="0" borderId="3" xfId="0" applyFont="1" applyBorder="1"/>
    <xf numFmtId="0" fontId="4" fillId="10" borderId="3" xfId="0" applyFont="1" applyFill="1" applyBorder="1"/>
    <xf numFmtId="167" fontId="0" fillId="0" borderId="0" xfId="0" applyNumberFormat="1" applyBorder="1"/>
    <xf numFmtId="0" fontId="0" fillId="0" borderId="1" xfId="0" applyBorder="1"/>
    <xf numFmtId="164" fontId="4" fillId="0" borderId="3" xfId="1" applyNumberFormat="1" applyFont="1" applyBorder="1"/>
    <xf numFmtId="0" fontId="44" fillId="0" borderId="0" xfId="0" applyFont="1"/>
    <xf numFmtId="3" fontId="45" fillId="0" borderId="0" xfId="0" applyNumberFormat="1" applyFont="1"/>
    <xf numFmtId="3" fontId="46" fillId="0" borderId="0" xfId="0" applyNumberFormat="1" applyFont="1"/>
    <xf numFmtId="0" fontId="0" fillId="0" borderId="1" xfId="0" applyFill="1" applyBorder="1"/>
    <xf numFmtId="164" fontId="12" fillId="0" borderId="1" xfId="1" applyNumberFormat="1" applyFont="1" applyFill="1" applyBorder="1"/>
    <xf numFmtId="171" fontId="12" fillId="0" borderId="1" xfId="1" applyNumberFormat="1" applyFont="1" applyFill="1" applyBorder="1"/>
    <xf numFmtId="0" fontId="9" fillId="0" borderId="1" xfId="0" applyFont="1" applyFill="1" applyBorder="1"/>
    <xf numFmtId="3" fontId="0" fillId="13" borderId="0" xfId="0" applyNumberFormat="1" applyFill="1" applyBorder="1"/>
    <xf numFmtId="3" fontId="9" fillId="13" borderId="0" xfId="0" applyNumberFormat="1" applyFont="1" applyFill="1" applyBorder="1"/>
    <xf numFmtId="164" fontId="9" fillId="13" borderId="0" xfId="1" applyNumberFormat="1" applyFont="1" applyFill="1" applyBorder="1"/>
    <xf numFmtId="3" fontId="9" fillId="0" borderId="0" xfId="0" applyNumberFormat="1" applyFont="1" applyBorder="1"/>
    <xf numFmtId="166" fontId="10" fillId="0" borderId="4" xfId="0" applyNumberFormat="1" applyFont="1" applyBorder="1"/>
    <xf numFmtId="166" fontId="10" fillId="0" borderId="5" xfId="0" applyNumberFormat="1" applyFont="1" applyBorder="1"/>
    <xf numFmtId="164" fontId="12" fillId="0" borderId="0" xfId="1" applyNumberFormat="1" applyFont="1" applyAlignment="1">
      <alignment horizontal="right"/>
    </xf>
    <xf numFmtId="164" fontId="9" fillId="0" borderId="0" xfId="1" applyNumberFormat="1" applyFont="1" applyAlignment="1">
      <alignment horizontal="right"/>
    </xf>
    <xf numFmtId="164" fontId="0" fillId="0" borderId="0" xfId="0" applyNumberFormat="1"/>
    <xf numFmtId="164" fontId="9" fillId="0" borderId="0" xfId="0" applyNumberFormat="1" applyFont="1"/>
    <xf numFmtId="0" fontId="47" fillId="0" borderId="0" xfId="0" applyFont="1"/>
    <xf numFmtId="164" fontId="12" fillId="0" borderId="0" xfId="1" applyNumberFormat="1" applyFont="1"/>
    <xf numFmtId="164" fontId="26" fillId="4" borderId="1" xfId="1" applyNumberFormat="1" applyFont="1" applyFill="1" applyBorder="1"/>
    <xf numFmtId="164" fontId="10" fillId="4" borderId="1" xfId="1" applyNumberFormat="1" applyFont="1" applyFill="1" applyBorder="1"/>
    <xf numFmtId="0" fontId="33" fillId="14" borderId="4" xfId="0" applyFont="1" applyFill="1" applyBorder="1" applyAlignment="1">
      <alignment horizontal="right"/>
    </xf>
    <xf numFmtId="0" fontId="31" fillId="14" borderId="4" xfId="0" applyFont="1" applyFill="1" applyBorder="1" applyAlignment="1">
      <alignment horizontal="right"/>
    </xf>
    <xf numFmtId="3" fontId="12" fillId="15" borderId="2" xfId="0" applyNumberFormat="1" applyFont="1" applyFill="1" applyBorder="1"/>
    <xf numFmtId="3" fontId="9" fillId="15" borderId="2" xfId="0" applyNumberFormat="1" applyFont="1" applyFill="1" applyBorder="1"/>
    <xf numFmtId="3" fontId="12" fillId="15" borderId="0" xfId="0" applyNumberFormat="1" applyFont="1" applyFill="1"/>
    <xf numFmtId="3" fontId="9" fillId="15" borderId="0" xfId="0" applyNumberFormat="1" applyFont="1" applyFill="1"/>
    <xf numFmtId="3" fontId="26" fillId="15" borderId="1" xfId="0" applyNumberFormat="1" applyFont="1" applyFill="1" applyBorder="1"/>
    <xf numFmtId="3" fontId="10" fillId="15" borderId="1" xfId="0" applyNumberFormat="1" applyFont="1" applyFill="1" applyBorder="1"/>
    <xf numFmtId="3" fontId="26" fillId="15" borderId="3" xfId="0" applyNumberFormat="1" applyFont="1" applyFill="1" applyBorder="1"/>
    <xf numFmtId="3" fontId="10" fillId="15" borderId="3" xfId="0" applyNumberFormat="1" applyFont="1" applyFill="1" applyBorder="1"/>
    <xf numFmtId="3" fontId="26" fillId="15" borderId="0" xfId="0" applyNumberFormat="1" applyFont="1" applyFill="1"/>
    <xf numFmtId="3" fontId="10" fillId="15" borderId="0" xfId="0" applyNumberFormat="1" applyFont="1" applyFill="1"/>
    <xf numFmtId="164" fontId="26" fillId="15" borderId="1" xfId="0" applyNumberFormat="1" applyFont="1" applyFill="1" applyBorder="1"/>
    <xf numFmtId="164" fontId="10" fillId="15" borderId="1" xfId="0" applyNumberFormat="1" applyFont="1" applyFill="1" applyBorder="1"/>
    <xf numFmtId="0" fontId="0" fillId="10" borderId="0" xfId="0" applyFill="1"/>
    <xf numFmtId="0" fontId="0" fillId="10" borderId="1" xfId="0" applyFill="1" applyBorder="1"/>
    <xf numFmtId="10" fontId="0" fillId="0" borderId="0" xfId="0" applyNumberFormat="1" applyBorder="1"/>
    <xf numFmtId="0" fontId="0" fillId="0" borderId="3" xfId="0" applyBorder="1"/>
    <xf numFmtId="164" fontId="0" fillId="0" borderId="3" xfId="1" applyNumberFormat="1" applyFont="1" applyBorder="1"/>
    <xf numFmtId="1" fontId="0" fillId="0" borderId="0" xfId="0" applyNumberFormat="1" applyBorder="1"/>
    <xf numFmtId="9" fontId="0" fillId="0" borderId="3" xfId="1" applyNumberFormat="1" applyFont="1" applyBorder="1"/>
    <xf numFmtId="3" fontId="0" fillId="0" borderId="2" xfId="0" applyNumberFormat="1" applyBorder="1"/>
    <xf numFmtId="3" fontId="4" fillId="0" borderId="0" xfId="0" applyNumberFormat="1" applyFont="1" applyBorder="1"/>
    <xf numFmtId="0" fontId="48" fillId="0" borderId="0" xfId="0" applyFont="1"/>
    <xf numFmtId="0" fontId="49" fillId="0" borderId="0" xfId="0" applyFont="1"/>
    <xf numFmtId="2" fontId="0" fillId="0" borderId="0" xfId="0" applyNumberFormat="1" applyBorder="1"/>
    <xf numFmtId="9" fontId="37" fillId="0" borderId="1" xfId="1" applyNumberFormat="1" applyFont="1" applyBorder="1"/>
    <xf numFmtId="9" fontId="0" fillId="0" borderId="0" xfId="0" applyNumberFormat="1"/>
    <xf numFmtId="4" fontId="0" fillId="0" borderId="0" xfId="0" applyNumberFormat="1"/>
    <xf numFmtId="1" fontId="4" fillId="0" borderId="0" xfId="0" applyNumberFormat="1" applyFont="1"/>
    <xf numFmtId="3" fontId="4" fillId="10" borderId="0" xfId="0" applyNumberFormat="1" applyFont="1" applyFill="1" applyBorder="1"/>
    <xf numFmtId="164" fontId="4" fillId="10" borderId="0" xfId="0" applyNumberFormat="1" applyFont="1" applyFill="1" applyBorder="1"/>
    <xf numFmtId="9" fontId="4" fillId="10" borderId="0" xfId="0" applyNumberFormat="1" applyFont="1" applyFill="1" applyBorder="1"/>
    <xf numFmtId="9" fontId="4" fillId="10" borderId="3" xfId="0" applyNumberFormat="1" applyFont="1" applyFill="1" applyBorder="1"/>
    <xf numFmtId="1" fontId="0" fillId="0" borderId="3" xfId="0" applyNumberFormat="1" applyBorder="1"/>
    <xf numFmtId="1" fontId="0" fillId="0" borderId="2" xfId="0" applyNumberFormat="1" applyBorder="1"/>
    <xf numFmtId="1" fontId="0" fillId="0" borderId="1" xfId="0" applyNumberFormat="1" applyBorder="1"/>
    <xf numFmtId="164" fontId="4" fillId="10" borderId="1" xfId="0" applyNumberFormat="1" applyFont="1" applyFill="1" applyBorder="1"/>
    <xf numFmtId="9" fontId="50" fillId="10" borderId="1" xfId="0" applyNumberFormat="1" applyFont="1" applyFill="1" applyBorder="1"/>
    <xf numFmtId="164" fontId="4" fillId="10" borderId="1" xfId="0" applyNumberFormat="1" applyFont="1" applyFill="1" applyBorder="1" applyAlignment="1">
      <alignment horizontal="right"/>
    </xf>
    <xf numFmtId="164" fontId="4" fillId="10" borderId="1" xfId="0" quotePrefix="1" applyNumberFormat="1" applyFont="1" applyFill="1" applyBorder="1" applyAlignment="1">
      <alignment horizontal="right"/>
    </xf>
    <xf numFmtId="9" fontId="0" fillId="0" borderId="3" xfId="1" applyFont="1" applyBorder="1"/>
    <xf numFmtId="2" fontId="4" fillId="0" borderId="3" xfId="0" applyNumberFormat="1" applyFont="1" applyBorder="1"/>
    <xf numFmtId="172" fontId="0" fillId="0" borderId="0" xfId="0" applyNumberFormat="1"/>
    <xf numFmtId="0" fontId="0" fillId="0" borderId="0" xfId="0" applyNumberFormat="1"/>
    <xf numFmtId="172" fontId="38" fillId="0" borderId="0" xfId="0" applyNumberFormat="1" applyFont="1"/>
    <xf numFmtId="164" fontId="4" fillId="0" borderId="0" xfId="1" applyNumberFormat="1" applyFont="1" applyBorder="1"/>
    <xf numFmtId="4" fontId="12" fillId="0" borderId="0" xfId="0" applyNumberFormat="1" applyFont="1"/>
    <xf numFmtId="0" fontId="0" fillId="16" borderId="0" xfId="0" applyFill="1"/>
    <xf numFmtId="0" fontId="9" fillId="16" borderId="0" xfId="0" applyFont="1" applyFill="1"/>
    <xf numFmtId="0" fontId="12" fillId="16" borderId="0" xfId="0" applyFont="1" applyFill="1"/>
    <xf numFmtId="0" fontId="4" fillId="16" borderId="0" xfId="0" applyFont="1" applyFill="1"/>
    <xf numFmtId="0" fontId="10" fillId="16" borderId="0" xfId="0" applyFont="1" applyFill="1"/>
    <xf numFmtId="0" fontId="0" fillId="16" borderId="0" xfId="0" applyFont="1" applyFill="1"/>
    <xf numFmtId="3" fontId="0" fillId="16" borderId="0" xfId="0" applyNumberFormat="1" applyFill="1"/>
    <xf numFmtId="3" fontId="0" fillId="16" borderId="0" xfId="0" applyNumberFormat="1" applyFont="1" applyFill="1"/>
    <xf numFmtId="3" fontId="4" fillId="16" borderId="0" xfId="0" applyNumberFormat="1" applyFont="1" applyFill="1"/>
    <xf numFmtId="0" fontId="0" fillId="3" borderId="3" xfId="0" applyFill="1" applyBorder="1"/>
    <xf numFmtId="0" fontId="9" fillId="3" borderId="3" xfId="0" applyFont="1" applyFill="1" applyBorder="1"/>
    <xf numFmtId="0" fontId="12" fillId="3" borderId="3" xfId="0" applyFont="1" applyFill="1" applyBorder="1"/>
    <xf numFmtId="9" fontId="0" fillId="16" borderId="0" xfId="1" applyFont="1" applyFill="1"/>
    <xf numFmtId="9" fontId="9" fillId="16" borderId="0" xfId="1" applyFont="1" applyFill="1"/>
    <xf numFmtId="164" fontId="0" fillId="16" borderId="0" xfId="1" applyNumberFormat="1" applyFont="1" applyFill="1"/>
    <xf numFmtId="9" fontId="1" fillId="16" borderId="0" xfId="1" applyFont="1" applyFill="1"/>
    <xf numFmtId="10" fontId="0" fillId="16" borderId="0" xfId="1" applyNumberFormat="1" applyFont="1" applyFill="1"/>
    <xf numFmtId="164" fontId="4" fillId="16" borderId="0" xfId="1" applyNumberFormat="1" applyFont="1" applyFill="1"/>
    <xf numFmtId="164" fontId="1" fillId="16" borderId="0" xfId="1" applyNumberFormat="1" applyFont="1" applyFill="1"/>
    <xf numFmtId="164" fontId="9" fillId="16" borderId="0" xfId="0" applyNumberFormat="1" applyFont="1" applyFill="1"/>
    <xf numFmtId="164" fontId="9" fillId="16" borderId="0" xfId="1" applyNumberFormat="1" applyFont="1" applyFill="1"/>
    <xf numFmtId="3" fontId="9" fillId="16" borderId="0" xfId="0" applyNumberFormat="1" applyFont="1" applyFill="1"/>
    <xf numFmtId="3" fontId="10" fillId="16" borderId="0" xfId="0" applyNumberFormat="1" applyFont="1" applyFill="1"/>
    <xf numFmtId="10" fontId="9" fillId="16" borderId="0" xfId="1" applyNumberFormat="1" applyFont="1" applyFill="1"/>
    <xf numFmtId="10" fontId="10" fillId="16" borderId="0" xfId="1" applyNumberFormat="1" applyFont="1" applyFill="1"/>
    <xf numFmtId="10" fontId="4" fillId="16" borderId="0" xfId="1" applyNumberFormat="1" applyFont="1" applyFill="1"/>
    <xf numFmtId="10" fontId="12" fillId="0" borderId="0" xfId="1" applyNumberFormat="1" applyFont="1"/>
    <xf numFmtId="3" fontId="4" fillId="0" borderId="0" xfId="0" applyNumberFormat="1" applyFont="1"/>
    <xf numFmtId="9" fontId="26" fillId="4" borderId="1" xfId="1" applyNumberFormat="1" applyFont="1" applyFill="1" applyBorder="1"/>
    <xf numFmtId="9" fontId="10" fillId="4" borderId="1" xfId="1" applyNumberFormat="1" applyFont="1" applyFill="1" applyBorder="1"/>
    <xf numFmtId="9" fontId="26" fillId="4" borderId="1" xfId="1" applyFont="1" applyFill="1" applyBorder="1"/>
    <xf numFmtId="9" fontId="10" fillId="4" borderId="1" xfId="1" applyFont="1" applyFill="1" applyBorder="1"/>
    <xf numFmtId="0" fontId="0" fillId="17" borderId="0" xfId="0" applyFill="1"/>
    <xf numFmtId="4" fontId="9" fillId="0" borderId="0" xfId="0" applyNumberFormat="1" applyFont="1"/>
    <xf numFmtId="9" fontId="0" fillId="0" borderId="0" xfId="1" applyNumberFormat="1" applyFont="1"/>
    <xf numFmtId="9" fontId="12" fillId="0" borderId="0" xfId="1" applyNumberFormat="1" applyFont="1"/>
    <xf numFmtId="167" fontId="4" fillId="0" borderId="0" xfId="0" applyNumberFormat="1" applyFont="1"/>
    <xf numFmtId="0" fontId="0" fillId="0" borderId="0" xfId="0" applyFill="1"/>
    <xf numFmtId="0" fontId="26" fillId="0" borderId="2" xfId="0" applyFont="1" applyFill="1" applyBorder="1"/>
    <xf numFmtId="3" fontId="50" fillId="0" borderId="2" xfId="0" applyNumberFormat="1" applyFont="1" applyFill="1" applyBorder="1"/>
    <xf numFmtId="0" fontId="38" fillId="0" borderId="0" xfId="0" applyFont="1" applyFill="1" applyBorder="1"/>
    <xf numFmtId="167" fontId="38" fillId="0" borderId="0" xfId="0" applyNumberFormat="1" applyFont="1" applyFill="1" applyBorder="1"/>
    <xf numFmtId="2" fontId="38" fillId="0" borderId="0" xfId="0" applyNumberFormat="1" applyFont="1" applyFill="1" applyBorder="1"/>
    <xf numFmtId="0" fontId="38" fillId="0" borderId="0" xfId="0" applyFont="1" applyFill="1" applyBorder="1" applyAlignment="1">
      <alignment wrapText="1"/>
    </xf>
    <xf numFmtId="0" fontId="0" fillId="0" borderId="2" xfId="0" applyFill="1" applyBorder="1"/>
    <xf numFmtId="0" fontId="12" fillId="0" borderId="2" xfId="0" applyFont="1" applyFill="1" applyBorder="1"/>
    <xf numFmtId="0" fontId="12" fillId="0" borderId="0" xfId="0" applyFont="1" applyFill="1" applyBorder="1"/>
    <xf numFmtId="2" fontId="12" fillId="0" borderId="0" xfId="0" applyNumberFormat="1" applyFont="1" applyFill="1" applyBorder="1"/>
    <xf numFmtId="3" fontId="12" fillId="0" borderId="0" xfId="0" applyNumberFormat="1" applyFont="1" applyFill="1" applyBorder="1"/>
    <xf numFmtId="3" fontId="26" fillId="0" borderId="0" xfId="0" applyNumberFormat="1" applyFont="1" applyFill="1" applyBorder="1"/>
    <xf numFmtId="4" fontId="12" fillId="0" borderId="0" xfId="0" applyNumberFormat="1" applyFont="1" applyFill="1" applyBorder="1"/>
    <xf numFmtId="164" fontId="12" fillId="0" borderId="0" xfId="1" applyNumberFormat="1" applyFont="1" applyFill="1" applyBorder="1"/>
    <xf numFmtId="9" fontId="12" fillId="0" borderId="0" xfId="1" applyNumberFormat="1" applyFont="1" applyFill="1" applyBorder="1"/>
    <xf numFmtId="0" fontId="0" fillId="0" borderId="3" xfId="0" applyFill="1" applyBorder="1"/>
    <xf numFmtId="164" fontId="12" fillId="0" borderId="3" xfId="1" applyNumberFormat="1" applyFont="1" applyFill="1" applyBorder="1"/>
    <xf numFmtId="0" fontId="50" fillId="0" borderId="0" xfId="0" applyFont="1" applyFill="1" applyBorder="1"/>
    <xf numFmtId="174" fontId="12" fillId="11" borderId="0" xfId="1" applyNumberFormat="1" applyFont="1" applyFill="1" applyBorder="1"/>
    <xf numFmtId="10" fontId="10" fillId="0" borderId="0" xfId="1" applyNumberFormat="1" applyFont="1" applyBorder="1"/>
    <xf numFmtId="174" fontId="9" fillId="0" borderId="0" xfId="1" applyNumberFormat="1" applyFont="1"/>
    <xf numFmtId="175" fontId="9" fillId="0" borderId="0" xfId="1" applyNumberFormat="1" applyFont="1"/>
    <xf numFmtId="3" fontId="51" fillId="16" borderId="0" xfId="0" applyNumberFormat="1" applyFont="1" applyFill="1"/>
    <xf numFmtId="3" fontId="12" fillId="16" borderId="0" xfId="0" applyNumberFormat="1" applyFont="1" applyFill="1"/>
    <xf numFmtId="10" fontId="51" fillId="16" borderId="0" xfId="1" applyNumberFormat="1" applyFont="1" applyFill="1"/>
    <xf numFmtId="166" fontId="51" fillId="0" borderId="1" xfId="0" applyNumberFormat="1" applyFont="1" applyBorder="1"/>
    <xf numFmtId="9" fontId="52" fillId="0" borderId="1" xfId="1" applyFont="1" applyBorder="1"/>
    <xf numFmtId="3" fontId="51" fillId="0" borderId="0" xfId="0" applyNumberFormat="1" applyFont="1" applyBorder="1"/>
    <xf numFmtId="3" fontId="51" fillId="0" borderId="1" xfId="0" applyNumberFormat="1" applyFont="1" applyBorder="1"/>
    <xf numFmtId="9" fontId="52" fillId="0" borderId="1" xfId="0" applyNumberFormat="1" applyFont="1" applyBorder="1"/>
    <xf numFmtId="166" fontId="51" fillId="0" borderId="0" xfId="0" applyNumberFormat="1" applyFont="1"/>
    <xf numFmtId="9" fontId="53" fillId="0" borderId="0" xfId="1" applyFont="1"/>
    <xf numFmtId="3" fontId="12" fillId="0" borderId="0" xfId="0" applyNumberFormat="1" applyFont="1" applyBorder="1"/>
    <xf numFmtId="166" fontId="51" fillId="0" borderId="4" xfId="0" applyNumberFormat="1" applyFont="1" applyBorder="1"/>
    <xf numFmtId="1" fontId="12" fillId="2" borderId="0" xfId="0" applyNumberFormat="1" applyFont="1" applyFill="1"/>
    <xf numFmtId="166" fontId="51" fillId="0" borderId="5" xfId="0" applyNumberFormat="1" applyFont="1" applyBorder="1"/>
    <xf numFmtId="3" fontId="9" fillId="2" borderId="0" xfId="0" applyNumberFormat="1" applyFont="1" applyFill="1"/>
    <xf numFmtId="167" fontId="20" fillId="0" borderId="0" xfId="0" applyNumberFormat="1" applyFont="1"/>
    <xf numFmtId="9" fontId="10" fillId="16" borderId="0" xfId="1" applyFont="1" applyFill="1"/>
    <xf numFmtId="164" fontId="12" fillId="0" borderId="0" xfId="0" applyNumberFormat="1" applyFont="1"/>
    <xf numFmtId="3" fontId="56" fillId="0" borderId="0" xfId="0" applyNumberFormat="1" applyFont="1"/>
    <xf numFmtId="3" fontId="9" fillId="0" borderId="0" xfId="1" applyNumberFormat="1" applyFont="1"/>
    <xf numFmtId="3" fontId="12" fillId="0" borderId="0" xfId="1" applyNumberFormat="1" applyFont="1"/>
    <xf numFmtId="0" fontId="57" fillId="13" borderId="0" xfId="0" applyFont="1" applyFill="1" applyBorder="1"/>
    <xf numFmtId="164" fontId="26" fillId="13" borderId="0" xfId="1" applyNumberFormat="1" applyFont="1" applyFill="1" applyBorder="1"/>
    <xf numFmtId="164" fontId="58" fillId="13" borderId="0" xfId="1" applyNumberFormat="1" applyFont="1" applyFill="1" applyBorder="1"/>
    <xf numFmtId="0" fontId="57" fillId="0" borderId="0" xfId="0" applyFont="1"/>
    <xf numFmtId="3" fontId="26" fillId="0" borderId="0" xfId="1" applyNumberFormat="1" applyFont="1"/>
    <xf numFmtId="3" fontId="58" fillId="0" borderId="0" xfId="1" applyNumberFormat="1" applyFont="1"/>
    <xf numFmtId="1" fontId="4" fillId="0" borderId="3" xfId="0" applyNumberFormat="1" applyFont="1" applyBorder="1"/>
    <xf numFmtId="176" fontId="0" fillId="0" borderId="0" xfId="0" applyNumberFormat="1"/>
    <xf numFmtId="0" fontId="12" fillId="4" borderId="8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right"/>
    </xf>
    <xf numFmtId="0" fontId="12" fillId="4" borderId="6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right"/>
    </xf>
    <xf numFmtId="0" fontId="12" fillId="4" borderId="7" xfId="0" applyFont="1" applyFill="1" applyBorder="1"/>
    <xf numFmtId="0" fontId="12" fillId="0" borderId="0" xfId="1" applyNumberFormat="1" applyFont="1"/>
    <xf numFmtId="0" fontId="59" fillId="8" borderId="2" xfId="0" applyFont="1" applyFill="1" applyBorder="1" applyAlignment="1">
      <alignment horizontal="right"/>
    </xf>
    <xf numFmtId="9" fontId="4" fillId="10" borderId="1" xfId="0" quotePrefix="1" applyNumberFormat="1" applyFont="1" applyFill="1" applyBorder="1" applyAlignment="1">
      <alignment horizontal="right"/>
    </xf>
    <xf numFmtId="9" fontId="4" fillId="10" borderId="1" xfId="0" applyNumberFormat="1" applyFont="1" applyFill="1" applyBorder="1" applyAlignment="1">
      <alignment horizontal="right"/>
    </xf>
    <xf numFmtId="1" fontId="50" fillId="0" borderId="0" xfId="0" applyNumberFormat="1" applyFont="1" applyFill="1" applyBorder="1"/>
    <xf numFmtId="0" fontId="0" fillId="0" borderId="14" xfId="0" applyBorder="1"/>
    <xf numFmtId="164" fontId="0" fillId="0" borderId="14" xfId="1" applyNumberFormat="1" applyFont="1" applyBorder="1"/>
    <xf numFmtId="0" fontId="57" fillId="18" borderId="13" xfId="0" applyFont="1" applyFill="1" applyBorder="1"/>
    <xf numFmtId="0" fontId="57" fillId="8" borderId="13" xfId="0" applyFont="1" applyFill="1" applyBorder="1"/>
    <xf numFmtId="164" fontId="9" fillId="11" borderId="3" xfId="1" applyNumberFormat="1" applyFont="1" applyFill="1" applyBorder="1"/>
    <xf numFmtId="3" fontId="9" fillId="0" borderId="0" xfId="1" applyNumberFormat="1" applyFont="1" applyFill="1" applyBorder="1"/>
    <xf numFmtId="0" fontId="9" fillId="0" borderId="0" xfId="0" applyFont="1" applyFill="1" applyBorder="1"/>
    <xf numFmtId="0" fontId="0" fillId="13" borderId="3" xfId="0" applyFill="1" applyBorder="1"/>
    <xf numFmtId="164" fontId="0" fillId="13" borderId="3" xfId="1" applyNumberFormat="1" applyFont="1" applyFill="1" applyBorder="1"/>
    <xf numFmtId="0" fontId="9" fillId="13" borderId="3" xfId="0" applyFont="1" applyFill="1" applyBorder="1"/>
    <xf numFmtId="0" fontId="26" fillId="18" borderId="13" xfId="0" applyFont="1" applyFill="1" applyBorder="1"/>
    <xf numFmtId="0" fontId="58" fillId="18" borderId="13" xfId="0" applyFont="1" applyFill="1" applyBorder="1"/>
    <xf numFmtId="0" fontId="4" fillId="12" borderId="0" xfId="0" applyFont="1" applyFill="1"/>
    <xf numFmtId="0" fontId="12" fillId="12" borderId="0" xfId="0" applyFont="1" applyFill="1"/>
    <xf numFmtId="0" fontId="9" fillId="12" borderId="0" xfId="0" applyFont="1" applyFill="1"/>
    <xf numFmtId="0" fontId="10" fillId="12" borderId="0" xfId="0" applyFont="1" applyFill="1"/>
    <xf numFmtId="0" fontId="26" fillId="12" borderId="0" xfId="0" applyFont="1" applyFill="1"/>
    <xf numFmtId="0" fontId="51" fillId="12" borderId="0" xfId="0" applyFont="1" applyFill="1"/>
    <xf numFmtId="0" fontId="0" fillId="12" borderId="0" xfId="0" applyFont="1" applyFill="1"/>
    <xf numFmtId="9" fontId="10" fillId="12" borderId="0" xfId="1" applyFont="1" applyFill="1"/>
    <xf numFmtId="2" fontId="9" fillId="12" borderId="0" xfId="1" applyNumberFormat="1" applyFont="1" applyFill="1"/>
    <xf numFmtId="4" fontId="12" fillId="12" borderId="0" xfId="0" applyNumberFormat="1" applyFont="1" applyFill="1"/>
    <xf numFmtId="164" fontId="9" fillId="12" borderId="0" xfId="1" applyNumberFormat="1" applyFont="1" applyFill="1"/>
    <xf numFmtId="1" fontId="10" fillId="12" borderId="0" xfId="0" applyNumberFormat="1" applyFont="1" applyFill="1"/>
    <xf numFmtId="9" fontId="26" fillId="12" borderId="0" xfId="1" applyFont="1" applyFill="1"/>
    <xf numFmtId="167" fontId="12" fillId="12" borderId="0" xfId="0" applyNumberFormat="1" applyFont="1" applyFill="1"/>
    <xf numFmtId="164" fontId="12" fillId="12" borderId="0" xfId="1" applyNumberFormat="1" applyFont="1" applyFill="1"/>
    <xf numFmtId="1" fontId="12" fillId="12" borderId="0" xfId="0" applyNumberFormat="1" applyFont="1" applyFill="1"/>
    <xf numFmtId="1" fontId="9" fillId="12" borderId="0" xfId="0" applyNumberFormat="1" applyFont="1" applyFill="1"/>
    <xf numFmtId="164" fontId="12" fillId="12" borderId="3" xfId="1" applyNumberFormat="1" applyFont="1" applyFill="1" applyBorder="1"/>
    <xf numFmtId="0" fontId="4" fillId="3" borderId="13" xfId="0" applyFont="1" applyFill="1" applyBorder="1"/>
    <xf numFmtId="0" fontId="10" fillId="3" borderId="13" xfId="0" applyFont="1" applyFill="1" applyBorder="1"/>
    <xf numFmtId="0" fontId="26" fillId="3" borderId="13" xfId="0" applyFont="1" applyFill="1" applyBorder="1"/>
    <xf numFmtId="10" fontId="0" fillId="0" borderId="15" xfId="0" applyNumberFormat="1" applyBorder="1"/>
    <xf numFmtId="10" fontId="0" fillId="0" borderId="10" xfId="1" applyNumberFormat="1" applyFont="1" applyBorder="1"/>
    <xf numFmtId="164" fontId="0" fillId="0" borderId="10" xfId="1" applyNumberFormat="1" applyFont="1" applyBorder="1"/>
    <xf numFmtId="10" fontId="0" fillId="0" borderId="11" xfId="0" applyNumberFormat="1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0" fontId="57" fillId="10" borderId="13" xfId="0" applyFont="1" applyFill="1" applyBorder="1" applyAlignment="1">
      <alignment horizontal="right"/>
    </xf>
    <xf numFmtId="3" fontId="12" fillId="13" borderId="0" xfId="1" applyNumberFormat="1" applyFont="1" applyFill="1" applyBorder="1"/>
    <xf numFmtId="164" fontId="9" fillId="13" borderId="0" xfId="0" applyNumberFormat="1" applyFont="1" applyFill="1" applyBorder="1"/>
    <xf numFmtId="0" fontId="12" fillId="13" borderId="0" xfId="0" applyFont="1" applyFill="1" applyBorder="1"/>
    <xf numFmtId="164" fontId="12" fillId="13" borderId="3" xfId="1" applyNumberFormat="1" applyFont="1" applyFill="1" applyBorder="1"/>
    <xf numFmtId="10" fontId="12" fillId="13" borderId="3" xfId="0" applyNumberFormat="1" applyFont="1" applyFill="1" applyBorder="1"/>
    <xf numFmtId="164" fontId="57" fillId="18" borderId="13" xfId="1" applyNumberFormat="1" applyFont="1" applyFill="1" applyBorder="1"/>
    <xf numFmtId="164" fontId="26" fillId="18" borderId="13" xfId="1" applyNumberFormat="1" applyFont="1" applyFill="1" applyBorder="1"/>
    <xf numFmtId="0" fontId="0" fillId="0" borderId="13" xfId="0" applyFill="1" applyBorder="1"/>
    <xf numFmtId="164" fontId="0" fillId="0" borderId="13" xfId="1" applyNumberFormat="1" applyFont="1" applyFill="1" applyBorder="1"/>
    <xf numFmtId="164" fontId="12" fillId="0" borderId="13" xfId="1" applyNumberFormat="1" applyFont="1" applyFill="1" applyBorder="1"/>
    <xf numFmtId="0" fontId="9" fillId="0" borderId="13" xfId="0" applyFont="1" applyFill="1" applyBorder="1"/>
    <xf numFmtId="0" fontId="57" fillId="16" borderId="0" xfId="0" applyFont="1" applyFill="1" applyBorder="1"/>
    <xf numFmtId="166" fontId="26" fillId="16" borderId="0" xfId="0" applyNumberFormat="1" applyFont="1" applyFill="1" applyBorder="1"/>
    <xf numFmtId="3" fontId="58" fillId="16" borderId="0" xfId="0" applyNumberFormat="1" applyFont="1" applyFill="1" applyBorder="1"/>
    <xf numFmtId="0" fontId="0" fillId="16" borderId="0" xfId="0" applyFill="1" applyBorder="1"/>
    <xf numFmtId="3" fontId="12" fillId="16" borderId="0" xfId="1" applyNumberFormat="1" applyFont="1" applyFill="1" applyBorder="1"/>
    <xf numFmtId="10" fontId="12" fillId="16" borderId="0" xfId="1" applyNumberFormat="1" applyFont="1" applyFill="1" applyBorder="1"/>
    <xf numFmtId="164" fontId="9" fillId="16" borderId="0" xfId="0" applyNumberFormat="1" applyFont="1" applyFill="1" applyBorder="1"/>
    <xf numFmtId="3" fontId="26" fillId="16" borderId="0" xfId="0" applyNumberFormat="1" applyFont="1" applyFill="1" applyBorder="1"/>
    <xf numFmtId="3" fontId="58" fillId="16" borderId="0" xfId="1" applyNumberFormat="1" applyFont="1" applyFill="1" applyBorder="1"/>
    <xf numFmtId="164" fontId="12" fillId="16" borderId="0" xfId="1" applyNumberFormat="1" applyFont="1" applyFill="1" applyBorder="1"/>
    <xf numFmtId="164" fontId="9" fillId="16" borderId="0" xfId="1" applyNumberFormat="1" applyFont="1" applyFill="1" applyBorder="1"/>
    <xf numFmtId="0" fontId="0" fillId="16" borderId="0" xfId="0" applyFont="1" applyFill="1" applyBorder="1"/>
    <xf numFmtId="166" fontId="12" fillId="16" borderId="0" xfId="0" applyNumberFormat="1" applyFont="1" applyFill="1" applyBorder="1"/>
    <xf numFmtId="3" fontId="9" fillId="16" borderId="0" xfId="0" applyNumberFormat="1" applyFont="1" applyFill="1" applyBorder="1"/>
    <xf numFmtId="10" fontId="9" fillId="16" borderId="0" xfId="0" applyNumberFormat="1" applyFont="1" applyFill="1" applyBorder="1"/>
    <xf numFmtId="9" fontId="0" fillId="16" borderId="0" xfId="1" applyFont="1" applyFill="1" applyBorder="1"/>
    <xf numFmtId="0" fontId="9" fillId="16" borderId="0" xfId="0" applyFont="1" applyFill="1" applyBorder="1"/>
    <xf numFmtId="3" fontId="9" fillId="16" borderId="0" xfId="1" applyNumberFormat="1" applyFont="1" applyFill="1" applyBorder="1"/>
    <xf numFmtId="164" fontId="12" fillId="16" borderId="0" xfId="0" applyNumberFormat="1" applyFont="1" applyFill="1" applyBorder="1"/>
    <xf numFmtId="0" fontId="57" fillId="19" borderId="13" xfId="0" applyFont="1" applyFill="1" applyBorder="1"/>
    <xf numFmtId="164" fontId="26" fillId="19" borderId="13" xfId="1" applyNumberFormat="1" applyFont="1" applyFill="1" applyBorder="1"/>
    <xf numFmtId="3" fontId="58" fillId="19" borderId="13" xfId="1" applyNumberFormat="1" applyFont="1" applyFill="1" applyBorder="1"/>
    <xf numFmtId="0" fontId="58" fillId="19" borderId="13" xfId="0" applyFont="1" applyFill="1" applyBorder="1"/>
    <xf numFmtId="0" fontId="0" fillId="18" borderId="13" xfId="0" applyFill="1" applyBorder="1"/>
    <xf numFmtId="164" fontId="0" fillId="18" borderId="13" xfId="1" applyNumberFormat="1" applyFont="1" applyFill="1" applyBorder="1"/>
    <xf numFmtId="167" fontId="12" fillId="18" borderId="13" xfId="0" applyNumberFormat="1" applyFont="1" applyFill="1" applyBorder="1"/>
    <xf numFmtId="164" fontId="12" fillId="18" borderId="13" xfId="0" applyNumberFormat="1" applyFont="1" applyFill="1" applyBorder="1"/>
    <xf numFmtId="0" fontId="9" fillId="18" borderId="13" xfId="0" applyFont="1" applyFill="1" applyBorder="1"/>
    <xf numFmtId="3" fontId="0" fillId="12" borderId="0" xfId="0" applyNumberFormat="1" applyFill="1"/>
    <xf numFmtId="3" fontId="4" fillId="12" borderId="0" xfId="0" applyNumberFormat="1" applyFont="1" applyFill="1"/>
    <xf numFmtId="3" fontId="26" fillId="12" borderId="0" xfId="0" applyNumberFormat="1" applyFont="1" applyFill="1"/>
    <xf numFmtId="3" fontId="51" fillId="12" borderId="0" xfId="0" applyNumberFormat="1" applyFont="1" applyFill="1"/>
    <xf numFmtId="3" fontId="0" fillId="12" borderId="0" xfId="0" applyNumberFormat="1" applyFont="1" applyFill="1"/>
    <xf numFmtId="3" fontId="10" fillId="12" borderId="0" xfId="0" applyNumberFormat="1" applyFont="1" applyFill="1"/>
    <xf numFmtId="2" fontId="12" fillId="12" borderId="0" xfId="1" applyNumberFormat="1" applyFont="1" applyFill="1"/>
    <xf numFmtId="3" fontId="0" fillId="0" borderId="3" xfId="0" applyNumberFormat="1" applyBorder="1"/>
    <xf numFmtId="0" fontId="60" fillId="0" borderId="0" xfId="0" applyFont="1" applyAlignment="1">
      <alignment horizontal="justify" vertical="center" wrapText="1"/>
    </xf>
    <xf numFmtId="9" fontId="21" fillId="0" borderId="13" xfId="1" applyFont="1" applyBorder="1" applyAlignment="1">
      <alignment wrapText="1"/>
    </xf>
    <xf numFmtId="9" fontId="21" fillId="0" borderId="13" xfId="1" applyFont="1" applyBorder="1"/>
    <xf numFmtId="9" fontId="37" fillId="0" borderId="13" xfId="1" applyFont="1" applyBorder="1"/>
    <xf numFmtId="3" fontId="37" fillId="0" borderId="13" xfId="1" applyNumberFormat="1" applyFont="1" applyBorder="1"/>
    <xf numFmtId="165" fontId="10" fillId="0" borderId="0" xfId="0" applyNumberFormat="1" applyFont="1" applyBorder="1"/>
    <xf numFmtId="0" fontId="57" fillId="10" borderId="1" xfId="0" applyFont="1" applyFill="1" applyBorder="1"/>
    <xf numFmtId="0" fontId="57" fillId="10" borderId="2" xfId="0" applyFont="1" applyFill="1" applyBorder="1"/>
    <xf numFmtId="9" fontId="50" fillId="21" borderId="13" xfId="0" applyNumberFormat="1" applyFont="1" applyFill="1" applyBorder="1"/>
    <xf numFmtId="164" fontId="4" fillId="21" borderId="13" xfId="0" applyNumberFormat="1" applyFont="1" applyFill="1" applyBorder="1"/>
    <xf numFmtId="1" fontId="0" fillId="0" borderId="0" xfId="0" quotePrefix="1" applyNumberFormat="1"/>
    <xf numFmtId="0" fontId="57" fillId="20" borderId="13" xfId="0" applyFont="1" applyFill="1" applyBorder="1"/>
    <xf numFmtId="167" fontId="57" fillId="20" borderId="13" xfId="0" quotePrefix="1" applyNumberFormat="1" applyFont="1" applyFill="1" applyBorder="1"/>
    <xf numFmtId="0" fontId="57" fillId="21" borderId="0" xfId="0" applyFont="1" applyFill="1"/>
    <xf numFmtId="167" fontId="57" fillId="21" borderId="0" xfId="0" quotePrefix="1" applyNumberFormat="1" applyFont="1" applyFill="1" applyAlignment="1">
      <alignment horizontal="right"/>
    </xf>
    <xf numFmtId="167" fontId="57" fillId="21" borderId="0" xfId="0" quotePrefix="1" applyNumberFormat="1" applyFont="1" applyFill="1"/>
    <xf numFmtId="0" fontId="57" fillId="21" borderId="3" xfId="0" applyFont="1" applyFill="1" applyBorder="1"/>
    <xf numFmtId="167" fontId="57" fillId="21" borderId="3" xfId="0" quotePrefix="1" applyNumberFormat="1" applyFont="1" applyFill="1" applyBorder="1" applyAlignment="1">
      <alignment horizontal="right"/>
    </xf>
    <xf numFmtId="167" fontId="57" fillId="21" borderId="3" xfId="0" quotePrefix="1" applyNumberFormat="1" applyFont="1" applyFill="1" applyBorder="1"/>
    <xf numFmtId="167" fontId="0" fillId="0" borderId="0" xfId="0" quotePrefix="1" applyNumberFormat="1"/>
    <xf numFmtId="0" fontId="57" fillId="0" borderId="2" xfId="0" applyFont="1" applyBorder="1"/>
    <xf numFmtId="1" fontId="57" fillId="0" borderId="17" xfId="0" applyNumberFormat="1" applyFont="1" applyBorder="1"/>
    <xf numFmtId="164" fontId="57" fillId="21" borderId="0" xfId="1" quotePrefix="1" applyNumberFormat="1" applyFont="1" applyFill="1" applyAlignment="1">
      <alignment horizontal="left"/>
    </xf>
    <xf numFmtId="9" fontId="57" fillId="21" borderId="3" xfId="1" quotePrefix="1" applyFont="1" applyFill="1" applyBorder="1" applyAlignment="1">
      <alignment horizontal="left"/>
    </xf>
    <xf numFmtId="0" fontId="4" fillId="10" borderId="2" xfId="0" applyFont="1" applyFill="1" applyBorder="1"/>
    <xf numFmtId="0" fontId="4" fillId="10" borderId="3" xfId="0" applyFont="1" applyFill="1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57" fillId="20" borderId="13" xfId="0" applyNumberFormat="1" applyFont="1" applyFill="1" applyBorder="1" applyAlignment="1">
      <alignment horizontal="center"/>
    </xf>
    <xf numFmtId="0" fontId="57" fillId="20" borderId="13" xfId="0" applyFont="1" applyFill="1" applyBorder="1" applyAlignment="1">
      <alignment horizontal="center"/>
    </xf>
    <xf numFmtId="167" fontId="57" fillId="20" borderId="13" xfId="0" quotePrefix="1" applyNumberFormat="1" applyFont="1" applyFill="1" applyBorder="1" applyAlignment="1">
      <alignment horizontal="center"/>
    </xf>
    <xf numFmtId="167" fontId="57" fillId="21" borderId="2" xfId="0" quotePrefix="1" applyNumberFormat="1" applyFont="1" applyFill="1" applyBorder="1" applyAlignment="1">
      <alignment horizontal="center"/>
    </xf>
    <xf numFmtId="164" fontId="57" fillId="21" borderId="2" xfId="1" quotePrefix="1" applyNumberFormat="1" applyFont="1" applyFill="1" applyBorder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1" fontId="0" fillId="0" borderId="0" xfId="0" quotePrefix="1" applyNumberFormat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62" fillId="0" borderId="18" xfId="0" applyFont="1" applyBorder="1" applyAlignment="1">
      <alignment horizontal="left" vertical="top" wrapText="1"/>
    </xf>
    <xf numFmtId="0" fontId="62" fillId="0" borderId="19" xfId="0" applyFont="1" applyBorder="1" applyAlignment="1">
      <alignment horizontal="left" vertical="top" wrapText="1"/>
    </xf>
    <xf numFmtId="0" fontId="62" fillId="0" borderId="20" xfId="0" applyFont="1" applyBorder="1" applyAlignment="1">
      <alignment horizontal="left" vertical="top" wrapText="1"/>
    </xf>
    <xf numFmtId="0" fontId="62" fillId="0" borderId="21" xfId="0" applyFont="1" applyBorder="1" applyAlignment="1">
      <alignment horizontal="left" vertical="top" wrapText="1"/>
    </xf>
    <xf numFmtId="0" fontId="62" fillId="0" borderId="0" xfId="0" applyFont="1" applyBorder="1" applyAlignment="1">
      <alignment horizontal="left" vertical="top" wrapText="1"/>
    </xf>
    <xf numFmtId="0" fontId="62" fillId="0" borderId="22" xfId="0" applyFont="1" applyBorder="1" applyAlignment="1">
      <alignment horizontal="left" vertical="top" wrapText="1"/>
    </xf>
    <xf numFmtId="0" fontId="62" fillId="0" borderId="23" xfId="0" applyFont="1" applyBorder="1" applyAlignment="1">
      <alignment horizontal="left" vertical="top" wrapText="1"/>
    </xf>
    <xf numFmtId="0" fontId="62" fillId="0" borderId="24" xfId="0" applyFont="1" applyBorder="1" applyAlignment="1">
      <alignment horizontal="left" vertical="top" wrapText="1"/>
    </xf>
    <xf numFmtId="0" fontId="62" fillId="0" borderId="25" xfId="0" applyFont="1" applyBorder="1" applyAlignment="1">
      <alignment horizontal="left" vertical="top" wrapText="1"/>
    </xf>
    <xf numFmtId="0" fontId="4" fillId="16" borderId="3" xfId="0" applyFont="1" applyFill="1" applyBorder="1"/>
    <xf numFmtId="164" fontId="4" fillId="16" borderId="3" xfId="1" applyNumberFormat="1" applyFont="1" applyFill="1" applyBorder="1"/>
    <xf numFmtId="164" fontId="9" fillId="16" borderId="3" xfId="1" applyNumberFormat="1" applyFont="1" applyFill="1" applyBorder="1"/>
    <xf numFmtId="0" fontId="34" fillId="11" borderId="0" xfId="0" applyFont="1" applyFill="1" applyBorder="1"/>
    <xf numFmtId="2" fontId="58" fillId="0" borderId="0" xfId="0" applyNumberFormat="1" applyFont="1"/>
    <xf numFmtId="0" fontId="63" fillId="0" borderId="0" xfId="0" applyFont="1"/>
    <xf numFmtId="2" fontId="64" fillId="0" borderId="0" xfId="0" applyNumberFormat="1" applyFont="1"/>
    <xf numFmtId="2" fontId="65" fillId="0" borderId="0" xfId="0" applyNumberFormat="1" applyFont="1"/>
    <xf numFmtId="164" fontId="0" fillId="0" borderId="2" xfId="1" applyNumberFormat="1" applyFont="1" applyBorder="1"/>
    <xf numFmtId="0" fontId="57" fillId="10" borderId="2" xfId="0" applyFont="1" applyFill="1" applyBorder="1" applyAlignment="1">
      <alignment horizontal="right"/>
    </xf>
    <xf numFmtId="0" fontId="57" fillId="10" borderId="13" xfId="0" applyFont="1" applyFill="1" applyBorder="1" applyAlignment="1">
      <alignment horizontal="left"/>
    </xf>
    <xf numFmtId="14" fontId="57" fillId="10" borderId="2" xfId="0" applyNumberFormat="1" applyFont="1" applyFill="1" applyBorder="1" applyAlignment="1">
      <alignment horizontal="right"/>
    </xf>
    <xf numFmtId="14" fontId="57" fillId="10" borderId="13" xfId="0" applyNumberFormat="1" applyFont="1" applyFill="1" applyBorder="1" applyAlignment="1">
      <alignment horizontal="left"/>
    </xf>
    <xf numFmtId="0" fontId="57" fillId="10" borderId="3" xfId="0" applyFont="1" applyFill="1" applyBorder="1" applyAlignment="1">
      <alignment horizontal="right"/>
    </xf>
    <xf numFmtId="0" fontId="57" fillId="10" borderId="2" xfId="0" applyFont="1" applyFill="1" applyBorder="1" applyAlignment="1">
      <alignment horizontal="center"/>
    </xf>
    <xf numFmtId="0" fontId="0" fillId="0" borderId="2" xfId="0" applyFont="1" applyFill="1" applyBorder="1"/>
    <xf numFmtId="9" fontId="12" fillId="0" borderId="2" xfId="1" applyFont="1" applyFill="1" applyBorder="1"/>
    <xf numFmtId="3" fontId="0" fillId="0" borderId="0" xfId="0" applyNumberFormat="1" applyFill="1"/>
    <xf numFmtId="9" fontId="12" fillId="0" borderId="0" xfId="1" applyFont="1" applyFill="1" applyBorder="1"/>
    <xf numFmtId="0" fontId="4" fillId="0" borderId="3" xfId="0" applyFont="1" applyFill="1" applyBorder="1"/>
    <xf numFmtId="164" fontId="4" fillId="0" borderId="3" xfId="1" applyNumberFormat="1" applyFont="1" applyFill="1" applyBorder="1"/>
    <xf numFmtId="3" fontId="12" fillId="0" borderId="0" xfId="1" applyNumberFormat="1" applyFont="1" applyFill="1" applyBorder="1"/>
    <xf numFmtId="3" fontId="0" fillId="0" borderId="3" xfId="0" applyNumberFormat="1" applyFill="1" applyBorder="1"/>
    <xf numFmtId="0" fontId="57" fillId="10" borderId="13" xfId="0" applyFont="1" applyFill="1" applyBorder="1"/>
  </cellXfs>
  <cellStyles count="196">
    <cellStyle name="Currency 2" xfId="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ormal" xfId="0" builtinId="0"/>
    <cellStyle name="Normal 2" xfId="2"/>
    <cellStyle name="Normal 3" xfId="4"/>
    <cellStyle name="Normal 7" xfId="3"/>
    <cellStyle name="Percent" xfId="1" builtinId="5"/>
    <cellStyle name="Percent 2" xfId="6"/>
    <cellStyle name="Percent 3" xfId="17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  <color rgb="FFECACB4"/>
      <color rgb="FFE77E88"/>
      <color rgb="FFC393E8"/>
      <color rgb="FFA0A0E9"/>
      <color rgb="FFAFB5EC"/>
      <color rgb="FFCDD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Consumer Credit</a:t>
            </a:r>
            <a:r>
              <a:rPr lang="en-US" baseline="0"/>
              <a:t> growth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Macro!$B$44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Macro!$C$35:$I$35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Macro!$C$44:$I$44</c:f>
              <c:numCache>
                <c:formatCode>0.0%</c:formatCode>
                <c:ptCount val="7"/>
                <c:pt idx="1">
                  <c:v>6.1370803977773614E-2</c:v>
                </c:pt>
                <c:pt idx="2">
                  <c:v>2.399261765610583E-2</c:v>
                </c:pt>
                <c:pt idx="3">
                  <c:v>3.8630219285070488E-2</c:v>
                </c:pt>
                <c:pt idx="4">
                  <c:v>3.062818139750112E-2</c:v>
                </c:pt>
                <c:pt idx="5">
                  <c:v>1.2403535849585978E-2</c:v>
                </c:pt>
                <c:pt idx="6">
                  <c:v>3.8561964686642414E-2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Macro!$B$45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Macro!$C$35:$I$35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Macro!$C$45:$I$45</c:f>
              <c:numCache>
                <c:formatCode>0.0%</c:formatCode>
                <c:ptCount val="7"/>
                <c:pt idx="1">
                  <c:v>-3.5113201557194329E-2</c:v>
                </c:pt>
                <c:pt idx="2">
                  <c:v>-4.6173012318785012E-2</c:v>
                </c:pt>
                <c:pt idx="3">
                  <c:v>0.12700317832308539</c:v>
                </c:pt>
                <c:pt idx="4">
                  <c:v>-1.1332126748099247E-3</c:v>
                </c:pt>
                <c:pt idx="5">
                  <c:v>-2.7459332424035643E-2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43952"/>
        <c:axId val="878144496"/>
      </c:lineChart>
      <c:catAx>
        <c:axId val="8781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4496"/>
        <c:crosses val="autoZero"/>
        <c:auto val="1"/>
        <c:lblAlgn val="ctr"/>
        <c:lblOffset val="100"/>
        <c:noMultiLvlLbl val="0"/>
      </c:catAx>
      <c:valAx>
        <c:axId val="8781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growth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Macro!$B$19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Macro!$C$19:$J$19</c:f>
              <c:numCache>
                <c:formatCode>0.0%</c:formatCode>
                <c:ptCount val="8"/>
                <c:pt idx="0">
                  <c:v>1.6052129688493455E-2</c:v>
                </c:pt>
                <c:pt idx="1">
                  <c:v>1.1366598884196222E-2</c:v>
                </c:pt>
                <c:pt idx="2">
                  <c:v>1.4739392689591124E-2</c:v>
                </c:pt>
                <c:pt idx="3">
                  <c:v>1.7009688612958485E-2</c:v>
                </c:pt>
                <c:pt idx="4">
                  <c:v>1.8009061980147623E-2</c:v>
                </c:pt>
                <c:pt idx="5">
                  <c:v>1.8730800561384209E-2</c:v>
                </c:pt>
                <c:pt idx="6">
                  <c:v>1.8256349982417985E-2</c:v>
                </c:pt>
                <c:pt idx="7">
                  <c:v>1.8359517288032867E-2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Macro!$B$20</c:f>
              <c:strCache>
                <c:ptCount val="1"/>
                <c:pt idx="0">
                  <c:v>Finland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Macro!$C$20:$J$20</c:f>
              <c:numCache>
                <c:formatCode>0.0%</c:formatCode>
                <c:ptCount val="8"/>
                <c:pt idx="0">
                  <c:v>2.6802465826856192E-3</c:v>
                </c:pt>
                <c:pt idx="1">
                  <c:v>1.3900026730820692E-2</c:v>
                </c:pt>
                <c:pt idx="2">
                  <c:v>1.344582124967042E-2</c:v>
                </c:pt>
                <c:pt idx="3">
                  <c:v>1.3995837669094735E-2</c:v>
                </c:pt>
                <c:pt idx="4">
                  <c:v>1.5136743804197383E-2</c:v>
                </c:pt>
                <c:pt idx="5">
                  <c:v>1.5163768701981439E-2</c:v>
                </c:pt>
                <c:pt idx="6">
                  <c:v>1.5285799641505671E-2</c:v>
                </c:pt>
                <c:pt idx="7">
                  <c:v>1.5398950517385268E-2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Macro!$B$21</c:f>
              <c:strCache>
                <c:ptCount val="1"/>
                <c:pt idx="0">
                  <c:v>Norway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Macro!$C$21:$J$21</c:f>
              <c:numCache>
                <c:formatCode>0.0%</c:formatCode>
                <c:ptCount val="8"/>
                <c:pt idx="0">
                  <c:v>-7.3035979836769682E-3</c:v>
                </c:pt>
                <c:pt idx="1">
                  <c:v>-1.8155957752434837E-3</c:v>
                </c:pt>
                <c:pt idx="2">
                  <c:v>5.7142967323462468E-2</c:v>
                </c:pt>
                <c:pt idx="3">
                  <c:v>5.0647649099127667E-2</c:v>
                </c:pt>
                <c:pt idx="4">
                  <c:v>5.0893466813263233E-2</c:v>
                </c:pt>
                <c:pt idx="5">
                  <c:v>4.4839649150435923E-2</c:v>
                </c:pt>
                <c:pt idx="6">
                  <c:v>4.3482935261504707E-2</c:v>
                </c:pt>
                <c:pt idx="7">
                  <c:v>4.4200520407194466E-2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Macro!$B$22</c:f>
              <c:strCache>
                <c:ptCount val="1"/>
                <c:pt idx="0">
                  <c:v>Sweden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Macro!$C$18:$J$18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2017E</c:v>
                </c:pt>
                <c:pt idx="3">
                  <c:v>2018E</c:v>
                </c:pt>
                <c:pt idx="4">
                  <c:v>2019E</c:v>
                </c:pt>
                <c:pt idx="5">
                  <c:v>2020E</c:v>
                </c:pt>
                <c:pt idx="6">
                  <c:v>2021E</c:v>
                </c:pt>
                <c:pt idx="7">
                  <c:v>2022E</c:v>
                </c:pt>
              </c:strCache>
            </c:strRef>
          </c:cat>
          <c:val>
            <c:numRef>
              <c:f>Macro!$C$22:$J$22</c:f>
              <c:numCache>
                <c:formatCode>0.0%</c:formatCode>
                <c:ptCount val="8"/>
                <c:pt idx="0">
                  <c:v>4.0848790518320799E-2</c:v>
                </c:pt>
                <c:pt idx="1">
                  <c:v>3.3101336968740291E-2</c:v>
                </c:pt>
                <c:pt idx="2">
                  <c:v>2.6959138789211634E-2</c:v>
                </c:pt>
                <c:pt idx="3">
                  <c:v>2.379648102435783E-2</c:v>
                </c:pt>
                <c:pt idx="4">
                  <c:v>2.1812128565168676E-2</c:v>
                </c:pt>
                <c:pt idx="5">
                  <c:v>1.6974207909804306E-2</c:v>
                </c:pt>
                <c:pt idx="6">
                  <c:v>1.6561637856140843E-2</c:v>
                </c:pt>
                <c:pt idx="7">
                  <c:v>1.660031266284534E-2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42320"/>
        <c:axId val="878140144"/>
      </c:lineChart>
      <c:catAx>
        <c:axId val="87814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0144"/>
        <c:crosses val="autoZero"/>
        <c:auto val="1"/>
        <c:lblAlgn val="ctr"/>
        <c:lblOffset val="100"/>
        <c:noMultiLvlLbl val="0"/>
      </c:catAx>
      <c:valAx>
        <c:axId val="8781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4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Beta!$B$1</c:f>
              <c:strCache>
                <c:ptCount val="1"/>
                <c:pt idx="0">
                  <c:v>NOFI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Beta!$A$2:$A$428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Beta!$B$2:$B$428</c:f>
              <c:numCache>
                <c:formatCode>General</c:formatCode>
                <c:ptCount val="427"/>
                <c:pt idx="0">
                  <c:v>78.25</c:v>
                </c:pt>
                <c:pt idx="1">
                  <c:v>74</c:v>
                </c:pt>
                <c:pt idx="2">
                  <c:v>77.75</c:v>
                </c:pt>
                <c:pt idx="3">
                  <c:v>75.25</c:v>
                </c:pt>
                <c:pt idx="4">
                  <c:v>76.25</c:v>
                </c:pt>
                <c:pt idx="5">
                  <c:v>81</c:v>
                </c:pt>
                <c:pt idx="6">
                  <c:v>86</c:v>
                </c:pt>
                <c:pt idx="7">
                  <c:v>83.75</c:v>
                </c:pt>
                <c:pt idx="8">
                  <c:v>84.25</c:v>
                </c:pt>
                <c:pt idx="9">
                  <c:v>79.5</c:v>
                </c:pt>
                <c:pt idx="10">
                  <c:v>79.25</c:v>
                </c:pt>
                <c:pt idx="11">
                  <c:v>79</c:v>
                </c:pt>
                <c:pt idx="12">
                  <c:v>79</c:v>
                </c:pt>
                <c:pt idx="13">
                  <c:v>76.5</c:v>
                </c:pt>
                <c:pt idx="14">
                  <c:v>76</c:v>
                </c:pt>
                <c:pt idx="15">
                  <c:v>76</c:v>
                </c:pt>
                <c:pt idx="16">
                  <c:v>77.5</c:v>
                </c:pt>
                <c:pt idx="17">
                  <c:v>81.5</c:v>
                </c:pt>
                <c:pt idx="18">
                  <c:v>82.25</c:v>
                </c:pt>
                <c:pt idx="19">
                  <c:v>83</c:v>
                </c:pt>
                <c:pt idx="20">
                  <c:v>74.5</c:v>
                </c:pt>
                <c:pt idx="21">
                  <c:v>79.5</c:v>
                </c:pt>
                <c:pt idx="22">
                  <c:v>79.5</c:v>
                </c:pt>
                <c:pt idx="23">
                  <c:v>81.25</c:v>
                </c:pt>
                <c:pt idx="24">
                  <c:v>78</c:v>
                </c:pt>
                <c:pt idx="25">
                  <c:v>77</c:v>
                </c:pt>
                <c:pt idx="26">
                  <c:v>75.5</c:v>
                </c:pt>
                <c:pt idx="27">
                  <c:v>74.5</c:v>
                </c:pt>
                <c:pt idx="28">
                  <c:v>73.75</c:v>
                </c:pt>
                <c:pt idx="29">
                  <c:v>74.75</c:v>
                </c:pt>
                <c:pt idx="30">
                  <c:v>72.5</c:v>
                </c:pt>
                <c:pt idx="31">
                  <c:v>74</c:v>
                </c:pt>
                <c:pt idx="32">
                  <c:v>76.25</c:v>
                </c:pt>
                <c:pt idx="33">
                  <c:v>76</c:v>
                </c:pt>
                <c:pt idx="34">
                  <c:v>73.75</c:v>
                </c:pt>
                <c:pt idx="35">
                  <c:v>76</c:v>
                </c:pt>
                <c:pt idx="36">
                  <c:v>74</c:v>
                </c:pt>
                <c:pt idx="37">
                  <c:v>73</c:v>
                </c:pt>
                <c:pt idx="38">
                  <c:v>75</c:v>
                </c:pt>
                <c:pt idx="39">
                  <c:v>71.75</c:v>
                </c:pt>
                <c:pt idx="40">
                  <c:v>75</c:v>
                </c:pt>
                <c:pt idx="41">
                  <c:v>68</c:v>
                </c:pt>
                <c:pt idx="42">
                  <c:v>65</c:v>
                </c:pt>
                <c:pt idx="43">
                  <c:v>64.25</c:v>
                </c:pt>
                <c:pt idx="44">
                  <c:v>64.5</c:v>
                </c:pt>
                <c:pt idx="45">
                  <c:v>68.25</c:v>
                </c:pt>
                <c:pt idx="46">
                  <c:v>66</c:v>
                </c:pt>
                <c:pt idx="47">
                  <c:v>66.75</c:v>
                </c:pt>
                <c:pt idx="48">
                  <c:v>70.5</c:v>
                </c:pt>
                <c:pt idx="49">
                  <c:v>71</c:v>
                </c:pt>
                <c:pt idx="50">
                  <c:v>73.25</c:v>
                </c:pt>
                <c:pt idx="51">
                  <c:v>74.25</c:v>
                </c:pt>
                <c:pt idx="52">
                  <c:v>76.25</c:v>
                </c:pt>
                <c:pt idx="53">
                  <c:v>77.25</c:v>
                </c:pt>
                <c:pt idx="54">
                  <c:v>77</c:v>
                </c:pt>
                <c:pt idx="55">
                  <c:v>78</c:v>
                </c:pt>
                <c:pt idx="56">
                  <c:v>80.75</c:v>
                </c:pt>
                <c:pt idx="57">
                  <c:v>82.5</c:v>
                </c:pt>
                <c:pt idx="58">
                  <c:v>83.25</c:v>
                </c:pt>
                <c:pt idx="59">
                  <c:v>85.5</c:v>
                </c:pt>
                <c:pt idx="60">
                  <c:v>82.75</c:v>
                </c:pt>
                <c:pt idx="61">
                  <c:v>91</c:v>
                </c:pt>
                <c:pt idx="62">
                  <c:v>93</c:v>
                </c:pt>
                <c:pt idx="63">
                  <c:v>90</c:v>
                </c:pt>
                <c:pt idx="64">
                  <c:v>88.5</c:v>
                </c:pt>
                <c:pt idx="65">
                  <c:v>95</c:v>
                </c:pt>
                <c:pt idx="66">
                  <c:v>93</c:v>
                </c:pt>
                <c:pt idx="67">
                  <c:v>90.5</c:v>
                </c:pt>
                <c:pt idx="68">
                  <c:v>96</c:v>
                </c:pt>
                <c:pt idx="69">
                  <c:v>101.5</c:v>
                </c:pt>
                <c:pt idx="70">
                  <c:v>102</c:v>
                </c:pt>
                <c:pt idx="71">
                  <c:v>103.5</c:v>
                </c:pt>
                <c:pt idx="72">
                  <c:v>104</c:v>
                </c:pt>
                <c:pt idx="73">
                  <c:v>98</c:v>
                </c:pt>
                <c:pt idx="74">
                  <c:v>94</c:v>
                </c:pt>
                <c:pt idx="75">
                  <c:v>94.5</c:v>
                </c:pt>
                <c:pt idx="76">
                  <c:v>91.75</c:v>
                </c:pt>
                <c:pt idx="77">
                  <c:v>89.25</c:v>
                </c:pt>
                <c:pt idx="78">
                  <c:v>90.25</c:v>
                </c:pt>
                <c:pt idx="79">
                  <c:v>89</c:v>
                </c:pt>
                <c:pt idx="80">
                  <c:v>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Beta!$D$1</c:f>
              <c:strCache>
                <c:ptCount val="1"/>
                <c:pt idx="0">
                  <c:v>MA 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Beta!$A$2:$A$428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Beta!$D$2:$D$428</c:f>
              <c:numCache>
                <c:formatCode>General</c:formatCode>
                <c:ptCount val="427"/>
                <c:pt idx="20">
                  <c:v>79.071428571428569</c:v>
                </c:pt>
                <c:pt idx="21">
                  <c:v>79.13095238095238</c:v>
                </c:pt>
                <c:pt idx="22">
                  <c:v>79.392857142857139</c:v>
                </c:pt>
                <c:pt idx="23">
                  <c:v>79.55952380952381</c:v>
                </c:pt>
                <c:pt idx="24">
                  <c:v>79.69047619047619</c:v>
                </c:pt>
                <c:pt idx="25">
                  <c:v>79.726190476190482</c:v>
                </c:pt>
                <c:pt idx="26">
                  <c:v>79.464285714285708</c:v>
                </c:pt>
                <c:pt idx="27">
                  <c:v>78.916666666666671</c:v>
                </c:pt>
                <c:pt idx="28">
                  <c:v>78.44047619047619</c:v>
                </c:pt>
                <c:pt idx="29">
                  <c:v>77.988095238095241</c:v>
                </c:pt>
                <c:pt idx="30">
                  <c:v>77.654761904761898</c:v>
                </c:pt>
                <c:pt idx="31">
                  <c:v>77.404761904761898</c:v>
                </c:pt>
                <c:pt idx="32">
                  <c:v>77.273809523809518</c:v>
                </c:pt>
                <c:pt idx="33">
                  <c:v>77.13095238095238</c:v>
                </c:pt>
                <c:pt idx="34">
                  <c:v>77</c:v>
                </c:pt>
                <c:pt idx="35">
                  <c:v>77</c:v>
                </c:pt>
                <c:pt idx="36">
                  <c:v>76.904761904761898</c:v>
                </c:pt>
                <c:pt idx="37">
                  <c:v>76.69047619047619</c:v>
                </c:pt>
                <c:pt idx="38">
                  <c:v>76.38095238095238</c:v>
                </c:pt>
                <c:pt idx="39">
                  <c:v>75.88095238095238</c:v>
                </c:pt>
                <c:pt idx="40">
                  <c:v>75.5</c:v>
                </c:pt>
                <c:pt idx="41">
                  <c:v>75.19047619047619</c:v>
                </c:pt>
                <c:pt idx="42">
                  <c:v>74.5</c:v>
                </c:pt>
                <c:pt idx="43">
                  <c:v>73.773809523809518</c:v>
                </c:pt>
                <c:pt idx="44">
                  <c:v>72.976190476190482</c:v>
                </c:pt>
                <c:pt idx="45">
                  <c:v>72.511904761904759</c:v>
                </c:pt>
                <c:pt idx="46">
                  <c:v>71.988095238095241</c:v>
                </c:pt>
                <c:pt idx="47">
                  <c:v>71.571428571428569</c:v>
                </c:pt>
                <c:pt idx="48">
                  <c:v>71.38095238095238</c:v>
                </c:pt>
                <c:pt idx="49">
                  <c:v>71.25</c:v>
                </c:pt>
                <c:pt idx="50">
                  <c:v>71.178571428571431</c:v>
                </c:pt>
                <c:pt idx="51">
                  <c:v>71.261904761904759</c:v>
                </c:pt>
                <c:pt idx="52">
                  <c:v>71.36904761904762</c:v>
                </c:pt>
                <c:pt idx="53">
                  <c:v>71.416666666666671</c:v>
                </c:pt>
                <c:pt idx="54">
                  <c:v>71.464285714285708</c:v>
                </c:pt>
                <c:pt idx="55">
                  <c:v>71.666666666666671</c:v>
                </c:pt>
                <c:pt idx="56">
                  <c:v>71.892857142857139</c:v>
                </c:pt>
                <c:pt idx="57">
                  <c:v>72.297619047619051</c:v>
                </c:pt>
                <c:pt idx="58">
                  <c:v>72.785714285714292</c:v>
                </c:pt>
                <c:pt idx="59">
                  <c:v>73.285714285714292</c:v>
                </c:pt>
                <c:pt idx="60">
                  <c:v>73.80952380952381</c:v>
                </c:pt>
                <c:pt idx="61">
                  <c:v>74.571428571428569</c:v>
                </c:pt>
                <c:pt idx="62">
                  <c:v>75.761904761904759</c:v>
                </c:pt>
                <c:pt idx="63">
                  <c:v>76.952380952380949</c:v>
                </c:pt>
                <c:pt idx="64">
                  <c:v>78.107142857142861</c:v>
                </c:pt>
                <c:pt idx="65">
                  <c:v>79.55952380952381</c:v>
                </c:pt>
                <c:pt idx="66">
                  <c:v>80.738095238095241</c:v>
                </c:pt>
                <c:pt idx="67">
                  <c:v>81.904761904761898</c:v>
                </c:pt>
                <c:pt idx="68">
                  <c:v>83.297619047619051</c:v>
                </c:pt>
                <c:pt idx="69">
                  <c:v>84.773809523809518</c:v>
                </c:pt>
                <c:pt idx="70">
                  <c:v>86.25</c:v>
                </c:pt>
                <c:pt idx="71">
                  <c:v>87.69047619047619</c:v>
                </c:pt>
                <c:pt idx="72">
                  <c:v>89.107142857142861</c:v>
                </c:pt>
                <c:pt idx="73">
                  <c:v>90.142857142857139</c:v>
                </c:pt>
                <c:pt idx="74">
                  <c:v>90.94047619047619</c:v>
                </c:pt>
                <c:pt idx="75">
                  <c:v>91.773809523809518</c:v>
                </c:pt>
                <c:pt idx="76">
                  <c:v>92.428571428571431</c:v>
                </c:pt>
                <c:pt idx="77">
                  <c:v>92.833333333333329</c:v>
                </c:pt>
                <c:pt idx="78">
                  <c:v>93.202380952380949</c:v>
                </c:pt>
                <c:pt idx="79">
                  <c:v>93.476190476190482</c:v>
                </c:pt>
                <c:pt idx="80">
                  <c:v>93.642857142857139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Beta!$E$1</c:f>
              <c:strCache>
                <c:ptCount val="1"/>
                <c:pt idx="0">
                  <c:v>MA 60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Beta!$A$2:$A$428</c:f>
              <c:numCache>
                <c:formatCode>m/d/yyyy</c:formatCode>
                <c:ptCount val="427"/>
                <c:pt idx="0">
                  <c:v>42533</c:v>
                </c:pt>
                <c:pt idx="1">
                  <c:v>42540</c:v>
                </c:pt>
                <c:pt idx="2">
                  <c:v>42547</c:v>
                </c:pt>
                <c:pt idx="3">
                  <c:v>42554</c:v>
                </c:pt>
                <c:pt idx="4">
                  <c:v>42561</c:v>
                </c:pt>
                <c:pt idx="5">
                  <c:v>42568</c:v>
                </c:pt>
                <c:pt idx="6">
                  <c:v>42575</c:v>
                </c:pt>
                <c:pt idx="7">
                  <c:v>42582</c:v>
                </c:pt>
                <c:pt idx="8">
                  <c:v>42589</c:v>
                </c:pt>
                <c:pt idx="9">
                  <c:v>42596</c:v>
                </c:pt>
                <c:pt idx="10">
                  <c:v>42603</c:v>
                </c:pt>
                <c:pt idx="11">
                  <c:v>42610</c:v>
                </c:pt>
                <c:pt idx="12">
                  <c:v>42617</c:v>
                </c:pt>
                <c:pt idx="13">
                  <c:v>42624</c:v>
                </c:pt>
                <c:pt idx="14">
                  <c:v>42631</c:v>
                </c:pt>
                <c:pt idx="15">
                  <c:v>42638</c:v>
                </c:pt>
                <c:pt idx="16">
                  <c:v>42645</c:v>
                </c:pt>
                <c:pt idx="17">
                  <c:v>42652</c:v>
                </c:pt>
                <c:pt idx="18">
                  <c:v>42659</c:v>
                </c:pt>
                <c:pt idx="19">
                  <c:v>42666</c:v>
                </c:pt>
                <c:pt idx="20">
                  <c:v>42673</c:v>
                </c:pt>
                <c:pt idx="21">
                  <c:v>42680</c:v>
                </c:pt>
                <c:pt idx="22">
                  <c:v>42687</c:v>
                </c:pt>
                <c:pt idx="23">
                  <c:v>42694</c:v>
                </c:pt>
                <c:pt idx="24">
                  <c:v>42701</c:v>
                </c:pt>
                <c:pt idx="25">
                  <c:v>42708</c:v>
                </c:pt>
                <c:pt idx="26">
                  <c:v>42715</c:v>
                </c:pt>
                <c:pt idx="27">
                  <c:v>42722</c:v>
                </c:pt>
                <c:pt idx="28">
                  <c:v>42729</c:v>
                </c:pt>
                <c:pt idx="29">
                  <c:v>42736</c:v>
                </c:pt>
                <c:pt idx="30">
                  <c:v>42743</c:v>
                </c:pt>
                <c:pt idx="31">
                  <c:v>42750</c:v>
                </c:pt>
                <c:pt idx="32">
                  <c:v>42757</c:v>
                </c:pt>
                <c:pt idx="33">
                  <c:v>42764</c:v>
                </c:pt>
                <c:pt idx="34">
                  <c:v>42771</c:v>
                </c:pt>
                <c:pt idx="35">
                  <c:v>42778</c:v>
                </c:pt>
                <c:pt idx="36">
                  <c:v>42785</c:v>
                </c:pt>
                <c:pt idx="37">
                  <c:v>42792</c:v>
                </c:pt>
                <c:pt idx="38">
                  <c:v>42799</c:v>
                </c:pt>
                <c:pt idx="39">
                  <c:v>42806</c:v>
                </c:pt>
                <c:pt idx="40">
                  <c:v>42813</c:v>
                </c:pt>
                <c:pt idx="41">
                  <c:v>42820</c:v>
                </c:pt>
                <c:pt idx="42">
                  <c:v>42827</c:v>
                </c:pt>
                <c:pt idx="43">
                  <c:v>42834</c:v>
                </c:pt>
                <c:pt idx="44">
                  <c:v>42841</c:v>
                </c:pt>
                <c:pt idx="45">
                  <c:v>42848</c:v>
                </c:pt>
                <c:pt idx="46">
                  <c:v>42855</c:v>
                </c:pt>
                <c:pt idx="47">
                  <c:v>42862</c:v>
                </c:pt>
                <c:pt idx="48">
                  <c:v>42869</c:v>
                </c:pt>
                <c:pt idx="49">
                  <c:v>42876</c:v>
                </c:pt>
                <c:pt idx="50">
                  <c:v>42883</c:v>
                </c:pt>
                <c:pt idx="51">
                  <c:v>42890</c:v>
                </c:pt>
                <c:pt idx="52">
                  <c:v>42897</c:v>
                </c:pt>
                <c:pt idx="53">
                  <c:v>42904</c:v>
                </c:pt>
                <c:pt idx="54">
                  <c:v>42911</c:v>
                </c:pt>
                <c:pt idx="55">
                  <c:v>42918</c:v>
                </c:pt>
                <c:pt idx="56">
                  <c:v>42925</c:v>
                </c:pt>
                <c:pt idx="57">
                  <c:v>42932</c:v>
                </c:pt>
                <c:pt idx="58">
                  <c:v>42939</c:v>
                </c:pt>
                <c:pt idx="59">
                  <c:v>42946</c:v>
                </c:pt>
                <c:pt idx="60">
                  <c:v>42953</c:v>
                </c:pt>
                <c:pt idx="61">
                  <c:v>42960</c:v>
                </c:pt>
                <c:pt idx="62">
                  <c:v>42967</c:v>
                </c:pt>
                <c:pt idx="63">
                  <c:v>42974</c:v>
                </c:pt>
                <c:pt idx="64">
                  <c:v>42981</c:v>
                </c:pt>
                <c:pt idx="65">
                  <c:v>42988</c:v>
                </c:pt>
                <c:pt idx="66">
                  <c:v>42995</c:v>
                </c:pt>
                <c:pt idx="67">
                  <c:v>43002</c:v>
                </c:pt>
                <c:pt idx="68">
                  <c:v>43009</c:v>
                </c:pt>
                <c:pt idx="69">
                  <c:v>43016</c:v>
                </c:pt>
                <c:pt idx="70">
                  <c:v>43023</c:v>
                </c:pt>
                <c:pt idx="71">
                  <c:v>43030</c:v>
                </c:pt>
                <c:pt idx="72">
                  <c:v>43037</c:v>
                </c:pt>
                <c:pt idx="73">
                  <c:v>43044</c:v>
                </c:pt>
                <c:pt idx="74">
                  <c:v>43051</c:v>
                </c:pt>
                <c:pt idx="75">
                  <c:v>43058</c:v>
                </c:pt>
                <c:pt idx="76">
                  <c:v>43065</c:v>
                </c:pt>
                <c:pt idx="77">
                  <c:v>43072</c:v>
                </c:pt>
                <c:pt idx="78">
                  <c:v>43079</c:v>
                </c:pt>
                <c:pt idx="79">
                  <c:v>43086</c:v>
                </c:pt>
                <c:pt idx="80">
                  <c:v>43093</c:v>
                </c:pt>
              </c:numCache>
            </c:numRef>
          </c:cat>
          <c:val>
            <c:numRef>
              <c:f>Beta!$E$2:$E$428</c:f>
              <c:numCache>
                <c:formatCode>General</c:formatCode>
                <c:ptCount val="427"/>
                <c:pt idx="59">
                  <c:v>76.0625</c:v>
                </c:pt>
                <c:pt idx="60">
                  <c:v>76.172131147540981</c:v>
                </c:pt>
                <c:pt idx="61">
                  <c:v>76.381147540983605</c:v>
                </c:pt>
                <c:pt idx="62">
                  <c:v>76.692622950819668</c:v>
                </c:pt>
                <c:pt idx="63">
                  <c:v>76.893442622950815</c:v>
                </c:pt>
                <c:pt idx="64">
                  <c:v>77.110655737704917</c:v>
                </c:pt>
                <c:pt idx="65">
                  <c:v>77.418032786885249</c:v>
                </c:pt>
                <c:pt idx="66">
                  <c:v>77.614754098360649</c:v>
                </c:pt>
                <c:pt idx="67">
                  <c:v>77.688524590163937</c:v>
                </c:pt>
                <c:pt idx="68">
                  <c:v>77.889344262295083</c:v>
                </c:pt>
                <c:pt idx="69">
                  <c:v>78.172131147540981</c:v>
                </c:pt>
                <c:pt idx="70">
                  <c:v>78.540983606557376</c:v>
                </c:pt>
                <c:pt idx="71">
                  <c:v>78.938524590163937</c:v>
                </c:pt>
                <c:pt idx="72">
                  <c:v>79.348360655737707</c:v>
                </c:pt>
                <c:pt idx="73">
                  <c:v>79.659836065573771</c:v>
                </c:pt>
                <c:pt idx="74">
                  <c:v>79.946721311475414</c:v>
                </c:pt>
                <c:pt idx="75">
                  <c:v>80.25</c:v>
                </c:pt>
                <c:pt idx="76">
                  <c:v>80.508196721311478</c:v>
                </c:pt>
                <c:pt idx="77">
                  <c:v>80.700819672131146</c:v>
                </c:pt>
                <c:pt idx="78">
                  <c:v>80.844262295081961</c:v>
                </c:pt>
                <c:pt idx="79">
                  <c:v>80.954918032786878</c:v>
                </c:pt>
                <c:pt idx="80">
                  <c:v>81.053278688524586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8134160"/>
        <c:axId val="878137424"/>
      </c:lineChart>
      <c:dateAx>
        <c:axId val="878134160"/>
        <c:scaling>
          <c:orientation val="minMax"/>
          <c:min val="42510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7424"/>
        <c:crosses val="autoZero"/>
        <c:auto val="1"/>
        <c:lblOffset val="100"/>
        <c:baseTimeUnit val="days"/>
      </c:dateAx>
      <c:valAx>
        <c:axId val="87813742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Beta!$G$3:$G$182</c:f>
              <c:numCache>
                <c:formatCode>0.0%</c:formatCode>
                <c:ptCount val="180"/>
                <c:pt idx="0">
                  <c:v>2.1764592906943214E-3</c:v>
                </c:pt>
                <c:pt idx="1">
                  <c:v>3.2775014984700146E-2</c:v>
                </c:pt>
                <c:pt idx="2">
                  <c:v>-2.0472245317308957E-3</c:v>
                </c:pt>
                <c:pt idx="3">
                  <c:v>1.9729182406694079E-2</c:v>
                </c:pt>
                <c:pt idx="4">
                  <c:v>4.6548485371920023E-3</c:v>
                </c:pt>
                <c:pt idx="5">
                  <c:v>-2.0195047735485194E-2</c:v>
                </c:pt>
                <c:pt idx="6">
                  <c:v>-7.18542498239505E-3</c:v>
                </c:pt>
                <c:pt idx="7">
                  <c:v>2.1621969901914229E-2</c:v>
                </c:pt>
                <c:pt idx="8">
                  <c:v>-1.4234513779923574E-2</c:v>
                </c:pt>
                <c:pt idx="9">
                  <c:v>9.6011325511684564E-3</c:v>
                </c:pt>
                <c:pt idx="10">
                  <c:v>7.6049794009893645E-3</c:v>
                </c:pt>
                <c:pt idx="11">
                  <c:v>-5.751732298545309E-3</c:v>
                </c:pt>
                <c:pt idx="12">
                  <c:v>-2.9498205324281379E-2</c:v>
                </c:pt>
                <c:pt idx="13">
                  <c:v>2.7494167803226999E-2</c:v>
                </c:pt>
                <c:pt idx="14">
                  <c:v>7.9380091369534167E-3</c:v>
                </c:pt>
                <c:pt idx="15">
                  <c:v>1.0758121984428382E-2</c:v>
                </c:pt>
                <c:pt idx="16">
                  <c:v>1.2925250198654314E-2</c:v>
                </c:pt>
                <c:pt idx="17">
                  <c:v>6.2837510143756159E-3</c:v>
                </c:pt>
                <c:pt idx="18">
                  <c:v>1.0988667219504755E-3</c:v>
                </c:pt>
                <c:pt idx="19">
                  <c:v>-2.5431512423758851E-2</c:v>
                </c:pt>
                <c:pt idx="20">
                  <c:v>2.2978069259273148E-2</c:v>
                </c:pt>
                <c:pt idx="21">
                  <c:v>1.1551117995535209E-2</c:v>
                </c:pt>
                <c:pt idx="22">
                  <c:v>1.6611649450780641E-2</c:v>
                </c:pt>
                <c:pt idx="23">
                  <c:v>-1.3547632579117286E-3</c:v>
                </c:pt>
                <c:pt idx="24">
                  <c:v>3.8759241721546323E-2</c:v>
                </c:pt>
                <c:pt idx="25">
                  <c:v>7.2908041839636617E-4</c:v>
                </c:pt>
                <c:pt idx="26">
                  <c:v>-5.5432774325384626E-3</c:v>
                </c:pt>
                <c:pt idx="27">
                  <c:v>6.0670430482916426E-3</c:v>
                </c:pt>
                <c:pt idx="28">
                  <c:v>1.5649212801662982E-2</c:v>
                </c:pt>
                <c:pt idx="29">
                  <c:v>2.4087418609282096E-3</c:v>
                </c:pt>
                <c:pt idx="30">
                  <c:v>6.6197592710666164E-3</c:v>
                </c:pt>
                <c:pt idx="31">
                  <c:v>1.0169100726344471E-2</c:v>
                </c:pt>
                <c:pt idx="32">
                  <c:v>-8.4366611971387062E-3</c:v>
                </c:pt>
                <c:pt idx="33">
                  <c:v>-8.2649126907857751E-3</c:v>
                </c:pt>
                <c:pt idx="34">
                  <c:v>-1.2315441035502084E-2</c:v>
                </c:pt>
                <c:pt idx="35">
                  <c:v>8.2370134347833357E-3</c:v>
                </c:pt>
                <c:pt idx="36">
                  <c:v>-1.9313492950313593E-3</c:v>
                </c:pt>
                <c:pt idx="37">
                  <c:v>9.6639684646329105E-3</c:v>
                </c:pt>
                <c:pt idx="38">
                  <c:v>7.5103184577827165E-3</c:v>
                </c:pt>
                <c:pt idx="39">
                  <c:v>-1.4620266675067994E-2</c:v>
                </c:pt>
                <c:pt idx="40">
                  <c:v>-8.2858161432785016E-3</c:v>
                </c:pt>
                <c:pt idx="41">
                  <c:v>6.6846386440695404E-3</c:v>
                </c:pt>
                <c:pt idx="42">
                  <c:v>6.3860452365207543E-3</c:v>
                </c:pt>
                <c:pt idx="43">
                  <c:v>-1.9878955187129677E-2</c:v>
                </c:pt>
                <c:pt idx="44">
                  <c:v>2.1437315074516183E-2</c:v>
                </c:pt>
                <c:pt idx="45">
                  <c:v>1.7125866337779572E-2</c:v>
                </c:pt>
                <c:pt idx="46">
                  <c:v>1.6249870643008091E-2</c:v>
                </c:pt>
                <c:pt idx="47">
                  <c:v>2.1743343467550691E-3</c:v>
                </c:pt>
                <c:pt idx="48">
                  <c:v>-5.4849335576149238E-3</c:v>
                </c:pt>
                <c:pt idx="49">
                  <c:v>-9.2648919994589019E-3</c:v>
                </c:pt>
                <c:pt idx="50">
                  <c:v>-7.5819740247038414E-3</c:v>
                </c:pt>
                <c:pt idx="51">
                  <c:v>-1.4001975762871988E-2</c:v>
                </c:pt>
                <c:pt idx="52">
                  <c:v>-4.977149255686375E-3</c:v>
                </c:pt>
                <c:pt idx="53">
                  <c:v>2.4432729228884842E-3</c:v>
                </c:pt>
                <c:pt idx="54">
                  <c:v>2.3395759708584318E-3</c:v>
                </c:pt>
                <c:pt idx="55">
                  <c:v>3.5279289835224326E-2</c:v>
                </c:pt>
                <c:pt idx="56">
                  <c:v>2.8105813593017892E-3</c:v>
                </c:pt>
                <c:pt idx="57">
                  <c:v>1.5451198636182495E-2</c:v>
                </c:pt>
                <c:pt idx="58">
                  <c:v>4.9672066901820244E-3</c:v>
                </c:pt>
                <c:pt idx="59">
                  <c:v>-1.3903918971629126E-2</c:v>
                </c:pt>
                <c:pt idx="60">
                  <c:v>-1.8411058084071286E-3</c:v>
                </c:pt>
                <c:pt idx="61">
                  <c:v>5.4441106632927561E-3</c:v>
                </c:pt>
                <c:pt idx="62">
                  <c:v>2.3070306662187789E-2</c:v>
                </c:pt>
                <c:pt idx="63">
                  <c:v>-2.4823390843874416E-3</c:v>
                </c:pt>
                <c:pt idx="64">
                  <c:v>1.8062382228181129E-2</c:v>
                </c:pt>
                <c:pt idx="65">
                  <c:v>1.890281850290676E-2</c:v>
                </c:pt>
                <c:pt idx="66">
                  <c:v>1.2756976696520983E-2</c:v>
                </c:pt>
                <c:pt idx="67">
                  <c:v>2.1657615211341241E-3</c:v>
                </c:pt>
                <c:pt idx="68">
                  <c:v>9.7555461220584228E-3</c:v>
                </c:pt>
                <c:pt idx="69">
                  <c:v>3.0753230392948083E-3</c:v>
                </c:pt>
                <c:pt idx="70">
                  <c:v>8.3660940110241722E-3</c:v>
                </c:pt>
                <c:pt idx="71">
                  <c:v>1.7870835119842887E-2</c:v>
                </c:pt>
                <c:pt idx="72">
                  <c:v>-9.3791252504022982E-3</c:v>
                </c:pt>
                <c:pt idx="73">
                  <c:v>-1.4922045064260758E-2</c:v>
                </c:pt>
                <c:pt idx="74">
                  <c:v>5.2440361259822321E-3</c:v>
                </c:pt>
                <c:pt idx="75">
                  <c:v>-2.3753159634012366E-3</c:v>
                </c:pt>
                <c:pt idx="76">
                  <c:v>-1.4677841302033867E-2</c:v>
                </c:pt>
                <c:pt idx="77">
                  <c:v>5.1697506197594389E-3</c:v>
                </c:pt>
                <c:pt idx="78">
                  <c:v>2.1704335159119958E-2</c:v>
                </c:pt>
                <c:pt idx="79">
                  <c:v>-1.540978455291997E-3</c:v>
                </c:pt>
              </c:numCache>
            </c:numRef>
          </c:xVal>
          <c:yVal>
            <c:numRef>
              <c:f>Beta!$C$3:$C$182</c:f>
              <c:numCache>
                <c:formatCode>0.0%</c:formatCode>
                <c:ptCount val="180"/>
                <c:pt idx="0">
                  <c:v>-5.4313099041533586E-2</c:v>
                </c:pt>
                <c:pt idx="1">
                  <c:v>5.0675675675675658E-2</c:v>
                </c:pt>
                <c:pt idx="2">
                  <c:v>-3.2154340836012874E-2</c:v>
                </c:pt>
                <c:pt idx="3">
                  <c:v>1.3289036544850585E-2</c:v>
                </c:pt>
                <c:pt idx="4">
                  <c:v>6.2295081967213006E-2</c:v>
                </c:pt>
                <c:pt idx="5">
                  <c:v>6.1728395061728447E-2</c:v>
                </c:pt>
                <c:pt idx="6">
                  <c:v>-2.6162790697674465E-2</c:v>
                </c:pt>
                <c:pt idx="7">
                  <c:v>5.9701492537314049E-3</c:v>
                </c:pt>
                <c:pt idx="8">
                  <c:v>-5.6379821958456922E-2</c:v>
                </c:pt>
                <c:pt idx="9">
                  <c:v>-3.1446540880503138E-3</c:v>
                </c:pt>
                <c:pt idx="10">
                  <c:v>-3.154574132492094E-3</c:v>
                </c:pt>
                <c:pt idx="11">
                  <c:v>0</c:v>
                </c:pt>
                <c:pt idx="12">
                  <c:v>-3.1645569620253111E-2</c:v>
                </c:pt>
                <c:pt idx="13">
                  <c:v>-6.5359477124182774E-3</c:v>
                </c:pt>
                <c:pt idx="14">
                  <c:v>0</c:v>
                </c:pt>
                <c:pt idx="15">
                  <c:v>1.9736842105263053E-2</c:v>
                </c:pt>
                <c:pt idx="16">
                  <c:v>5.1612903225806361E-2</c:v>
                </c:pt>
                <c:pt idx="17">
                  <c:v>9.2024539877300082E-3</c:v>
                </c:pt>
                <c:pt idx="18">
                  <c:v>9.1185410334346795E-3</c:v>
                </c:pt>
                <c:pt idx="19">
                  <c:v>-0.10240963855421692</c:v>
                </c:pt>
                <c:pt idx="20">
                  <c:v>6.7114093959731447E-2</c:v>
                </c:pt>
                <c:pt idx="21">
                  <c:v>0</c:v>
                </c:pt>
                <c:pt idx="22">
                  <c:v>2.2012578616352307E-2</c:v>
                </c:pt>
                <c:pt idx="23">
                  <c:v>-4.0000000000000036E-2</c:v>
                </c:pt>
                <c:pt idx="24">
                  <c:v>-1.2820512820512775E-2</c:v>
                </c:pt>
                <c:pt idx="25">
                  <c:v>-1.9480519480519431E-2</c:v>
                </c:pt>
                <c:pt idx="26">
                  <c:v>-1.3245033112582738E-2</c:v>
                </c:pt>
                <c:pt idx="27">
                  <c:v>-1.0067114093959773E-2</c:v>
                </c:pt>
                <c:pt idx="28">
                  <c:v>1.3559322033898313E-2</c:v>
                </c:pt>
                <c:pt idx="29">
                  <c:v>-3.0100334448160515E-2</c:v>
                </c:pt>
                <c:pt idx="30">
                  <c:v>2.0689655172413834E-2</c:v>
                </c:pt>
                <c:pt idx="31">
                  <c:v>3.0405405405405483E-2</c:v>
                </c:pt>
                <c:pt idx="32">
                  <c:v>-3.2786885245901232E-3</c:v>
                </c:pt>
                <c:pt idx="33">
                  <c:v>-2.960526315789469E-2</c:v>
                </c:pt>
                <c:pt idx="34">
                  <c:v>3.050847457627115E-2</c:v>
                </c:pt>
                <c:pt idx="35">
                  <c:v>-2.6315789473684181E-2</c:v>
                </c:pt>
                <c:pt idx="36">
                  <c:v>-1.3513513513513487E-2</c:v>
                </c:pt>
                <c:pt idx="37">
                  <c:v>2.7397260273972712E-2</c:v>
                </c:pt>
                <c:pt idx="38">
                  <c:v>-4.3333333333333335E-2</c:v>
                </c:pt>
                <c:pt idx="39">
                  <c:v>4.5296167247386832E-2</c:v>
                </c:pt>
                <c:pt idx="40">
                  <c:v>-9.3333333333333379E-2</c:v>
                </c:pt>
                <c:pt idx="41">
                  <c:v>-4.4117647058823484E-2</c:v>
                </c:pt>
                <c:pt idx="42">
                  <c:v>-1.1538461538461497E-2</c:v>
                </c:pt>
                <c:pt idx="43">
                  <c:v>3.8910505836575737E-3</c:v>
                </c:pt>
                <c:pt idx="44">
                  <c:v>5.8139534883721034E-2</c:v>
                </c:pt>
                <c:pt idx="45">
                  <c:v>-3.2967032967032961E-2</c:v>
                </c:pt>
                <c:pt idx="46">
                  <c:v>1.1363636363636465E-2</c:v>
                </c:pt>
                <c:pt idx="47">
                  <c:v>5.6179775280898792E-2</c:v>
                </c:pt>
                <c:pt idx="48">
                  <c:v>7.0921985815601829E-3</c:v>
                </c:pt>
                <c:pt idx="49">
                  <c:v>3.1690140845070491E-2</c:v>
                </c:pt>
                <c:pt idx="50">
                  <c:v>1.3651877133105783E-2</c:v>
                </c:pt>
                <c:pt idx="51">
                  <c:v>2.6936026936027035E-2</c:v>
                </c:pt>
                <c:pt idx="52">
                  <c:v>1.3114754098360715E-2</c:v>
                </c:pt>
                <c:pt idx="53">
                  <c:v>-3.2362459546925182E-3</c:v>
                </c:pt>
                <c:pt idx="54">
                  <c:v>1.298701298701288E-2</c:v>
                </c:pt>
                <c:pt idx="55">
                  <c:v>3.5256410256410353E-2</c:v>
                </c:pt>
                <c:pt idx="56">
                  <c:v>2.1671826625387025E-2</c:v>
                </c:pt>
                <c:pt idx="57">
                  <c:v>9.0909090909090384E-3</c:v>
                </c:pt>
                <c:pt idx="58">
                  <c:v>2.7027027027026973E-2</c:v>
                </c:pt>
                <c:pt idx="59">
                  <c:v>-3.2163742690058506E-2</c:v>
                </c:pt>
                <c:pt idx="60">
                  <c:v>9.9697885196374569E-2</c:v>
                </c:pt>
                <c:pt idx="61">
                  <c:v>2.19780219780219E-2</c:v>
                </c:pt>
                <c:pt idx="62">
                  <c:v>-3.2258064516129004E-2</c:v>
                </c:pt>
                <c:pt idx="63">
                  <c:v>-1.6666666666666718E-2</c:v>
                </c:pt>
                <c:pt idx="64">
                  <c:v>7.344632768361592E-2</c:v>
                </c:pt>
                <c:pt idx="65">
                  <c:v>-2.1052631578947323E-2</c:v>
                </c:pt>
                <c:pt idx="66">
                  <c:v>-2.6881720430107503E-2</c:v>
                </c:pt>
                <c:pt idx="67">
                  <c:v>6.0773480662983381E-2</c:v>
                </c:pt>
                <c:pt idx="68">
                  <c:v>5.7291666666666741E-2</c:v>
                </c:pt>
                <c:pt idx="69">
                  <c:v>4.9261083743843415E-3</c:v>
                </c:pt>
                <c:pt idx="70">
                  <c:v>1.4705882352941124E-2</c:v>
                </c:pt>
                <c:pt idx="71">
                  <c:v>4.8309178743961567E-3</c:v>
                </c:pt>
                <c:pt idx="72">
                  <c:v>-5.7692307692307709E-2</c:v>
                </c:pt>
                <c:pt idx="73">
                  <c:v>-4.081632653061229E-2</c:v>
                </c:pt>
                <c:pt idx="74">
                  <c:v>5.3191489361701372E-3</c:v>
                </c:pt>
                <c:pt idx="75">
                  <c:v>-2.9100529100529071E-2</c:v>
                </c:pt>
                <c:pt idx="76">
                  <c:v>-2.7247956403269713E-2</c:v>
                </c:pt>
                <c:pt idx="77">
                  <c:v>1.1204481792717047E-2</c:v>
                </c:pt>
                <c:pt idx="78">
                  <c:v>-1.3850415512465353E-2</c:v>
                </c:pt>
                <c:pt idx="7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133072"/>
        <c:axId val="878136880"/>
      </c:scatterChart>
      <c:valAx>
        <c:axId val="87813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6880"/>
        <c:crosses val="autoZero"/>
        <c:crossBetween val="midCat"/>
      </c:valAx>
      <c:valAx>
        <c:axId val="8781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</a:t>
            </a:r>
            <a:r>
              <a:rPr lang="en-US" baseline="0"/>
              <a:t> composition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0.17171296296296296"/>
          <c:w val="0.8473217410323709"/>
          <c:h val="0.72088764946048411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'Charts and tables'!$G$4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tables'!$H$4:$I$4</c:f>
              <c:numCache>
                <c:formatCode>#,##0</c:formatCode>
                <c:ptCount val="2"/>
                <c:pt idx="0">
                  <c:v>1540.4780000000001</c:v>
                </c:pt>
                <c:pt idx="1">
                  <c:v>16030.958000000001</c:v>
                </c:pt>
              </c:numCache>
            </c:numRef>
          </c:val>
        </c:ser>
        <c:ser>
          <c:idx val="1"/>
          <c:order val="1"/>
          <c:tx>
            <c:strRef>
              <c:f>'Charts and tables'!$G$5</c:f>
              <c:strCache>
                <c:ptCount val="1"/>
                <c:pt idx="0">
                  <c:v>Sweden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tables'!$H$5:$I$5</c:f>
              <c:numCache>
                <c:formatCode>#,##0</c:formatCode>
                <c:ptCount val="2"/>
                <c:pt idx="0">
                  <c:v>525.81799999999998</c:v>
                </c:pt>
                <c:pt idx="1">
                  <c:v>5289.4939999999997</c:v>
                </c:pt>
              </c:numCache>
            </c:numRef>
          </c:val>
        </c:ser>
        <c:ser>
          <c:idx val="2"/>
          <c:order val="2"/>
          <c:tx>
            <c:strRef>
              <c:f>'Charts and tables'!$G$6</c:f>
              <c:strCache>
                <c:ptCount val="1"/>
                <c:pt idx="0">
                  <c:v>Denmark/ Finland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and tables'!$H$3:$I$3</c:f>
              <c:strCache>
                <c:ptCount val="2"/>
                <c:pt idx="0">
                  <c:v>By Income, NOK m</c:v>
                </c:pt>
                <c:pt idx="1">
                  <c:v>By Loans, NOK m</c:v>
                </c:pt>
              </c:strCache>
            </c:strRef>
          </c:cat>
          <c:val>
            <c:numRef>
              <c:f>'Charts and tables'!$H$6:$I$6</c:f>
              <c:numCache>
                <c:formatCode>#,##0</c:formatCode>
                <c:ptCount val="2"/>
                <c:pt idx="0">
                  <c:v>731.89</c:v>
                </c:pt>
                <c:pt idx="1">
                  <c:v>8814.9770000000008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78137968"/>
        <c:axId val="878134704"/>
      </c:barChart>
      <c:catAx>
        <c:axId val="87813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4704"/>
        <c:crosses val="autoZero"/>
        <c:auto val="1"/>
        <c:lblAlgn val="ctr"/>
        <c:lblOffset val="100"/>
        <c:noMultiLvlLbl val="0"/>
      </c:catAx>
      <c:valAx>
        <c:axId val="8781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13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A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673100</xdr:colOff>
          <xdr:row>4</xdr:row>
          <xdr:rowOff>114300</xdr:rowOff>
        </xdr:from>
        <xdr:to>
          <xdr:col>43</xdr:col>
          <xdr:colOff>199736</xdr:colOff>
          <xdr:row>7</xdr:row>
          <xdr:rowOff>63500</xdr:rowOff>
        </xdr:to>
        <xdr:grpSp>
          <xdr:nvGrpSpPr>
            <xdr:cNvPr id="2" name="Group 1"/>
            <xdr:cNvGrpSpPr/>
          </xdr:nvGrpSpPr>
          <xdr:grpSpPr>
            <a:xfrm>
              <a:off x="7412038" y="316706"/>
              <a:ext cx="4860636" cy="615950"/>
              <a:chOff x="5003798" y="253999"/>
              <a:chExt cx="4479636" cy="622300"/>
            </a:xfrm>
            <a:noFill/>
          </xdr:grpSpPr>
          <xdr:sp macro="" textlink="">
            <xdr:nvSpPr>
              <xdr:cNvPr id="30721" name="Group Box 1" hidden="1">
                <a:extLst>
                  <a:ext uri="{63B3BB69-23CF-44E3-9099-C40C66FF867C}">
                    <a14:compatExt spid="_x0000_s30721"/>
                  </a:ext>
                </a:extLst>
              </xdr:cNvPr>
              <xdr:cNvSpPr/>
            </xdr:nvSpPr>
            <xdr:spPr bwMode="auto">
              <a:xfrm>
                <a:off x="5003798" y="253999"/>
                <a:ext cx="4479636" cy="6223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36576" tIns="27432" rIns="0" bIns="0" anchor="t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Choose Scenario</a:t>
                </a:r>
              </a:p>
            </xdr:txBody>
          </xdr:sp>
          <xdr:sp macro="" textlink="">
            <xdr:nvSpPr>
              <xdr:cNvPr id="30722" name="Option Button 2" hidden="1">
                <a:extLst>
                  <a:ext uri="{63B3BB69-23CF-44E3-9099-C40C66FF867C}">
                    <a14:compatExt spid="_x0000_s30722"/>
                  </a:ext>
                </a:extLst>
              </xdr:cNvPr>
              <xdr:cNvSpPr/>
            </xdr:nvSpPr>
            <xdr:spPr bwMode="auto">
              <a:xfrm>
                <a:off x="5194300" y="310900"/>
                <a:ext cx="1260000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Base Case</a:t>
                </a:r>
              </a:p>
            </xdr:txBody>
          </xdr:sp>
          <xdr:sp macro="" textlink="">
            <xdr:nvSpPr>
              <xdr:cNvPr id="30723" name="Option Button 3" hidden="1">
                <a:extLst>
                  <a:ext uri="{63B3BB69-23CF-44E3-9099-C40C66FF867C}">
                    <a14:compatExt spid="_x0000_s30723"/>
                  </a:ext>
                </a:extLst>
              </xdr:cNvPr>
              <xdr:cNvSpPr/>
            </xdr:nvSpPr>
            <xdr:spPr bwMode="auto">
              <a:xfrm>
                <a:off x="6654800" y="310900"/>
                <a:ext cx="1260000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Upside</a:t>
                </a:r>
              </a:p>
            </xdr:txBody>
          </xdr:sp>
          <xdr:sp macro="" textlink="">
            <xdr:nvSpPr>
              <xdr:cNvPr id="30724" name="Option Button 4" hidden="1">
                <a:extLst>
                  <a:ext uri="{63B3BB69-23CF-44E3-9099-C40C66FF867C}">
                    <a14:compatExt spid="_x0000_s30724"/>
                  </a:ext>
                </a:extLst>
              </xdr:cNvPr>
              <xdr:cNvSpPr/>
            </xdr:nvSpPr>
            <xdr:spPr bwMode="auto">
              <a:xfrm>
                <a:off x="8115300" y="310900"/>
                <a:ext cx="1261872" cy="54000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36576" tIns="27432" rIns="0" bIns="27432" anchor="ctr" upright="1"/>
              <a:lstStyle/>
              <a:p>
                <a:pPr algn="l" rtl="0">
                  <a:defRPr sz="1000"/>
                </a:pPr>
                <a:r>
                  <a:rPr lang="en-US" sz="1300" b="0" i="0" u="none" strike="noStrike" baseline="0">
                    <a:solidFill>
                      <a:srgbClr val="000000"/>
                    </a:solidFill>
                    <a:latin typeface="Lucida Grande"/>
                  </a:rPr>
                  <a:t>Downside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30</xdr:row>
      <xdr:rowOff>190500</xdr:rowOff>
    </xdr:from>
    <xdr:to>
      <xdr:col>15</xdr:col>
      <xdr:colOff>53975</xdr:colOff>
      <xdr:row>44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401782</xdr:colOff>
      <xdr:row>5</xdr:row>
      <xdr:rowOff>69273</xdr:rowOff>
    </xdr:from>
    <xdr:to>
      <xdr:col>19</xdr:col>
      <xdr:colOff>202046</xdr:colOff>
      <xdr:row>22</xdr:row>
      <xdr:rowOff>94673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406</xdr:row>
      <xdr:rowOff>25400</xdr:rowOff>
    </xdr:from>
    <xdr:to>
      <xdr:col>17</xdr:col>
      <xdr:colOff>723900</xdr:colOff>
      <xdr:row>425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363817</xdr:colOff>
      <xdr:row>11</xdr:row>
      <xdr:rowOff>78441</xdr:rowOff>
    </xdr:from>
    <xdr:to>
      <xdr:col>12</xdr:col>
      <xdr:colOff>795617</xdr:colOff>
      <xdr:row>28</xdr:row>
      <xdr:rowOff>58270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251112</xdr:colOff>
      <xdr:row>8</xdr:row>
      <xdr:rowOff>91786</xdr:rowOff>
    </xdr:from>
    <xdr:to>
      <xdr:col>10</xdr:col>
      <xdr:colOff>268430</xdr:colOff>
      <xdr:row>21</xdr:row>
      <xdr:rowOff>133348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0.39583</cdr:x>
      <cdr:y>0.20644</cdr:y>
    </cdr:from>
    <cdr:to>
      <cdr:x>0.42992</cdr:x>
      <cdr:y>0.85669</cdr:y>
    </cdr:to>
    <cdr:sp macro="" textlink="">
      <cdr:nvSpPr>
        <cdr:cNvPr id="2" name="Right Brace 1"/>
        <cdr:cNvSpPr/>
      </cdr:nvSpPr>
      <cdr:spPr>
        <a:xfrm xmlns:a="http://schemas.openxmlformats.org/drawingml/2006/main">
          <a:off x="1809752" y="566306"/>
          <a:ext cx="155864" cy="1783772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0.82172</cdr:x>
      <cdr:y>0.19529</cdr:y>
    </cdr:from>
    <cdr:to>
      <cdr:x>0.85581</cdr:x>
      <cdr:y>0.84554</cdr:y>
    </cdr:to>
    <cdr:sp macro="" textlink="">
      <cdr:nvSpPr>
        <cdr:cNvPr id="3" name="Right Brace 2"/>
        <cdr:cNvSpPr/>
      </cdr:nvSpPr>
      <cdr:spPr>
        <a:xfrm xmlns:a="http://schemas.openxmlformats.org/drawingml/2006/main">
          <a:off x="3756891" y="535709"/>
          <a:ext cx="155864" cy="1783772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0.44886</cdr:x>
      <cdr:y>0.49053</cdr:y>
    </cdr:from>
    <cdr:to>
      <cdr:x>0.58144</cdr:x>
      <cdr:y>0.58523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2052208" y="1345623"/>
          <a:ext cx="606135" cy="2597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2,798</a:t>
          </a:r>
        </a:p>
      </cdr:txBody>
    </cdr:sp>
  </cdr:relSizeAnchor>
  <cdr:relSizeAnchor xmlns:cdr="http://schemas.openxmlformats.org/drawingml/2006/chartDrawing">
    <cdr:from>
      <cdr:x>0.86742</cdr:x>
      <cdr:y>0.42887</cdr:y>
    </cdr:from>
    <cdr:to>
      <cdr:x>0.98106</cdr:x>
      <cdr:y>0.50947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3965864" y="1176482"/>
          <a:ext cx="519545" cy="221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/>
            <a:t> 30,135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autoPageBreaks="0"/>
  </sheetPr>
  <dimension ref="A1:AW464"/>
  <sheetViews>
    <sheetView tabSelected="1" zoomScale="85" zoomScaleNormal="85" zoomScalePageLayoutView="110" workbookViewId="0">
      <pane xSplit="13" ySplit="4" topLeftCell="AE5" activePane="bottomRight" state="frozen"/>
      <selection activeCell="A4" sqref="A4"/>
      <selection pane="topRight" activeCell="N4" sqref="N4"/>
      <selection pane="bottomLeft" activeCell="A5" sqref="A5"/>
      <selection pane="bottomRight" activeCell="A5" sqref="A5"/>
    </sheetView>
  </sheetViews>
  <sheetFormatPr defaultColWidth="11" defaultRowHeight="15.75" outlineLevelRow="1"/>
  <cols>
    <col min="1" max="1" width="47.875" customWidth="1"/>
    <col min="2" max="13" width="10.875" hidden="1" customWidth="1"/>
    <col min="14" max="21" width="11" customWidth="1"/>
    <col min="22" max="23" width="10.625" bestFit="1" customWidth="1"/>
    <col min="24" max="24" width="12.625" bestFit="1" customWidth="1"/>
    <col min="25" max="25" width="11" bestFit="1" customWidth="1"/>
    <col min="26" max="26" width="10.375" customWidth="1"/>
    <col min="27" max="27" width="11" bestFit="1" customWidth="1"/>
    <col min="28" max="28" width="10.625" style="13" customWidth="1"/>
    <col min="29" max="29" width="11.625" style="44" bestFit="1" customWidth="1"/>
    <col min="30" max="30" width="10.875" style="44" customWidth="1"/>
    <col min="31" max="31" width="11.875" style="13" customWidth="1"/>
    <col min="32" max="32" width="11.875" style="13" bestFit="1" customWidth="1"/>
    <col min="33" max="33" width="11" style="13" bestFit="1" customWidth="1"/>
    <col min="34" max="34" width="11.125" style="13" bestFit="1" customWidth="1"/>
    <col min="35" max="45" width="11" style="13" bestFit="1" customWidth="1"/>
    <col min="46" max="48" width="11" bestFit="1" customWidth="1"/>
    <col min="49" max="49" width="11.875" bestFit="1" customWidth="1"/>
  </cols>
  <sheetData>
    <row r="1" spans="1:49" hidden="1">
      <c r="B1" s="3">
        <v>40179</v>
      </c>
      <c r="C1" s="3">
        <v>40269</v>
      </c>
      <c r="D1" s="3">
        <v>40360</v>
      </c>
      <c r="E1" s="3">
        <v>40452</v>
      </c>
      <c r="F1" s="3">
        <v>40544</v>
      </c>
      <c r="G1" s="3">
        <v>40634</v>
      </c>
      <c r="H1" s="3">
        <v>40725</v>
      </c>
      <c r="I1" s="3">
        <v>40817</v>
      </c>
      <c r="J1" s="3">
        <v>40909</v>
      </c>
      <c r="K1" s="3">
        <v>41000</v>
      </c>
      <c r="L1" s="3">
        <v>41091</v>
      </c>
      <c r="M1" s="3">
        <v>41183</v>
      </c>
      <c r="N1" s="3">
        <v>41275</v>
      </c>
      <c r="O1" s="3">
        <v>41365</v>
      </c>
      <c r="P1" s="3">
        <v>41456</v>
      </c>
      <c r="Q1" s="3">
        <v>41548</v>
      </c>
      <c r="R1" s="3">
        <v>41640</v>
      </c>
      <c r="S1" s="3">
        <v>41730</v>
      </c>
      <c r="T1" s="3">
        <v>41821</v>
      </c>
      <c r="U1" s="3">
        <v>41913</v>
      </c>
      <c r="V1" s="3">
        <v>42005</v>
      </c>
      <c r="W1" s="3">
        <v>42095</v>
      </c>
      <c r="X1" s="3">
        <v>42186</v>
      </c>
      <c r="Y1" s="3">
        <v>42278</v>
      </c>
      <c r="Z1" s="3">
        <v>42370</v>
      </c>
      <c r="AA1" s="3">
        <v>42461</v>
      </c>
      <c r="AB1" s="12">
        <v>42552</v>
      </c>
      <c r="AC1" s="208">
        <v>42644</v>
      </c>
      <c r="AD1" s="208">
        <v>42736</v>
      </c>
      <c r="AE1" s="12">
        <v>42826</v>
      </c>
      <c r="AF1" s="12">
        <v>42917</v>
      </c>
      <c r="AG1" s="12">
        <v>43009</v>
      </c>
      <c r="AH1" s="12">
        <v>43101</v>
      </c>
      <c r="AI1" s="12">
        <v>43191</v>
      </c>
      <c r="AJ1" s="12">
        <v>43282</v>
      </c>
      <c r="AK1" s="12">
        <v>43374</v>
      </c>
      <c r="AL1" s="12">
        <v>43466</v>
      </c>
      <c r="AM1" s="12">
        <v>43556</v>
      </c>
      <c r="AN1" s="12">
        <v>43647</v>
      </c>
      <c r="AO1" s="12">
        <v>43739</v>
      </c>
      <c r="AP1" s="12">
        <v>43831</v>
      </c>
      <c r="AQ1" s="12">
        <v>43922</v>
      </c>
      <c r="AR1" s="12">
        <v>44013</v>
      </c>
      <c r="AS1" s="12">
        <v>44014</v>
      </c>
      <c r="AT1" s="12">
        <v>44197</v>
      </c>
      <c r="AU1" s="12">
        <v>44287</v>
      </c>
      <c r="AV1" s="12">
        <v>44378</v>
      </c>
      <c r="AW1" s="12">
        <v>44379</v>
      </c>
    </row>
    <row r="2" spans="1:49" hidden="1">
      <c r="B2">
        <f t="shared" ref="B2:AS2" si="0">YEAR(B1)</f>
        <v>2010</v>
      </c>
      <c r="C2">
        <f t="shared" si="0"/>
        <v>2010</v>
      </c>
      <c r="D2">
        <f t="shared" si="0"/>
        <v>2010</v>
      </c>
      <c r="E2">
        <f t="shared" si="0"/>
        <v>2010</v>
      </c>
      <c r="F2">
        <f t="shared" si="0"/>
        <v>2011</v>
      </c>
      <c r="G2">
        <f t="shared" si="0"/>
        <v>2011</v>
      </c>
      <c r="H2">
        <f t="shared" si="0"/>
        <v>2011</v>
      </c>
      <c r="I2">
        <f t="shared" si="0"/>
        <v>2011</v>
      </c>
      <c r="J2">
        <f t="shared" si="0"/>
        <v>2012</v>
      </c>
      <c r="K2">
        <f t="shared" si="0"/>
        <v>2012</v>
      </c>
      <c r="L2">
        <f t="shared" si="0"/>
        <v>2012</v>
      </c>
      <c r="M2">
        <f t="shared" si="0"/>
        <v>2012</v>
      </c>
      <c r="N2">
        <f t="shared" si="0"/>
        <v>2013</v>
      </c>
      <c r="O2">
        <f t="shared" si="0"/>
        <v>2013</v>
      </c>
      <c r="P2">
        <f t="shared" si="0"/>
        <v>2013</v>
      </c>
      <c r="Q2">
        <f t="shared" si="0"/>
        <v>2013</v>
      </c>
      <c r="R2">
        <f t="shared" si="0"/>
        <v>2014</v>
      </c>
      <c r="S2">
        <f t="shared" si="0"/>
        <v>2014</v>
      </c>
      <c r="T2">
        <f t="shared" si="0"/>
        <v>2014</v>
      </c>
      <c r="U2">
        <f t="shared" si="0"/>
        <v>2014</v>
      </c>
      <c r="V2">
        <f t="shared" si="0"/>
        <v>2015</v>
      </c>
      <c r="W2">
        <f t="shared" si="0"/>
        <v>2015</v>
      </c>
      <c r="X2">
        <f t="shared" si="0"/>
        <v>2015</v>
      </c>
      <c r="Y2">
        <f t="shared" si="0"/>
        <v>2015</v>
      </c>
      <c r="Z2">
        <f t="shared" si="0"/>
        <v>2016</v>
      </c>
      <c r="AA2">
        <f t="shared" si="0"/>
        <v>2016</v>
      </c>
      <c r="AB2" s="13">
        <f t="shared" si="0"/>
        <v>2016</v>
      </c>
      <c r="AC2" s="44">
        <f t="shared" si="0"/>
        <v>2016</v>
      </c>
      <c r="AD2" s="44">
        <f t="shared" si="0"/>
        <v>2017</v>
      </c>
      <c r="AE2" s="13">
        <f t="shared" si="0"/>
        <v>2017</v>
      </c>
      <c r="AF2" s="13">
        <f t="shared" si="0"/>
        <v>2017</v>
      </c>
      <c r="AG2" s="13">
        <f t="shared" si="0"/>
        <v>2017</v>
      </c>
      <c r="AH2" s="13">
        <f t="shared" si="0"/>
        <v>2018</v>
      </c>
      <c r="AI2" s="13">
        <f t="shared" si="0"/>
        <v>2018</v>
      </c>
      <c r="AJ2" s="13">
        <f t="shared" si="0"/>
        <v>2018</v>
      </c>
      <c r="AK2" s="13">
        <f t="shared" si="0"/>
        <v>2018</v>
      </c>
      <c r="AL2" s="13">
        <f t="shared" si="0"/>
        <v>2019</v>
      </c>
      <c r="AM2" s="13">
        <f t="shared" si="0"/>
        <v>2019</v>
      </c>
      <c r="AN2" s="13">
        <f t="shared" si="0"/>
        <v>2019</v>
      </c>
      <c r="AO2" s="13">
        <f t="shared" si="0"/>
        <v>2019</v>
      </c>
      <c r="AP2" s="13">
        <f t="shared" si="0"/>
        <v>2020</v>
      </c>
      <c r="AQ2" s="13">
        <f t="shared" si="0"/>
        <v>2020</v>
      </c>
      <c r="AR2" s="13">
        <f t="shared" si="0"/>
        <v>2020</v>
      </c>
      <c r="AS2" s="13">
        <f t="shared" si="0"/>
        <v>2020</v>
      </c>
      <c r="AT2" s="13">
        <f>YEAR(AT1)</f>
        <v>2021</v>
      </c>
      <c r="AU2" s="13">
        <f>YEAR(AU1)</f>
        <v>2021</v>
      </c>
      <c r="AV2" s="13">
        <f>YEAR(AV1)</f>
        <v>2021</v>
      </c>
      <c r="AW2" s="13">
        <f>YEAR(AW1)</f>
        <v>2021</v>
      </c>
    </row>
    <row r="3" spans="1:49" hidden="1"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0</v>
      </c>
      <c r="K3" s="4" t="s">
        <v>1</v>
      </c>
      <c r="L3" s="4" t="s">
        <v>2</v>
      </c>
      <c r="M3" s="5" t="s">
        <v>3</v>
      </c>
      <c r="N3" s="4" t="s">
        <v>0</v>
      </c>
      <c r="O3" s="4" t="s">
        <v>1</v>
      </c>
      <c r="P3" s="4" t="s">
        <v>2</v>
      </c>
      <c r="Q3" s="5" t="s">
        <v>3</v>
      </c>
      <c r="R3" s="4" t="s">
        <v>0</v>
      </c>
      <c r="S3" s="4" t="s">
        <v>1</v>
      </c>
      <c r="T3" s="4" t="s">
        <v>2</v>
      </c>
      <c r="U3" s="5" t="s">
        <v>3</v>
      </c>
      <c r="V3" s="4" t="s">
        <v>0</v>
      </c>
      <c r="W3" s="4" t="s">
        <v>1</v>
      </c>
      <c r="X3" s="4" t="s">
        <v>2</v>
      </c>
      <c r="Y3" s="5" t="s">
        <v>3</v>
      </c>
      <c r="Z3" s="4" t="s">
        <v>0</v>
      </c>
      <c r="AA3" s="4" t="s">
        <v>1</v>
      </c>
      <c r="AB3" s="14" t="s">
        <v>2</v>
      </c>
      <c r="AC3" s="56" t="s">
        <v>3</v>
      </c>
      <c r="AD3" s="56" t="s">
        <v>0</v>
      </c>
      <c r="AE3" s="14" t="s">
        <v>1</v>
      </c>
      <c r="AF3" s="14" t="s">
        <v>2</v>
      </c>
      <c r="AG3" s="14" t="s">
        <v>3</v>
      </c>
      <c r="AH3" s="14" t="s">
        <v>0</v>
      </c>
      <c r="AI3" s="14" t="s">
        <v>1</v>
      </c>
      <c r="AJ3" s="14" t="s">
        <v>2</v>
      </c>
      <c r="AK3" s="14" t="s">
        <v>3</v>
      </c>
      <c r="AL3" s="14" t="s">
        <v>0</v>
      </c>
      <c r="AM3" s="14" t="s">
        <v>1</v>
      </c>
      <c r="AN3" s="14" t="s">
        <v>2</v>
      </c>
      <c r="AO3" s="14" t="s">
        <v>3</v>
      </c>
      <c r="AP3" s="14" t="s">
        <v>0</v>
      </c>
      <c r="AQ3" s="14" t="s">
        <v>1</v>
      </c>
      <c r="AR3" s="14" t="s">
        <v>2</v>
      </c>
      <c r="AS3" s="14" t="s">
        <v>3</v>
      </c>
      <c r="AT3" s="14" t="s">
        <v>0</v>
      </c>
      <c r="AU3" s="14" t="s">
        <v>1</v>
      </c>
      <c r="AV3" s="14" t="s">
        <v>2</v>
      </c>
      <c r="AW3" s="14" t="s">
        <v>3</v>
      </c>
    </row>
    <row r="4" spans="1:49">
      <c r="B4" s="4" t="str">
        <f>B2&amp;"-"&amp;B3&amp;IF(B1&gt;'Reference dates'!$B$1,"e","")</f>
        <v>2010-1Q</v>
      </c>
      <c r="C4" s="4" t="str">
        <f>C2&amp;"-"&amp;C3&amp;IF(C1&gt;'Reference dates'!$B$1,"e","")</f>
        <v>2010-2Q</v>
      </c>
      <c r="D4" s="4" t="str">
        <f>D2&amp;"-"&amp;D3&amp;IF(D1&gt;'Reference dates'!$B$1,"e","")</f>
        <v>2010-3Q</v>
      </c>
      <c r="E4" s="4" t="str">
        <f>E2&amp;"-"&amp;E3&amp;IF(E1&gt;'Reference dates'!$B$1,"e","")</f>
        <v>2010-4Q</v>
      </c>
      <c r="F4" s="4" t="str">
        <f>F2&amp;"-"&amp;F3&amp;IF(F1&gt;'Reference dates'!$B$1,"e","")</f>
        <v>2011-1Q</v>
      </c>
      <c r="G4" s="4" t="str">
        <f>G2&amp;"-"&amp;G3&amp;IF(G1&gt;'Reference dates'!$B$1,"e","")</f>
        <v>2011-2Q</v>
      </c>
      <c r="H4" s="4" t="str">
        <f>H2&amp;"-"&amp;H3&amp;IF(H1&gt;'Reference dates'!$B$1,"e","")</f>
        <v>2011-3Q</v>
      </c>
      <c r="I4" s="4" t="str">
        <f>I2&amp;"-"&amp;I3&amp;IF(I1&gt;'Reference dates'!$B$1,"e","")</f>
        <v>2011-4Q</v>
      </c>
      <c r="J4" s="4" t="str">
        <f>J2&amp;"-"&amp;J3&amp;IF(J1&gt;'Reference dates'!$B$1,"e","")</f>
        <v>2012-1Q</v>
      </c>
      <c r="K4" s="4" t="str">
        <f>K2&amp;"-"&amp;K3&amp;IF(K1&gt;'Reference dates'!$B$1,"e","")</f>
        <v>2012-2Q</v>
      </c>
      <c r="L4" s="4" t="str">
        <f>L2&amp;"-"&amp;L3&amp;IF(L1&gt;'Reference dates'!$B$1,"e","")</f>
        <v>2012-3Q</v>
      </c>
      <c r="M4" s="4" t="str">
        <f>M2&amp;"-"&amp;M3&amp;IF(M1&gt;'Reference dates'!$B$1,"e","")</f>
        <v>2012-4Q</v>
      </c>
      <c r="N4" s="4" t="str">
        <f>N2&amp;"-"&amp;N3&amp;IF(N1&gt;'Reference dates'!$B$1,"e","")</f>
        <v>2013-1Q</v>
      </c>
      <c r="O4" s="4" t="str">
        <f>O2&amp;"-"&amp;O3&amp;IF(O1&gt;'Reference dates'!$B$1,"e","")</f>
        <v>2013-2Q</v>
      </c>
      <c r="P4" s="4" t="str">
        <f>P2&amp;"-"&amp;P3&amp;IF(P1&gt;'Reference dates'!$B$1,"e","")</f>
        <v>2013-3Q</v>
      </c>
      <c r="Q4" s="4" t="str">
        <f>Q2&amp;"-"&amp;Q3&amp;IF(Q1&gt;'Reference dates'!$B$1,"e","")</f>
        <v>2013-4Q</v>
      </c>
      <c r="R4" s="4" t="str">
        <f>R2&amp;"-"&amp;R3&amp;IF(R1&gt;'Reference dates'!$B$1,"e","")</f>
        <v>2014-1Q</v>
      </c>
      <c r="S4" s="4" t="str">
        <f>S2&amp;"-"&amp;S3&amp;IF(S1&gt;'Reference dates'!$B$1,"e","")</f>
        <v>2014-2Q</v>
      </c>
      <c r="T4" s="4" t="str">
        <f>T2&amp;"-"&amp;T3&amp;IF(T1&gt;'Reference dates'!$B$1,"e","")</f>
        <v>2014-3Q</v>
      </c>
      <c r="U4" s="4" t="str">
        <f>U2&amp;"-"&amp;U3&amp;IF(U1&gt;'Reference dates'!$B$1,"e","")</f>
        <v>2014-4Q</v>
      </c>
      <c r="V4" s="4" t="str">
        <f>V2&amp;"-"&amp;V3&amp;IF(V1&gt;'Reference dates'!$B$1,"e","")</f>
        <v>2015-1Q</v>
      </c>
      <c r="W4" s="4" t="str">
        <f>W2&amp;"-"&amp;W3&amp;IF(W1&gt;'Reference dates'!$B$1,"e","")</f>
        <v>2015-2Q</v>
      </c>
      <c r="X4" s="4" t="str">
        <f>X2&amp;"-"&amp;X3&amp;IF(X1&gt;'Reference dates'!$B$1,"e","")</f>
        <v>2015-3Q</v>
      </c>
      <c r="Y4" s="4" t="str">
        <f>Y2&amp;"-"&amp;Y3&amp;IF(Y1&gt;'Reference dates'!$B$1,"e","")</f>
        <v>2015-4Q</v>
      </c>
      <c r="Z4" s="4" t="str">
        <f>Z2&amp;"-"&amp;Z3&amp;IF(Z1&gt;'Reference dates'!$B$1,"e","")</f>
        <v>2016-1Q</v>
      </c>
      <c r="AA4" s="4" t="str">
        <f>AA2&amp;"-"&amp;AA3&amp;IF(AA1&gt;'Reference dates'!$B$1,"e","")</f>
        <v>2016-2Q</v>
      </c>
      <c r="AB4" s="56" t="str">
        <f>AB2&amp;"-"&amp;AB3&amp;IF(AB1&gt;'Reference dates'!$B$1,"e","")</f>
        <v>2016-3Q</v>
      </c>
      <c r="AC4" s="56" t="str">
        <f>AC2&amp;"-"&amp;AC3&amp;IF(AC1&gt;'Reference dates'!$B$1,"e","")</f>
        <v>2016-4Q</v>
      </c>
      <c r="AD4" s="56" t="str">
        <f>AD2&amp;"-"&amp;AD3&amp;IF(AD1&gt;'Reference dates'!$B$1,"e","")</f>
        <v>2017-1Q</v>
      </c>
      <c r="AE4" s="56" t="str">
        <f>AE2&amp;"-"&amp;AE3&amp;IF(AE1&gt;'Reference dates'!$B$1,"e","")</f>
        <v>2017-2Q</v>
      </c>
      <c r="AF4" s="56" t="str">
        <f>AF2&amp;"-"&amp;AF3&amp;IF(AF1&gt;'Reference dates'!$B$1,"e","")</f>
        <v>2017-3Q</v>
      </c>
      <c r="AG4" s="14" t="str">
        <f>AG2&amp;"-"&amp;AG3&amp;IF(AG1&gt;'Reference dates'!$B$1,"e","")</f>
        <v>2017-4Qe</v>
      </c>
      <c r="AH4" s="14" t="str">
        <f>AH2&amp;"-"&amp;AH3&amp;IF(AH1&gt;'Reference dates'!$B$1,"e","")</f>
        <v>2018-1Qe</v>
      </c>
      <c r="AI4" s="14" t="str">
        <f>AI2&amp;"-"&amp;AI3&amp;IF(AI1&gt;'Reference dates'!$B$1,"e","")</f>
        <v>2018-2Qe</v>
      </c>
      <c r="AJ4" s="14" t="str">
        <f>AJ2&amp;"-"&amp;AJ3&amp;IF(AJ1&gt;'Reference dates'!$B$1,"e","")</f>
        <v>2018-3Qe</v>
      </c>
      <c r="AK4" s="14" t="str">
        <f>AK2&amp;"-"&amp;AK3&amp;IF(AK1&gt;'Reference dates'!$B$1,"e","")</f>
        <v>2018-4Qe</v>
      </c>
      <c r="AL4" s="14" t="str">
        <f>AL2&amp;"-"&amp;AL3&amp;IF(AL1&gt;'Reference dates'!$B$1,"e","")</f>
        <v>2019-1Qe</v>
      </c>
      <c r="AM4" s="14" t="str">
        <f>AM2&amp;"-"&amp;AM3&amp;IF(AM1&gt;'Reference dates'!$B$1,"e","")</f>
        <v>2019-2Qe</v>
      </c>
      <c r="AN4" s="14" t="str">
        <f>AN2&amp;"-"&amp;AN3&amp;IF(AN1&gt;'Reference dates'!$B$1,"e","")</f>
        <v>2019-3Qe</v>
      </c>
      <c r="AO4" s="14" t="str">
        <f>AO2&amp;"-"&amp;AO3&amp;IF(AO1&gt;'Reference dates'!$B$1,"e","")</f>
        <v>2019-4Qe</v>
      </c>
      <c r="AP4" s="14" t="str">
        <f>AP2&amp;"-"&amp;AP3&amp;IF(AP1&gt;'Reference dates'!$B$1,"e","")</f>
        <v>2020-1Qe</v>
      </c>
      <c r="AQ4" s="14" t="str">
        <f>AQ2&amp;"-"&amp;AQ3&amp;IF(AQ1&gt;'Reference dates'!$B$1,"e","")</f>
        <v>2020-2Qe</v>
      </c>
      <c r="AR4" s="14" t="str">
        <f>AR2&amp;"-"&amp;AR3&amp;IF(AR1&gt;'Reference dates'!$B$1,"e","")</f>
        <v>2020-3Qe</v>
      </c>
      <c r="AS4" s="14" t="str">
        <f>AS2&amp;"-"&amp;AS3&amp;IF(AS1&gt;'Reference dates'!$B$1,"e","")</f>
        <v>2020-4Qe</v>
      </c>
      <c r="AT4" s="14" t="str">
        <f>AT2&amp;"-"&amp;AT3&amp;IF(AT1&gt;'Reference dates'!$B$1,"e","")</f>
        <v>2021-1Qe</v>
      </c>
      <c r="AU4" s="14" t="str">
        <f>AU2&amp;"-"&amp;AU3&amp;IF(AU1&gt;'Reference dates'!$B$1,"e","")</f>
        <v>2021-2Qe</v>
      </c>
      <c r="AV4" s="14" t="str">
        <f>AV2&amp;"-"&amp;AV3&amp;IF(AV1&gt;'Reference dates'!$B$1,"e","")</f>
        <v>2021-3Qe</v>
      </c>
      <c r="AW4" s="14" t="str">
        <f>AW2&amp;"-"&amp;AW3&amp;IF(AW1&gt;'Reference dates'!$B$1,"e","")</f>
        <v>2021-4Qe</v>
      </c>
    </row>
    <row r="5" spans="1:49">
      <c r="A5" s="130" t="s">
        <v>187</v>
      </c>
      <c r="B5" s="4"/>
      <c r="C5" s="4"/>
      <c r="D5" s="4"/>
      <c r="E5" s="4"/>
      <c r="F5" s="4"/>
      <c r="G5" s="4"/>
      <c r="H5" s="4"/>
      <c r="I5" s="11"/>
      <c r="J5" s="11"/>
      <c r="K5" s="11"/>
      <c r="L5" s="11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4"/>
      <c r="AC5" s="56"/>
      <c r="AD5" s="56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</row>
    <row r="6" spans="1:49" s="7" customFormat="1" ht="27" thickBot="1">
      <c r="A6" s="24" t="s">
        <v>12</v>
      </c>
      <c r="B6" s="59" t="s">
        <v>16</v>
      </c>
      <c r="C6" s="60"/>
      <c r="D6" s="60"/>
      <c r="E6" s="60"/>
      <c r="F6" s="22"/>
      <c r="G6" s="22"/>
      <c r="H6" s="22"/>
      <c r="I6" s="55"/>
      <c r="J6" s="55"/>
      <c r="K6" s="55"/>
      <c r="L6" s="55"/>
      <c r="M6" s="55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55"/>
      <c r="AD6" s="55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</row>
    <row r="7" spans="1:49">
      <c r="A7" s="43"/>
      <c r="B7" s="4"/>
      <c r="C7" s="4"/>
      <c r="D7" s="4"/>
      <c r="E7" s="4"/>
      <c r="F7" s="4"/>
      <c r="G7" s="4"/>
      <c r="H7" s="4"/>
      <c r="I7" s="56"/>
      <c r="J7" s="56"/>
      <c r="K7" s="56"/>
      <c r="L7" s="56"/>
      <c r="M7" s="56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</row>
    <row r="8" spans="1:49">
      <c r="A8" s="43"/>
      <c r="B8" s="4"/>
      <c r="C8" s="4"/>
      <c r="D8" s="4"/>
      <c r="E8" s="4"/>
      <c r="F8" s="4"/>
      <c r="G8" s="4"/>
      <c r="H8" s="56"/>
      <c r="I8" s="56"/>
      <c r="J8" s="56"/>
      <c r="K8" s="56"/>
      <c r="L8" s="56"/>
      <c r="M8" s="56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</row>
    <row r="9" spans="1:49">
      <c r="A9" s="43"/>
      <c r="B9" s="4"/>
      <c r="C9" s="4"/>
      <c r="D9" s="4"/>
      <c r="E9" s="4"/>
      <c r="F9" s="4"/>
      <c r="G9" s="4"/>
      <c r="H9" s="56"/>
      <c r="I9" s="56"/>
      <c r="J9" s="56"/>
      <c r="K9" s="56"/>
      <c r="L9" s="56"/>
      <c r="M9" s="56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</row>
    <row r="10" spans="1:49" s="6" customFormat="1">
      <c r="A10" s="6" t="s">
        <v>83</v>
      </c>
      <c r="B10" s="6">
        <v>8961</v>
      </c>
      <c r="C10" s="6">
        <v>8420</v>
      </c>
      <c r="D10" s="6">
        <v>6284</v>
      </c>
      <c r="E10" s="6">
        <v>6960</v>
      </c>
      <c r="F10" s="6">
        <v>8076</v>
      </c>
      <c r="G10" s="6">
        <v>6809</v>
      </c>
      <c r="H10" s="57">
        <v>6605</v>
      </c>
      <c r="I10" s="57">
        <v>4401</v>
      </c>
      <c r="J10" s="57">
        <v>5965</v>
      </c>
      <c r="K10" s="57">
        <v>6187</v>
      </c>
      <c r="L10" s="57">
        <v>5753</v>
      </c>
      <c r="M10" s="57">
        <v>5706</v>
      </c>
      <c r="N10" s="196"/>
      <c r="O10" s="196"/>
      <c r="P10" s="196"/>
      <c r="Q10" s="196"/>
      <c r="R10" s="196"/>
      <c r="S10" s="196"/>
      <c r="T10" s="196"/>
      <c r="U10" s="196"/>
      <c r="V10" s="196">
        <v>379103</v>
      </c>
      <c r="W10" s="196">
        <v>407916</v>
      </c>
      <c r="X10" s="196">
        <v>441377</v>
      </c>
      <c r="Y10" s="196">
        <v>482037</v>
      </c>
      <c r="Z10" s="196">
        <v>551046</v>
      </c>
      <c r="AA10" s="196">
        <v>652738</v>
      </c>
      <c r="AB10" s="196">
        <v>740707</v>
      </c>
      <c r="AC10" s="196">
        <v>846611</v>
      </c>
      <c r="AD10" s="196">
        <v>934049</v>
      </c>
      <c r="AE10" s="459">
        <v>1016460</v>
      </c>
      <c r="AF10" s="459">
        <v>1069793</v>
      </c>
      <c r="AG10" s="140">
        <f t="shared" ref="AG10:AW10" si="1">AG258</f>
        <v>1092771.8128973134</v>
      </c>
      <c r="AH10" s="140">
        <f t="shared" si="1"/>
        <v>1155872.4300209167</v>
      </c>
      <c r="AI10" s="140">
        <f t="shared" si="1"/>
        <v>1279268.920278243</v>
      </c>
      <c r="AJ10" s="140">
        <f t="shared" si="1"/>
        <v>1347715.2733144739</v>
      </c>
      <c r="AK10" s="140">
        <f t="shared" si="1"/>
        <v>1341458.8484269946</v>
      </c>
      <c r="AL10" s="140">
        <f t="shared" si="1"/>
        <v>1360897.4489701618</v>
      </c>
      <c r="AM10" s="140">
        <f t="shared" si="1"/>
        <v>1460923.0917818097</v>
      </c>
      <c r="AN10" s="140">
        <f t="shared" si="1"/>
        <v>1506251.3666681522</v>
      </c>
      <c r="AO10" s="140">
        <f t="shared" si="1"/>
        <v>1475342.8561872598</v>
      </c>
      <c r="AP10" s="140">
        <f t="shared" si="1"/>
        <v>1478778.619971331</v>
      </c>
      <c r="AQ10" s="140">
        <f t="shared" si="1"/>
        <v>1565303.7265089047</v>
      </c>
      <c r="AR10" s="140">
        <f t="shared" si="1"/>
        <v>1597471.7699746673</v>
      </c>
      <c r="AS10" s="140">
        <f t="shared" si="1"/>
        <v>1555209.5270879788</v>
      </c>
      <c r="AT10" s="140">
        <f t="shared" si="1"/>
        <v>1550954.3749055492</v>
      </c>
      <c r="AU10" s="140">
        <f t="shared" si="1"/>
        <v>1636799.858916539</v>
      </c>
      <c r="AV10" s="140">
        <f t="shared" si="1"/>
        <v>1667235.5463212633</v>
      </c>
      <c r="AW10" s="140">
        <f t="shared" si="1"/>
        <v>1621782.0548787713</v>
      </c>
    </row>
    <row r="11" spans="1:49">
      <c r="A11" s="43"/>
      <c r="H11" s="44"/>
      <c r="I11" s="44"/>
      <c r="J11" s="44"/>
      <c r="K11" s="44"/>
      <c r="L11" s="44"/>
      <c r="M11" s="44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7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</row>
    <row r="12" spans="1:49">
      <c r="A12" s="43"/>
      <c r="H12" s="44"/>
      <c r="I12" s="44"/>
      <c r="J12" s="44"/>
      <c r="K12" s="44"/>
      <c r="L12" s="44"/>
      <c r="M12" s="44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  <c r="AE12" s="297"/>
      <c r="AF12" s="297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</row>
    <row r="13" spans="1:49" s="6" customFormat="1">
      <c r="A13" s="6" t="s">
        <v>118</v>
      </c>
      <c r="B13" s="6">
        <v>-50</v>
      </c>
      <c r="C13" s="6">
        <v>20</v>
      </c>
      <c r="D13" s="6">
        <v>-26</v>
      </c>
      <c r="E13" s="6">
        <v>-23</v>
      </c>
      <c r="F13" s="6">
        <v>-7</v>
      </c>
      <c r="G13" s="6">
        <v>13</v>
      </c>
      <c r="H13" s="57">
        <v>84</v>
      </c>
      <c r="I13" s="57">
        <v>97</v>
      </c>
      <c r="J13" s="57">
        <v>34</v>
      </c>
      <c r="K13" s="57">
        <v>25</v>
      </c>
      <c r="L13" s="57">
        <v>41</v>
      </c>
      <c r="M13" s="57">
        <v>70</v>
      </c>
      <c r="N13" s="196">
        <f t="shared" ref="N13:U13" si="2">SUM(N11:N12)</f>
        <v>0</v>
      </c>
      <c r="O13" s="196">
        <f t="shared" si="2"/>
        <v>0</v>
      </c>
      <c r="P13" s="196">
        <f t="shared" si="2"/>
        <v>0</v>
      </c>
      <c r="Q13" s="196">
        <f t="shared" si="2"/>
        <v>0</v>
      </c>
      <c r="R13" s="196">
        <f t="shared" si="2"/>
        <v>0</v>
      </c>
      <c r="S13" s="196">
        <f t="shared" si="2"/>
        <v>0</v>
      </c>
      <c r="T13" s="196">
        <f t="shared" si="2"/>
        <v>0</v>
      </c>
      <c r="U13" s="196">
        <f t="shared" si="2"/>
        <v>0</v>
      </c>
      <c r="V13" s="196">
        <v>82986</v>
      </c>
      <c r="W13" s="196">
        <v>69736</v>
      </c>
      <c r="X13" s="196">
        <v>66045</v>
      </c>
      <c r="Y13" s="196">
        <v>67054</v>
      </c>
      <c r="Z13" s="196">
        <v>82079</v>
      </c>
      <c r="AA13" s="196">
        <v>75507</v>
      </c>
      <c r="AB13" s="196">
        <v>86367</v>
      </c>
      <c r="AC13" s="196">
        <v>93686</v>
      </c>
      <c r="AD13" s="196">
        <v>108347</v>
      </c>
      <c r="AE13" s="459">
        <v>124215</v>
      </c>
      <c r="AF13" s="459">
        <v>132140</v>
      </c>
      <c r="AG13" s="140">
        <f t="shared" ref="AG13:AW13" si="3">AG259</f>
        <v>137145.02138599675</v>
      </c>
      <c r="AH13" s="140">
        <f t="shared" si="3"/>
        <v>146500.85695486964</v>
      </c>
      <c r="AI13" s="140">
        <f t="shared" si="3"/>
        <v>156427.81603282189</v>
      </c>
      <c r="AJ13" s="140">
        <f t="shared" si="3"/>
        <v>158735.32100047453</v>
      </c>
      <c r="AK13" s="140">
        <f t="shared" si="3"/>
        <v>158165.97884784508</v>
      </c>
      <c r="AL13" s="140">
        <f t="shared" si="3"/>
        <v>163751.34147239613</v>
      </c>
      <c r="AM13" s="140">
        <f t="shared" si="3"/>
        <v>170774.98523842785</v>
      </c>
      <c r="AN13" s="140">
        <f t="shared" si="3"/>
        <v>170127.81150858203</v>
      </c>
      <c r="AO13" s="140">
        <f t="shared" si="3"/>
        <v>167040.13794627387</v>
      </c>
      <c r="AP13" s="140">
        <f t="shared" si="3"/>
        <v>171023.13557673755</v>
      </c>
      <c r="AQ13" s="140">
        <f t="shared" si="3"/>
        <v>176889.95600077431</v>
      </c>
      <c r="AR13" s="140">
        <f t="shared" si="3"/>
        <v>175249.22820088721</v>
      </c>
      <c r="AS13" s="140">
        <f t="shared" si="3"/>
        <v>171498.98067197073</v>
      </c>
      <c r="AT13" s="140">
        <f t="shared" si="3"/>
        <v>175190.13363191302</v>
      </c>
      <c r="AU13" s="140">
        <f t="shared" si="3"/>
        <v>180863.84311901999</v>
      </c>
      <c r="AV13" s="140">
        <f t="shared" si="3"/>
        <v>178885.18172775846</v>
      </c>
      <c r="AW13" s="140">
        <f t="shared" si="3"/>
        <v>174770.72521475761</v>
      </c>
    </row>
    <row r="14" spans="1:49" s="50" customFormat="1">
      <c r="A14" s="43"/>
      <c r="B14" s="46"/>
      <c r="C14" s="46"/>
      <c r="D14" s="46"/>
      <c r="E14" s="46"/>
      <c r="F14" s="46"/>
      <c r="G14" s="46"/>
      <c r="H14" s="44"/>
      <c r="I14" s="44"/>
      <c r="J14" s="44"/>
      <c r="K14" s="44"/>
      <c r="L14" s="44"/>
      <c r="M14" s="44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  <c r="AF14" s="197"/>
      <c r="AG14" s="180"/>
      <c r="AH14" s="180"/>
      <c r="AI14" s="180"/>
      <c r="AJ14" s="180"/>
      <c r="AK14" s="180"/>
      <c r="AL14" s="180"/>
      <c r="AM14" s="180"/>
      <c r="AN14" s="180"/>
      <c r="AO14" s="180"/>
      <c r="AP14" s="180"/>
      <c r="AQ14" s="180"/>
      <c r="AR14" s="180"/>
      <c r="AS14" s="180"/>
      <c r="AT14" s="180"/>
      <c r="AU14" s="180"/>
      <c r="AV14" s="180"/>
      <c r="AW14" s="180"/>
    </row>
    <row r="15" spans="1:49" s="6" customFormat="1">
      <c r="A15" s="6" t="s">
        <v>11</v>
      </c>
      <c r="B15" s="6">
        <v>520</v>
      </c>
      <c r="C15" s="6">
        <v>569</v>
      </c>
      <c r="D15" s="6">
        <v>484</v>
      </c>
      <c r="E15" s="6">
        <v>575</v>
      </c>
      <c r="F15" s="6">
        <v>525</v>
      </c>
      <c r="G15" s="6">
        <v>476</v>
      </c>
      <c r="H15" s="57">
        <v>475</v>
      </c>
      <c r="I15" s="57">
        <v>463</v>
      </c>
      <c r="J15" s="57">
        <v>438</v>
      </c>
      <c r="K15" s="57">
        <v>422</v>
      </c>
      <c r="L15" s="57">
        <v>409</v>
      </c>
      <c r="M15" s="57">
        <v>433</v>
      </c>
      <c r="N15" s="196">
        <f t="shared" ref="N15:AC15" si="4">N10-N13</f>
        <v>0</v>
      </c>
      <c r="O15" s="196">
        <f t="shared" si="4"/>
        <v>0</v>
      </c>
      <c r="P15" s="196">
        <f t="shared" si="4"/>
        <v>0</v>
      </c>
      <c r="Q15" s="196">
        <f t="shared" si="4"/>
        <v>0</v>
      </c>
      <c r="R15" s="196">
        <f t="shared" si="4"/>
        <v>0</v>
      </c>
      <c r="S15" s="196">
        <f t="shared" si="4"/>
        <v>0</v>
      </c>
      <c r="T15" s="196">
        <f t="shared" si="4"/>
        <v>0</v>
      </c>
      <c r="U15" s="196">
        <f t="shared" si="4"/>
        <v>0</v>
      </c>
      <c r="V15" s="196">
        <f t="shared" si="4"/>
        <v>296117</v>
      </c>
      <c r="W15" s="196">
        <f>W10-W13</f>
        <v>338180</v>
      </c>
      <c r="X15" s="196">
        <f>X10-X13</f>
        <v>375332</v>
      </c>
      <c r="Y15" s="196">
        <f>Y10-Y13</f>
        <v>414983</v>
      </c>
      <c r="Z15" s="196">
        <f t="shared" si="4"/>
        <v>468967</v>
      </c>
      <c r="AA15" s="196">
        <f t="shared" si="4"/>
        <v>577231</v>
      </c>
      <c r="AB15" s="196">
        <f t="shared" si="4"/>
        <v>654340</v>
      </c>
      <c r="AC15" s="196">
        <f t="shared" si="4"/>
        <v>752925</v>
      </c>
      <c r="AD15" s="196">
        <f>AD10-AD13</f>
        <v>825702</v>
      </c>
      <c r="AE15" s="459">
        <f>AE10-AE13</f>
        <v>892245</v>
      </c>
      <c r="AF15" s="459">
        <f t="shared" ref="AF15:AW15" si="5">AF10-AF13</f>
        <v>937653</v>
      </c>
      <c r="AG15" s="140">
        <f t="shared" si="5"/>
        <v>955626.79151131667</v>
      </c>
      <c r="AH15" s="140">
        <f t="shared" si="5"/>
        <v>1009371.5730660472</v>
      </c>
      <c r="AI15" s="140">
        <f t="shared" si="5"/>
        <v>1122841.104245421</v>
      </c>
      <c r="AJ15" s="140">
        <f t="shared" si="5"/>
        <v>1188979.9523139994</v>
      </c>
      <c r="AK15" s="140">
        <f t="shared" si="5"/>
        <v>1183292.8695791496</v>
      </c>
      <c r="AL15" s="140">
        <f t="shared" si="5"/>
        <v>1197146.1074977657</v>
      </c>
      <c r="AM15" s="140">
        <f t="shared" si="5"/>
        <v>1290148.1065433819</v>
      </c>
      <c r="AN15" s="140">
        <f t="shared" si="5"/>
        <v>1336123.5551595702</v>
      </c>
      <c r="AO15" s="140">
        <f t="shared" si="5"/>
        <v>1308302.7182409859</v>
      </c>
      <c r="AP15" s="140">
        <f t="shared" si="5"/>
        <v>1307755.4843945934</v>
      </c>
      <c r="AQ15" s="140">
        <f t="shared" si="5"/>
        <v>1388413.7705081303</v>
      </c>
      <c r="AR15" s="140">
        <f t="shared" si="5"/>
        <v>1422222.5417737802</v>
      </c>
      <c r="AS15" s="140">
        <f t="shared" si="5"/>
        <v>1383710.5464160081</v>
      </c>
      <c r="AT15" s="140">
        <f t="shared" si="5"/>
        <v>1375764.2412736362</v>
      </c>
      <c r="AU15" s="140">
        <f t="shared" si="5"/>
        <v>1455936.0157975191</v>
      </c>
      <c r="AV15" s="140">
        <f t="shared" si="5"/>
        <v>1488350.3645935049</v>
      </c>
      <c r="AW15" s="140">
        <f t="shared" si="5"/>
        <v>1447011.3296640138</v>
      </c>
    </row>
    <row r="16" spans="1:49" s="125" customFormat="1">
      <c r="A16" s="125" t="s">
        <v>193</v>
      </c>
      <c r="B16" s="125">
        <v>520</v>
      </c>
      <c r="C16" s="125">
        <v>569</v>
      </c>
      <c r="D16" s="125">
        <v>484</v>
      </c>
      <c r="E16" s="125">
        <v>575</v>
      </c>
      <c r="F16" s="125">
        <v>525</v>
      </c>
      <c r="G16" s="125">
        <v>476</v>
      </c>
      <c r="H16" s="126">
        <v>475</v>
      </c>
      <c r="I16" s="126">
        <v>463</v>
      </c>
      <c r="J16" s="126">
        <v>438</v>
      </c>
      <c r="K16" s="126">
        <v>422</v>
      </c>
      <c r="L16" s="126">
        <v>409</v>
      </c>
      <c r="M16" s="126">
        <v>433</v>
      </c>
      <c r="N16" s="126" t="e">
        <f t="shared" ref="N16:AC16" si="6">N15/N10</f>
        <v>#DIV/0!</v>
      </c>
      <c r="O16" s="126" t="e">
        <f t="shared" si="6"/>
        <v>#DIV/0!</v>
      </c>
      <c r="P16" s="126" t="e">
        <f t="shared" si="6"/>
        <v>#DIV/0!</v>
      </c>
      <c r="Q16" s="126" t="e">
        <f t="shared" si="6"/>
        <v>#DIV/0!</v>
      </c>
      <c r="R16" s="126" t="e">
        <f t="shared" si="6"/>
        <v>#DIV/0!</v>
      </c>
      <c r="S16" s="126" t="e">
        <f t="shared" si="6"/>
        <v>#DIV/0!</v>
      </c>
      <c r="T16" s="126" t="e">
        <f t="shared" si="6"/>
        <v>#DIV/0!</v>
      </c>
      <c r="U16" s="126" t="e">
        <f t="shared" si="6"/>
        <v>#DIV/0!</v>
      </c>
      <c r="V16" s="126">
        <f t="shared" si="6"/>
        <v>0.78109906806329676</v>
      </c>
      <c r="W16" s="126">
        <f>W15/W10</f>
        <v>0.82904323439139427</v>
      </c>
      <c r="X16" s="126">
        <f>X15/X10</f>
        <v>0.85036601363460262</v>
      </c>
      <c r="Y16" s="126">
        <f>Y15/Y10</f>
        <v>0.86089449565074883</v>
      </c>
      <c r="Z16" s="126">
        <f t="shared" si="6"/>
        <v>0.85104873277367044</v>
      </c>
      <c r="AA16" s="126">
        <f t="shared" si="6"/>
        <v>0.88432265319316483</v>
      </c>
      <c r="AB16" s="126">
        <f t="shared" si="6"/>
        <v>0.883399238835329</v>
      </c>
      <c r="AC16" s="126">
        <f t="shared" si="6"/>
        <v>0.88933996841524621</v>
      </c>
      <c r="AD16" s="126">
        <f>AD15/AD10</f>
        <v>0.88400287351091855</v>
      </c>
      <c r="AE16" s="460">
        <f>AE15/AE10</f>
        <v>0.87779647010211914</v>
      </c>
      <c r="AF16" s="460">
        <f t="shared" ref="AF16:AW16" si="7">AF15/AF10</f>
        <v>0.8764807771223031</v>
      </c>
      <c r="AG16" s="127">
        <f t="shared" si="7"/>
        <v>0.87449802441153912</v>
      </c>
      <c r="AH16" s="127">
        <f t="shared" si="7"/>
        <v>0.8732551680013525</v>
      </c>
      <c r="AI16" s="127">
        <f t="shared" si="7"/>
        <v>0.8777209282948899</v>
      </c>
      <c r="AJ16" s="127">
        <f t="shared" si="7"/>
        <v>0.88221894925172717</v>
      </c>
      <c r="AK16" s="127">
        <f t="shared" si="7"/>
        <v>0.88209405079156045</v>
      </c>
      <c r="AL16" s="127">
        <f t="shared" si="7"/>
        <v>0.87967400365375625</v>
      </c>
      <c r="AM16" s="127">
        <f t="shared" si="7"/>
        <v>0.88310473959984936</v>
      </c>
      <c r="AN16" s="127">
        <f t="shared" si="7"/>
        <v>0.8870521778281224</v>
      </c>
      <c r="AO16" s="127">
        <f t="shared" si="7"/>
        <v>0.88677876654518328</v>
      </c>
      <c r="AP16" s="127">
        <f t="shared" si="7"/>
        <v>0.88434838503409441</v>
      </c>
      <c r="AQ16" s="127">
        <f t="shared" si="7"/>
        <v>0.88699320585194552</v>
      </c>
      <c r="AR16" s="127">
        <f t="shared" si="7"/>
        <v>0.89029588409961935</v>
      </c>
      <c r="AS16" s="127">
        <f t="shared" si="7"/>
        <v>0.88972612520379135</v>
      </c>
      <c r="AT16" s="127">
        <f t="shared" si="7"/>
        <v>0.88704365746246927</v>
      </c>
      <c r="AU16" s="127">
        <f t="shared" si="7"/>
        <v>0.88950155259743202</v>
      </c>
      <c r="AV16" s="127">
        <f t="shared" si="7"/>
        <v>0.89270551355357886</v>
      </c>
      <c r="AW16" s="127">
        <f t="shared" si="7"/>
        <v>0.89223538101867728</v>
      </c>
    </row>
    <row r="17" spans="1:49" s="46" customFormat="1">
      <c r="A17" s="43" t="s">
        <v>119</v>
      </c>
      <c r="M17" s="44"/>
      <c r="N17" s="297"/>
      <c r="O17" s="297"/>
      <c r="P17" s="297"/>
      <c r="Q17" s="297"/>
      <c r="R17" s="297"/>
      <c r="S17" s="297"/>
      <c r="T17" s="297"/>
      <c r="U17" s="297"/>
      <c r="V17" s="297">
        <v>39066</v>
      </c>
      <c r="W17" s="297">
        <v>42662</v>
      </c>
      <c r="X17" s="297">
        <v>49000</v>
      </c>
      <c r="Y17" s="297">
        <v>61919</v>
      </c>
      <c r="Z17" s="297">
        <v>55602</v>
      </c>
      <c r="AA17" s="297">
        <v>60255</v>
      </c>
      <c r="AB17" s="297">
        <v>67989</v>
      </c>
      <c r="AC17" s="297">
        <v>62767</v>
      </c>
      <c r="AD17" s="297">
        <v>80892</v>
      </c>
      <c r="AE17" s="297">
        <v>93728</v>
      </c>
      <c r="AF17" s="297">
        <v>104415</v>
      </c>
      <c r="AG17" s="141">
        <f t="shared" ref="AG17:AW17" si="8">AG269</f>
        <v>95769.410901148702</v>
      </c>
      <c r="AH17" s="141">
        <f t="shared" si="8"/>
        <v>101299.48484531831</v>
      </c>
      <c r="AI17" s="141">
        <f t="shared" si="8"/>
        <v>112113.82782135184</v>
      </c>
      <c r="AJ17" s="141">
        <f t="shared" si="8"/>
        <v>118112.39662706814</v>
      </c>
      <c r="AK17" s="141">
        <f t="shared" si="8"/>
        <v>117564.08990946297</v>
      </c>
      <c r="AL17" s="141">
        <f t="shared" si="8"/>
        <v>119267.66910210894</v>
      </c>
      <c r="AM17" s="141">
        <f t="shared" si="8"/>
        <v>128033.81476401247</v>
      </c>
      <c r="AN17" s="141">
        <f t="shared" si="8"/>
        <v>132006.33869974676</v>
      </c>
      <c r="AO17" s="141">
        <f t="shared" si="8"/>
        <v>129297.54825909766</v>
      </c>
      <c r="AP17" s="141">
        <f t="shared" si="8"/>
        <v>129598.65510474697</v>
      </c>
      <c r="AQ17" s="141">
        <f t="shared" si="8"/>
        <v>137181.62749062167</v>
      </c>
      <c r="AR17" s="141">
        <f t="shared" si="8"/>
        <v>140000.80212177418</v>
      </c>
      <c r="AS17" s="141">
        <f t="shared" si="8"/>
        <v>136296.98211392798</v>
      </c>
      <c r="AT17" s="141">
        <f t="shared" si="8"/>
        <v>135924.06490193881</v>
      </c>
      <c r="AU17" s="141">
        <f t="shared" si="8"/>
        <v>143447.4758604067</v>
      </c>
      <c r="AV17" s="141">
        <f t="shared" si="8"/>
        <v>146114.82856727586</v>
      </c>
      <c r="AW17" s="141">
        <f t="shared" si="8"/>
        <v>142131.33077984079</v>
      </c>
    </row>
    <row r="18" spans="1:49">
      <c r="A18" s="43" t="s">
        <v>120</v>
      </c>
      <c r="B18">
        <v>0</v>
      </c>
      <c r="C18">
        <f>B18</f>
        <v>0</v>
      </c>
      <c r="D18" s="46">
        <f t="shared" ref="D18:L18" si="9">C18</f>
        <v>0</v>
      </c>
      <c r="E18" s="46">
        <f t="shared" si="9"/>
        <v>0</v>
      </c>
      <c r="F18" s="46">
        <f t="shared" si="9"/>
        <v>0</v>
      </c>
      <c r="G18" s="46">
        <f t="shared" si="9"/>
        <v>0</v>
      </c>
      <c r="H18" s="46">
        <f t="shared" si="9"/>
        <v>0</v>
      </c>
      <c r="I18" s="46">
        <f t="shared" si="9"/>
        <v>0</v>
      </c>
      <c r="J18" s="46">
        <f t="shared" si="9"/>
        <v>0</v>
      </c>
      <c r="K18" s="46">
        <f t="shared" si="9"/>
        <v>0</v>
      </c>
      <c r="L18" s="46">
        <f t="shared" si="9"/>
        <v>0</v>
      </c>
      <c r="M18" s="44">
        <v>0</v>
      </c>
      <c r="N18" s="297"/>
      <c r="O18" s="297"/>
      <c r="P18" s="297"/>
      <c r="Q18" s="297"/>
      <c r="R18" s="297"/>
      <c r="S18" s="297"/>
      <c r="T18" s="297"/>
      <c r="U18" s="297"/>
      <c r="V18" s="297">
        <v>16205</v>
      </c>
      <c r="W18" s="297">
        <v>19544</v>
      </c>
      <c r="X18" s="297">
        <v>18981</v>
      </c>
      <c r="Y18" s="297">
        <v>23833</v>
      </c>
      <c r="Z18" s="297">
        <v>21282</v>
      </c>
      <c r="AA18" s="297">
        <v>27453</v>
      </c>
      <c r="AB18" s="297">
        <v>29834</v>
      </c>
      <c r="AC18" s="297">
        <v>40846</v>
      </c>
      <c r="AD18" s="297">
        <v>42149</v>
      </c>
      <c r="AE18" s="297">
        <v>50118</v>
      </c>
      <c r="AF18" s="297">
        <v>55250</v>
      </c>
      <c r="AG18" s="141">
        <f t="shared" ref="AG18:AW18" si="10">AG272</f>
        <v>56455.813429873058</v>
      </c>
      <c r="AH18" s="141">
        <f t="shared" si="10"/>
        <v>60307.147601678364</v>
      </c>
      <c r="AI18" s="141">
        <f t="shared" si="10"/>
        <v>64393.585038247831</v>
      </c>
      <c r="AJ18" s="141">
        <f t="shared" si="10"/>
        <v>65343.470558157809</v>
      </c>
      <c r="AK18" s="141">
        <f t="shared" si="10"/>
        <v>65109.100589625414</v>
      </c>
      <c r="AL18" s="141">
        <f t="shared" si="10"/>
        <v>67408.317776535536</v>
      </c>
      <c r="AM18" s="141">
        <f t="shared" si="10"/>
        <v>70299.604080957419</v>
      </c>
      <c r="AN18" s="141">
        <f t="shared" si="10"/>
        <v>70033.19470656199</v>
      </c>
      <c r="AO18" s="141">
        <f t="shared" si="10"/>
        <v>68762.152412759693</v>
      </c>
      <c r="AP18" s="141">
        <f t="shared" si="10"/>
        <v>70401.755286014595</v>
      </c>
      <c r="AQ18" s="141">
        <f t="shared" si="10"/>
        <v>72816.8347102525</v>
      </c>
      <c r="AR18" s="141">
        <f t="shared" si="10"/>
        <v>72141.428329302449</v>
      </c>
      <c r="AS18" s="141">
        <f t="shared" si="10"/>
        <v>70597.637146300243</v>
      </c>
      <c r="AT18" s="141">
        <f t="shared" si="10"/>
        <v>72117.102021814149</v>
      </c>
      <c r="AU18" s="141">
        <f t="shared" si="10"/>
        <v>74452.687236809914</v>
      </c>
      <c r="AV18" s="141">
        <f t="shared" si="10"/>
        <v>73638.170331879388</v>
      </c>
      <c r="AW18" s="141">
        <f t="shared" si="10"/>
        <v>71944.45234696228</v>
      </c>
    </row>
    <row r="19" spans="1:49">
      <c r="A19" s="43" t="s">
        <v>121</v>
      </c>
      <c r="B19">
        <v>0</v>
      </c>
      <c r="C19">
        <f>B19</f>
        <v>0</v>
      </c>
      <c r="D19" s="46">
        <f t="shared" ref="D19:L19" si="11">C19</f>
        <v>0</v>
      </c>
      <c r="E19" s="46">
        <f t="shared" si="11"/>
        <v>0</v>
      </c>
      <c r="F19" s="46">
        <f t="shared" si="11"/>
        <v>0</v>
      </c>
      <c r="G19" s="46">
        <f t="shared" si="11"/>
        <v>0</v>
      </c>
      <c r="H19" s="46">
        <f t="shared" si="11"/>
        <v>0</v>
      </c>
      <c r="I19" s="46">
        <f t="shared" si="11"/>
        <v>0</v>
      </c>
      <c r="J19" s="46">
        <f t="shared" si="11"/>
        <v>0</v>
      </c>
      <c r="K19" s="46">
        <f t="shared" si="11"/>
        <v>0</v>
      </c>
      <c r="L19" s="46">
        <f t="shared" si="11"/>
        <v>0</v>
      </c>
      <c r="M19" s="44">
        <v>0</v>
      </c>
      <c r="N19" s="297"/>
      <c r="O19" s="297"/>
      <c r="P19" s="297"/>
      <c r="Q19" s="297"/>
      <c r="R19" s="297"/>
      <c r="S19" s="297"/>
      <c r="T19" s="297"/>
      <c r="U19" s="297"/>
      <c r="V19" s="297">
        <v>-2356</v>
      </c>
      <c r="W19" s="297">
        <v>-1381</v>
      </c>
      <c r="X19" s="297">
        <v>-21171</v>
      </c>
      <c r="Y19" s="297">
        <v>6233</v>
      </c>
      <c r="Z19" s="297">
        <v>6916</v>
      </c>
      <c r="AA19" s="297">
        <v>65958</v>
      </c>
      <c r="AB19" s="297">
        <v>5752</v>
      </c>
      <c r="AC19" s="297">
        <v>-4562</v>
      </c>
      <c r="AD19" s="297">
        <v>5516</v>
      </c>
      <c r="AE19" s="297">
        <v>4612</v>
      </c>
      <c r="AF19" s="297">
        <v>685</v>
      </c>
      <c r="AG19" s="141">
        <f t="shared" ref="AG19:AW19" si="12">AG275</f>
        <v>685</v>
      </c>
      <c r="AH19" s="141">
        <f t="shared" si="12"/>
        <v>685</v>
      </c>
      <c r="AI19" s="141">
        <f t="shared" si="12"/>
        <v>685</v>
      </c>
      <c r="AJ19" s="141">
        <f t="shared" si="12"/>
        <v>685</v>
      </c>
      <c r="AK19" s="141">
        <f t="shared" si="12"/>
        <v>685</v>
      </c>
      <c r="AL19" s="141">
        <f t="shared" si="12"/>
        <v>685</v>
      </c>
      <c r="AM19" s="141">
        <f t="shared" si="12"/>
        <v>685</v>
      </c>
      <c r="AN19" s="141">
        <f t="shared" si="12"/>
        <v>685</v>
      </c>
      <c r="AO19" s="141">
        <f t="shared" si="12"/>
        <v>685</v>
      </c>
      <c r="AP19" s="141">
        <f t="shared" si="12"/>
        <v>685</v>
      </c>
      <c r="AQ19" s="141">
        <f t="shared" si="12"/>
        <v>685</v>
      </c>
      <c r="AR19" s="141">
        <f t="shared" si="12"/>
        <v>685</v>
      </c>
      <c r="AS19" s="141">
        <f t="shared" si="12"/>
        <v>685</v>
      </c>
      <c r="AT19" s="141">
        <f t="shared" si="12"/>
        <v>685</v>
      </c>
      <c r="AU19" s="141">
        <f t="shared" si="12"/>
        <v>685</v>
      </c>
      <c r="AV19" s="141">
        <f t="shared" si="12"/>
        <v>685</v>
      </c>
      <c r="AW19" s="141">
        <f t="shared" si="12"/>
        <v>685</v>
      </c>
    </row>
    <row r="20" spans="1:49">
      <c r="A20" s="43" t="s">
        <v>122</v>
      </c>
      <c r="B20">
        <v>2186</v>
      </c>
      <c r="C20">
        <v>2612</v>
      </c>
      <c r="D20">
        <v>2230</v>
      </c>
      <c r="E20">
        <v>2314</v>
      </c>
      <c r="F20">
        <v>2138</v>
      </c>
      <c r="G20">
        <v>2108</v>
      </c>
      <c r="H20" s="44">
        <v>2660</v>
      </c>
      <c r="I20" s="44">
        <v>2326</v>
      </c>
      <c r="J20" s="44">
        <v>2073</v>
      </c>
      <c r="K20" s="44">
        <v>2079</v>
      </c>
      <c r="L20" s="44">
        <v>2257</v>
      </c>
      <c r="M20" s="44">
        <v>2539</v>
      </c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>
        <v>214</v>
      </c>
      <c r="Z20" s="297"/>
      <c r="AA20" s="297"/>
      <c r="AB20" s="297">
        <v>170</v>
      </c>
      <c r="AC20" s="297"/>
      <c r="AD20" s="297"/>
      <c r="AE20" s="297"/>
      <c r="AF20" s="297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</row>
    <row r="21" spans="1:49" s="46" customFormat="1">
      <c r="A21" s="43"/>
      <c r="H21" s="44"/>
      <c r="I21" s="44"/>
      <c r="J21" s="44"/>
      <c r="K21" s="44"/>
      <c r="L21" s="44"/>
      <c r="M21" s="44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</row>
    <row r="22" spans="1:49" s="6" customFormat="1">
      <c r="A22" s="6" t="s">
        <v>123</v>
      </c>
      <c r="B22" s="6">
        <v>6077</v>
      </c>
      <c r="C22" s="6">
        <v>6594</v>
      </c>
      <c r="D22" s="6">
        <v>5557</v>
      </c>
      <c r="E22" s="6">
        <v>5676</v>
      </c>
      <c r="F22" s="6">
        <v>6116</v>
      </c>
      <c r="G22" s="6">
        <v>5147</v>
      </c>
      <c r="H22" s="57">
        <v>5667</v>
      </c>
      <c r="I22" s="57">
        <v>5303</v>
      </c>
      <c r="J22" s="57">
        <v>5734</v>
      </c>
      <c r="K22" s="57">
        <v>5034</v>
      </c>
      <c r="L22" s="57">
        <v>5295</v>
      </c>
      <c r="M22" s="57">
        <v>5188</v>
      </c>
      <c r="N22" s="131">
        <f t="shared" ref="N22:AC22" si="13">N17-N18+N19+N20</f>
        <v>0</v>
      </c>
      <c r="O22" s="131">
        <f t="shared" si="13"/>
        <v>0</v>
      </c>
      <c r="P22" s="131">
        <f t="shared" si="13"/>
        <v>0</v>
      </c>
      <c r="Q22" s="131">
        <f t="shared" si="13"/>
        <v>0</v>
      </c>
      <c r="R22" s="131">
        <f t="shared" si="13"/>
        <v>0</v>
      </c>
      <c r="S22" s="131">
        <f t="shared" si="13"/>
        <v>0</v>
      </c>
      <c r="T22" s="131">
        <f t="shared" si="13"/>
        <v>0</v>
      </c>
      <c r="U22" s="131">
        <f t="shared" si="13"/>
        <v>0</v>
      </c>
      <c r="V22" s="131">
        <f t="shared" si="13"/>
        <v>20505</v>
      </c>
      <c r="W22" s="131">
        <f>W17-W18+W19+W20</f>
        <v>21737</v>
      </c>
      <c r="X22" s="131">
        <f>X17-X18+X19+X20</f>
        <v>8848</v>
      </c>
      <c r="Y22" s="131">
        <f>Y17-Y18+Y19+Y20</f>
        <v>44533</v>
      </c>
      <c r="Z22" s="131">
        <f t="shared" si="13"/>
        <v>41236</v>
      </c>
      <c r="AA22" s="131">
        <f t="shared" si="13"/>
        <v>98760</v>
      </c>
      <c r="AB22" s="131">
        <f t="shared" si="13"/>
        <v>44077</v>
      </c>
      <c r="AC22" s="131">
        <f t="shared" si="13"/>
        <v>17359</v>
      </c>
      <c r="AD22" s="131">
        <f>AD17-AD18+AD19+AD20</f>
        <v>44259</v>
      </c>
      <c r="AE22" s="459">
        <f>AE17-AE18+AE19+AE20</f>
        <v>48222</v>
      </c>
      <c r="AF22" s="459">
        <f t="shared" ref="AF22:AW22" si="14">AF17-AF18+AF19+AF20</f>
        <v>49850</v>
      </c>
      <c r="AG22" s="140">
        <f t="shared" si="14"/>
        <v>39998.597471275643</v>
      </c>
      <c r="AH22" s="140">
        <f t="shared" si="14"/>
        <v>41677.337243639944</v>
      </c>
      <c r="AI22" s="140">
        <f t="shared" si="14"/>
        <v>48405.242783104004</v>
      </c>
      <c r="AJ22" s="140">
        <f t="shared" si="14"/>
        <v>53453.926068910332</v>
      </c>
      <c r="AK22" s="140">
        <f t="shared" si="14"/>
        <v>53139.989319837558</v>
      </c>
      <c r="AL22" s="140">
        <f t="shared" si="14"/>
        <v>52544.3513255734</v>
      </c>
      <c r="AM22" s="140">
        <f t="shared" si="14"/>
        <v>58419.210683055047</v>
      </c>
      <c r="AN22" s="140">
        <f t="shared" si="14"/>
        <v>62658.143993184771</v>
      </c>
      <c r="AO22" s="140">
        <f t="shared" si="14"/>
        <v>61220.395846337968</v>
      </c>
      <c r="AP22" s="140">
        <f t="shared" si="14"/>
        <v>59881.899818732374</v>
      </c>
      <c r="AQ22" s="140">
        <f t="shared" si="14"/>
        <v>65049.792780369171</v>
      </c>
      <c r="AR22" s="140">
        <f t="shared" si="14"/>
        <v>68544.373792471728</v>
      </c>
      <c r="AS22" s="140">
        <f t="shared" si="14"/>
        <v>66384.344967627738</v>
      </c>
      <c r="AT22" s="140">
        <f t="shared" si="14"/>
        <v>64491.962880124658</v>
      </c>
      <c r="AU22" s="140">
        <f t="shared" si="14"/>
        <v>69679.788623596789</v>
      </c>
      <c r="AV22" s="140">
        <f t="shared" si="14"/>
        <v>73161.658235396477</v>
      </c>
      <c r="AW22" s="140">
        <f t="shared" si="14"/>
        <v>70871.878432878511</v>
      </c>
    </row>
    <row r="23" spans="1:49" s="50" customFormat="1">
      <c r="H23" s="58"/>
      <c r="I23" s="58"/>
      <c r="J23" s="58"/>
      <c r="K23" s="58"/>
      <c r="L23" s="58"/>
      <c r="M23" s="5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461"/>
      <c r="AF23" s="461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185"/>
    </row>
    <row r="24" spans="1:49" s="6" customFormat="1">
      <c r="A24" s="6" t="s">
        <v>124</v>
      </c>
      <c r="H24" s="57"/>
      <c r="I24" s="57"/>
      <c r="J24" s="57"/>
      <c r="K24" s="57"/>
      <c r="L24" s="57"/>
      <c r="M24" s="57"/>
      <c r="N24" s="298">
        <f t="shared" ref="N24:V24" si="15">N15+N22</f>
        <v>0</v>
      </c>
      <c r="O24" s="298">
        <f t="shared" si="15"/>
        <v>0</v>
      </c>
      <c r="P24" s="298">
        <f t="shared" si="15"/>
        <v>0</v>
      </c>
      <c r="Q24" s="298">
        <f t="shared" si="15"/>
        <v>0</v>
      </c>
      <c r="R24" s="298">
        <f t="shared" si="15"/>
        <v>0</v>
      </c>
      <c r="S24" s="298">
        <f t="shared" si="15"/>
        <v>0</v>
      </c>
      <c r="T24" s="298">
        <f t="shared" si="15"/>
        <v>0</v>
      </c>
      <c r="U24" s="298">
        <f t="shared" si="15"/>
        <v>0</v>
      </c>
      <c r="V24" s="298">
        <f t="shared" si="15"/>
        <v>316622</v>
      </c>
      <c r="W24" s="298">
        <f>W15+W22</f>
        <v>359917</v>
      </c>
      <c r="X24" s="298">
        <f>X15+X22</f>
        <v>384180</v>
      </c>
      <c r="Y24" s="298">
        <f>Y15+Y22</f>
        <v>459516</v>
      </c>
      <c r="Z24" s="298">
        <f t="shared" ref="Z24:AE24" si="16">Z15+Z22</f>
        <v>510203</v>
      </c>
      <c r="AA24" s="298">
        <f t="shared" si="16"/>
        <v>675991</v>
      </c>
      <c r="AB24" s="298">
        <f t="shared" si="16"/>
        <v>698417</v>
      </c>
      <c r="AC24" s="298">
        <f t="shared" si="16"/>
        <v>770284</v>
      </c>
      <c r="AD24" s="298">
        <f t="shared" si="16"/>
        <v>869961</v>
      </c>
      <c r="AE24" s="462">
        <f t="shared" si="16"/>
        <v>940467</v>
      </c>
      <c r="AF24" s="462">
        <f t="shared" ref="AF24:AW24" si="17">AF15+AF22</f>
        <v>987503</v>
      </c>
      <c r="AG24" s="184">
        <f t="shared" si="17"/>
        <v>995625.38898259227</v>
      </c>
      <c r="AH24" s="184">
        <f t="shared" si="17"/>
        <v>1051048.910309687</v>
      </c>
      <c r="AI24" s="184">
        <f t="shared" si="17"/>
        <v>1171246.3470285251</v>
      </c>
      <c r="AJ24" s="184">
        <f t="shared" si="17"/>
        <v>1242433.8783829098</v>
      </c>
      <c r="AK24" s="184">
        <f t="shared" si="17"/>
        <v>1236432.8588989873</v>
      </c>
      <c r="AL24" s="184">
        <f t="shared" si="17"/>
        <v>1249690.4588233391</v>
      </c>
      <c r="AM24" s="184">
        <f t="shared" si="17"/>
        <v>1348567.3172264369</v>
      </c>
      <c r="AN24" s="184">
        <f t="shared" si="17"/>
        <v>1398781.6991527549</v>
      </c>
      <c r="AO24" s="184">
        <f t="shared" si="17"/>
        <v>1369523.1140873239</v>
      </c>
      <c r="AP24" s="184">
        <f t="shared" si="17"/>
        <v>1367637.3842133258</v>
      </c>
      <c r="AQ24" s="184">
        <f t="shared" si="17"/>
        <v>1453463.5632884996</v>
      </c>
      <c r="AR24" s="184">
        <f t="shared" si="17"/>
        <v>1490766.9155662521</v>
      </c>
      <c r="AS24" s="184">
        <f t="shared" si="17"/>
        <v>1450094.8913836358</v>
      </c>
      <c r="AT24" s="184">
        <f t="shared" si="17"/>
        <v>1440256.2041537608</v>
      </c>
      <c r="AU24" s="184">
        <f t="shared" si="17"/>
        <v>1525615.8044211159</v>
      </c>
      <c r="AV24" s="184">
        <f t="shared" si="17"/>
        <v>1561512.0228289014</v>
      </c>
      <c r="AW24" s="184">
        <f t="shared" si="17"/>
        <v>1517883.2080968923</v>
      </c>
    </row>
    <row r="25" spans="1:49" s="216" customFormat="1">
      <c r="A25" s="216" t="s">
        <v>131</v>
      </c>
      <c r="H25" s="217"/>
      <c r="I25" s="217"/>
      <c r="J25" s="217"/>
      <c r="K25" s="217"/>
      <c r="L25" s="217"/>
      <c r="M25" s="217"/>
      <c r="N25" s="299" t="e">
        <f t="shared" ref="N25:V25" si="18">N24/N10</f>
        <v>#DIV/0!</v>
      </c>
      <c r="O25" s="299" t="e">
        <f t="shared" si="18"/>
        <v>#DIV/0!</v>
      </c>
      <c r="P25" s="299" t="e">
        <f t="shared" si="18"/>
        <v>#DIV/0!</v>
      </c>
      <c r="Q25" s="299" t="e">
        <f t="shared" si="18"/>
        <v>#DIV/0!</v>
      </c>
      <c r="R25" s="299" t="e">
        <f t="shared" si="18"/>
        <v>#DIV/0!</v>
      </c>
      <c r="S25" s="299" t="e">
        <f t="shared" si="18"/>
        <v>#DIV/0!</v>
      </c>
      <c r="T25" s="299" t="e">
        <f t="shared" si="18"/>
        <v>#DIV/0!</v>
      </c>
      <c r="U25" s="299" t="e">
        <f t="shared" si="18"/>
        <v>#DIV/0!</v>
      </c>
      <c r="V25" s="299">
        <f t="shared" si="18"/>
        <v>0.83518727100550505</v>
      </c>
      <c r="W25" s="299">
        <f>W24/W10</f>
        <v>0.88233116622049634</v>
      </c>
      <c r="X25" s="299">
        <f>X24/X10</f>
        <v>0.87041236856474169</v>
      </c>
      <c r="Y25" s="299">
        <f>Y24/Y10</f>
        <v>0.95327952003684369</v>
      </c>
      <c r="Z25" s="299">
        <f t="shared" ref="Z25:AE25" si="19">Z24/Z10</f>
        <v>0.92588096093611061</v>
      </c>
      <c r="AA25" s="299">
        <f t="shared" si="19"/>
        <v>1.0356237877984735</v>
      </c>
      <c r="AB25" s="299">
        <f t="shared" si="19"/>
        <v>0.94290589936371605</v>
      </c>
      <c r="AC25" s="299">
        <f t="shared" si="19"/>
        <v>0.90984407242523424</v>
      </c>
      <c r="AD25" s="299">
        <f t="shared" si="19"/>
        <v>0.93138689726127855</v>
      </c>
      <c r="AE25" s="463">
        <f t="shared" si="19"/>
        <v>0.92523758928044386</v>
      </c>
      <c r="AF25" s="463">
        <f t="shared" ref="AF25:AW25" si="20">AF24/AF10</f>
        <v>0.92307857688356532</v>
      </c>
      <c r="AG25" s="218">
        <f t="shared" si="20"/>
        <v>0.91110090618355855</v>
      </c>
      <c r="AH25" s="218">
        <f t="shared" si="20"/>
        <v>0.90931220696272441</v>
      </c>
      <c r="AI25" s="218">
        <f t="shared" si="20"/>
        <v>0.91555913573963565</v>
      </c>
      <c r="AJ25" s="218">
        <f t="shared" si="20"/>
        <v>0.92188157467961118</v>
      </c>
      <c r="AK25" s="218">
        <f t="shared" si="20"/>
        <v>0.92170763221610441</v>
      </c>
      <c r="AL25" s="218">
        <f t="shared" si="20"/>
        <v>0.91828407773783616</v>
      </c>
      <c r="AM25" s="218">
        <f t="shared" si="20"/>
        <v>0.92309261508192164</v>
      </c>
      <c r="AN25" s="218">
        <f t="shared" si="20"/>
        <v>0.92865090788058724</v>
      </c>
      <c r="AO25" s="218">
        <f t="shared" si="20"/>
        <v>0.92827447419686115</v>
      </c>
      <c r="AP25" s="218">
        <f t="shared" si="20"/>
        <v>0.92484254623578488</v>
      </c>
      <c r="AQ25" s="218">
        <f t="shared" si="20"/>
        <v>0.92855050344137224</v>
      </c>
      <c r="AR25" s="218">
        <f t="shared" si="20"/>
        <v>0.93320391858310747</v>
      </c>
      <c r="AS25" s="218">
        <f t="shared" si="20"/>
        <v>0.93241127071722429</v>
      </c>
      <c r="AT25" s="218">
        <f t="shared" si="20"/>
        <v>0.92862577227100584</v>
      </c>
      <c r="AU25" s="218">
        <f t="shared" si="20"/>
        <v>0.93207229711699746</v>
      </c>
      <c r="AV25" s="218">
        <f t="shared" si="20"/>
        <v>0.93658753034288422</v>
      </c>
      <c r="AW25" s="218">
        <f t="shared" si="20"/>
        <v>0.9359353826432335</v>
      </c>
    </row>
    <row r="26" spans="1:49" s="327" customFormat="1">
      <c r="A26" s="327" t="s">
        <v>125</v>
      </c>
      <c r="N26" s="328"/>
      <c r="O26" s="328"/>
      <c r="P26" s="328"/>
      <c r="Q26" s="328"/>
      <c r="R26" s="328"/>
      <c r="S26" s="328"/>
      <c r="T26" s="328"/>
      <c r="U26" s="328"/>
      <c r="V26" s="328">
        <v>14533</v>
      </c>
      <c r="W26" s="328">
        <v>11517</v>
      </c>
      <c r="X26" s="328">
        <v>15523</v>
      </c>
      <c r="Y26" s="328">
        <v>16600</v>
      </c>
      <c r="Z26" s="328">
        <v>17751</v>
      </c>
      <c r="AA26" s="328">
        <v>15564</v>
      </c>
      <c r="AB26" s="328">
        <v>17977</v>
      </c>
      <c r="AC26" s="328">
        <v>14713</v>
      </c>
      <c r="AD26" s="328">
        <v>19394</v>
      </c>
      <c r="AE26" s="328">
        <v>16351</v>
      </c>
      <c r="AF26" s="328">
        <v>18711</v>
      </c>
      <c r="AG26" s="329"/>
      <c r="AH26" s="329"/>
      <c r="AI26" s="329"/>
      <c r="AJ26" s="329"/>
      <c r="AK26" s="329"/>
      <c r="AL26" s="329"/>
      <c r="AM26" s="329"/>
      <c r="AN26" s="329"/>
      <c r="AO26" s="329"/>
      <c r="AP26" s="329"/>
      <c r="AQ26" s="329"/>
      <c r="AR26" s="329"/>
      <c r="AS26" s="329"/>
      <c r="AT26" s="329"/>
      <c r="AU26" s="329"/>
      <c r="AV26" s="329"/>
      <c r="AW26" s="329"/>
    </row>
    <row r="27" spans="1:49" s="327" customFormat="1">
      <c r="A27" s="327" t="s">
        <v>126</v>
      </c>
      <c r="N27" s="328"/>
      <c r="O27" s="328"/>
      <c r="P27" s="328"/>
      <c r="Q27" s="328"/>
      <c r="R27" s="328"/>
      <c r="S27" s="328"/>
      <c r="T27" s="328"/>
      <c r="U27" s="328"/>
      <c r="V27" s="328">
        <v>103013</v>
      </c>
      <c r="W27" s="328">
        <v>115150</v>
      </c>
      <c r="X27" s="328">
        <v>127315</v>
      </c>
      <c r="Y27" s="328">
        <v>132215</v>
      </c>
      <c r="Z27" s="328">
        <v>158437</v>
      </c>
      <c r="AA27" s="328">
        <v>180711</v>
      </c>
      <c r="AB27" s="328">
        <v>210998</v>
      </c>
      <c r="AC27" s="328">
        <v>223340</v>
      </c>
      <c r="AD27" s="328">
        <v>215979</v>
      </c>
      <c r="AE27" s="328">
        <v>215419</v>
      </c>
      <c r="AF27" s="328">
        <v>229649</v>
      </c>
      <c r="AG27" s="329"/>
      <c r="AH27" s="329"/>
      <c r="AI27" s="329"/>
      <c r="AJ27" s="329"/>
      <c r="AK27" s="329"/>
      <c r="AL27" s="329"/>
      <c r="AM27" s="329"/>
      <c r="AN27" s="329"/>
      <c r="AO27" s="329"/>
      <c r="AP27" s="329"/>
      <c r="AQ27" s="329"/>
      <c r="AR27" s="329"/>
      <c r="AS27" s="329"/>
      <c r="AT27" s="329"/>
      <c r="AU27" s="329"/>
      <c r="AV27" s="329"/>
      <c r="AW27" s="329"/>
    </row>
    <row r="28" spans="1:49" s="327" customFormat="1">
      <c r="A28" s="327" t="s">
        <v>222</v>
      </c>
      <c r="N28" s="328"/>
      <c r="O28" s="328"/>
      <c r="P28" s="328"/>
      <c r="Q28" s="328"/>
      <c r="R28" s="328"/>
      <c r="S28" s="328"/>
      <c r="T28" s="328"/>
      <c r="U28" s="328"/>
      <c r="V28" s="328">
        <v>5789</v>
      </c>
      <c r="W28" s="328">
        <v>3224</v>
      </c>
      <c r="X28" s="328">
        <v>3194</v>
      </c>
      <c r="Y28" s="328">
        <v>3271</v>
      </c>
      <c r="Z28" s="328">
        <v>9902</v>
      </c>
      <c r="AA28" s="328">
        <v>10465</v>
      </c>
      <c r="AB28" s="328">
        <v>10761</v>
      </c>
      <c r="AC28" s="328">
        <v>11299</v>
      </c>
      <c r="AD28" s="328">
        <v>11375</v>
      </c>
      <c r="AE28" s="328">
        <v>10861</v>
      </c>
      <c r="AF28" s="328">
        <v>10403</v>
      </c>
      <c r="AG28" s="329"/>
      <c r="AH28" s="329"/>
      <c r="AI28" s="329"/>
      <c r="AJ28" s="329"/>
      <c r="AK28" s="329"/>
      <c r="AL28" s="329"/>
      <c r="AM28" s="329"/>
      <c r="AN28" s="329"/>
      <c r="AO28" s="329"/>
      <c r="AP28" s="329"/>
      <c r="AQ28" s="329"/>
      <c r="AR28" s="329"/>
      <c r="AS28" s="329"/>
      <c r="AT28" s="329"/>
      <c r="AU28" s="329"/>
      <c r="AV28" s="329"/>
      <c r="AW28" s="329"/>
    </row>
    <row r="29" spans="1:49" s="327" customFormat="1">
      <c r="A29" s="327" t="s">
        <v>127</v>
      </c>
      <c r="N29" s="328"/>
      <c r="O29" s="328"/>
      <c r="P29" s="328"/>
      <c r="Q29" s="328"/>
      <c r="R29" s="328"/>
      <c r="S29" s="328"/>
      <c r="T29" s="328"/>
      <c r="U29" s="328"/>
      <c r="V29" s="328">
        <v>4203</v>
      </c>
      <c r="W29" s="328">
        <v>4487</v>
      </c>
      <c r="X29" s="328">
        <v>6401</v>
      </c>
      <c r="Y29" s="328">
        <v>7145</v>
      </c>
      <c r="Z29" s="328">
        <v>8863</v>
      </c>
      <c r="AA29" s="328">
        <v>14927</v>
      </c>
      <c r="AB29" s="328">
        <v>11772</v>
      </c>
      <c r="AC29" s="328">
        <v>11348</v>
      </c>
      <c r="AD29" s="328">
        <v>11589</v>
      </c>
      <c r="AE29" s="328">
        <v>10835</v>
      </c>
      <c r="AF29" s="328">
        <v>11008</v>
      </c>
      <c r="AG29" s="329"/>
      <c r="AH29" s="329"/>
      <c r="AI29" s="329"/>
      <c r="AJ29" s="329"/>
      <c r="AK29" s="329"/>
      <c r="AL29" s="329"/>
      <c r="AM29" s="329"/>
      <c r="AN29" s="329"/>
      <c r="AO29" s="329"/>
      <c r="AP29" s="329"/>
      <c r="AQ29" s="329"/>
      <c r="AR29" s="329"/>
      <c r="AS29" s="329"/>
      <c r="AT29" s="329"/>
      <c r="AU29" s="329"/>
      <c r="AV29" s="329"/>
      <c r="AW29" s="329"/>
    </row>
    <row r="30" spans="1:49" s="327" customFormat="1">
      <c r="N30" s="328"/>
      <c r="O30" s="328"/>
      <c r="P30" s="328"/>
      <c r="Q30" s="328"/>
      <c r="R30" s="328"/>
      <c r="S30" s="328"/>
      <c r="T30" s="328"/>
      <c r="U30" s="328"/>
      <c r="V30" s="328"/>
      <c r="W30" s="328"/>
      <c r="X30" s="328"/>
      <c r="Y30" s="328"/>
      <c r="Z30" s="328"/>
      <c r="AA30" s="328"/>
      <c r="AB30" s="328"/>
      <c r="AC30" s="328"/>
      <c r="AD30" s="328"/>
      <c r="AE30" s="328"/>
      <c r="AF30" s="328"/>
      <c r="AG30" s="329"/>
      <c r="AH30" s="329"/>
      <c r="AI30" s="329"/>
      <c r="AJ30" s="329"/>
      <c r="AK30" s="329"/>
      <c r="AL30" s="329"/>
      <c r="AM30" s="329"/>
      <c r="AN30" s="329"/>
      <c r="AO30" s="329"/>
      <c r="AP30" s="329"/>
      <c r="AQ30" s="329"/>
      <c r="AR30" s="329"/>
      <c r="AS30" s="329"/>
      <c r="AT30" s="329"/>
      <c r="AU30" s="329"/>
      <c r="AV30" s="329"/>
      <c r="AW30" s="329"/>
    </row>
    <row r="31" spans="1:49" s="6" customFormat="1">
      <c r="A31" s="123" t="s">
        <v>5</v>
      </c>
      <c r="B31" s="6">
        <v>2934</v>
      </c>
      <c r="C31" s="6">
        <v>1806</v>
      </c>
      <c r="D31" s="6">
        <v>753</v>
      </c>
      <c r="E31" s="6">
        <v>1307</v>
      </c>
      <c r="F31" s="6">
        <v>1967</v>
      </c>
      <c r="G31" s="6">
        <v>1649</v>
      </c>
      <c r="H31" s="57">
        <v>854</v>
      </c>
      <c r="I31" s="57">
        <v>-999</v>
      </c>
      <c r="J31" s="57">
        <v>197</v>
      </c>
      <c r="K31" s="57">
        <v>1128</v>
      </c>
      <c r="L31" s="57">
        <v>417</v>
      </c>
      <c r="M31" s="57">
        <v>448</v>
      </c>
      <c r="N31" s="196">
        <f t="shared" ref="N31:AC31" si="21">SUM(N26:N30)</f>
        <v>0</v>
      </c>
      <c r="O31" s="196">
        <f t="shared" si="21"/>
        <v>0</v>
      </c>
      <c r="P31" s="196">
        <f t="shared" si="21"/>
        <v>0</v>
      </c>
      <c r="Q31" s="196">
        <f t="shared" si="21"/>
        <v>0</v>
      </c>
      <c r="R31" s="196">
        <f t="shared" si="21"/>
        <v>0</v>
      </c>
      <c r="S31" s="196">
        <f t="shared" si="21"/>
        <v>0</v>
      </c>
      <c r="T31" s="196">
        <f t="shared" si="21"/>
        <v>0</v>
      </c>
      <c r="U31" s="196">
        <f t="shared" si="21"/>
        <v>0</v>
      </c>
      <c r="V31" s="196">
        <f t="shared" si="21"/>
        <v>127538</v>
      </c>
      <c r="W31" s="196">
        <f>SUM(W26:W30)</f>
        <v>134378</v>
      </c>
      <c r="X31" s="196">
        <f>SUM(X26:X30)</f>
        <v>152433</v>
      </c>
      <c r="Y31" s="196">
        <f>SUM(Y26:Y30)</f>
        <v>159231</v>
      </c>
      <c r="Z31" s="196">
        <f t="shared" si="21"/>
        <v>194953</v>
      </c>
      <c r="AA31" s="196">
        <f t="shared" si="21"/>
        <v>221667</v>
      </c>
      <c r="AB31" s="196">
        <f t="shared" si="21"/>
        <v>251508</v>
      </c>
      <c r="AC31" s="196">
        <f t="shared" si="21"/>
        <v>260700</v>
      </c>
      <c r="AD31" s="196">
        <f>SUM(AD26:AD30)</f>
        <v>258337</v>
      </c>
      <c r="AE31" s="459">
        <f>SUM(AE26:AE30)</f>
        <v>253466</v>
      </c>
      <c r="AF31" s="459">
        <f>SUM(AF26:AF30)</f>
        <v>269771</v>
      </c>
      <c r="AG31" s="140">
        <f>AG10*AG279</f>
        <v>283432.33115147281</v>
      </c>
      <c r="AH31" s="140">
        <f>AH10*AH279</f>
        <v>299798.744337974</v>
      </c>
      <c r="AI31" s="140">
        <f>AI10*AI279</f>
        <v>331804.10399015469</v>
      </c>
      <c r="AJ31" s="140">
        <f>AJ10*AJ279</f>
        <v>349557.04121905315</v>
      </c>
      <c r="AK31" s="140">
        <f>AK10*AK279</f>
        <v>347934.31168887723</v>
      </c>
      <c r="AL31" s="140">
        <f>AL10*AL279</f>
        <v>352976.10339803976</v>
      </c>
      <c r="AM31" s="140">
        <f>AM10*AM279</f>
        <v>378919.76408037654</v>
      </c>
      <c r="AN31" s="140">
        <f>AN10*AN279</f>
        <v>390676.5631362084</v>
      </c>
      <c r="AO31" s="140">
        <f>AO10*AO279</f>
        <v>382659.81977348198</v>
      </c>
      <c r="AP31" s="140">
        <f>AP10*AP279</f>
        <v>383550.9541595559</v>
      </c>
      <c r="AQ31" s="140">
        <f>AQ10*AQ279</f>
        <v>405992.97943842219</v>
      </c>
      <c r="AR31" s="140">
        <f>AR10*AR279</f>
        <v>414336.40799365687</v>
      </c>
      <c r="AS31" s="140">
        <f>AS10*AS279</f>
        <v>403374.84595509659</v>
      </c>
      <c r="AT31" s="140">
        <f>AT10*AT279</f>
        <v>402271.18672062876</v>
      </c>
      <c r="AU31" s="140">
        <f>AU10*AU279</f>
        <v>424536.93823882582</v>
      </c>
      <c r="AV31" s="140">
        <f>AV10*AV279</f>
        <v>432431.04543440475</v>
      </c>
      <c r="AW31" s="140">
        <f>AW10*AW279</f>
        <v>420641.76894825365</v>
      </c>
    </row>
    <row r="32" spans="1:49" s="125" customFormat="1">
      <c r="A32" s="128" t="s">
        <v>418</v>
      </c>
      <c r="B32" s="125">
        <v>2934</v>
      </c>
      <c r="C32" s="125">
        <v>1806</v>
      </c>
      <c r="D32" s="125">
        <v>753</v>
      </c>
      <c r="E32" s="125">
        <v>1307</v>
      </c>
      <c r="F32" s="125">
        <v>1967</v>
      </c>
      <c r="G32" s="125">
        <v>1649</v>
      </c>
      <c r="H32" s="126">
        <v>854</v>
      </c>
      <c r="I32" s="126">
        <v>-999</v>
      </c>
      <c r="J32" s="126">
        <v>197</v>
      </c>
      <c r="K32" s="126">
        <v>1128</v>
      </c>
      <c r="L32" s="126">
        <v>417</v>
      </c>
      <c r="M32" s="126">
        <v>448</v>
      </c>
      <c r="N32" s="126" t="e">
        <f t="shared" ref="N32:U32" si="22">(1-(N24-N31)/N10)</f>
        <v>#DIV/0!</v>
      </c>
      <c r="O32" s="126" t="e">
        <f t="shared" si="22"/>
        <v>#DIV/0!</v>
      </c>
      <c r="P32" s="126" t="e">
        <f t="shared" si="22"/>
        <v>#DIV/0!</v>
      </c>
      <c r="Q32" s="126" t="e">
        <f t="shared" si="22"/>
        <v>#DIV/0!</v>
      </c>
      <c r="R32" s="126" t="e">
        <f t="shared" si="22"/>
        <v>#DIV/0!</v>
      </c>
      <c r="S32" s="126" t="e">
        <f t="shared" si="22"/>
        <v>#DIV/0!</v>
      </c>
      <c r="T32" s="126" t="e">
        <f t="shared" si="22"/>
        <v>#DIV/0!</v>
      </c>
      <c r="U32" s="126" t="e">
        <f t="shared" si="22"/>
        <v>#DIV/0!</v>
      </c>
      <c r="V32" s="126">
        <f t="shared" ref="V32:AE32" si="23">(V13+V31)/(V10+V22)</f>
        <v>0.52682628976396872</v>
      </c>
      <c r="W32" s="126">
        <f t="shared" si="23"/>
        <v>0.47506708902300226</v>
      </c>
      <c r="X32" s="126">
        <f t="shared" si="23"/>
        <v>0.48526403464934198</v>
      </c>
      <c r="Y32" s="126">
        <f t="shared" si="23"/>
        <v>0.42973393850770081</v>
      </c>
      <c r="Z32" s="126">
        <f t="shared" si="23"/>
        <v>0.46773665247297741</v>
      </c>
      <c r="AA32" s="126">
        <f t="shared" si="23"/>
        <v>0.39544217017210959</v>
      </c>
      <c r="AB32" s="126">
        <f t="shared" si="23"/>
        <v>0.43053247772635528</v>
      </c>
      <c r="AC32" s="126">
        <f t="shared" si="23"/>
        <v>0.41018322395453544</v>
      </c>
      <c r="AD32" s="374">
        <f t="shared" si="23"/>
        <v>0.37481447560481973</v>
      </c>
      <c r="AE32" s="460">
        <f t="shared" si="23"/>
        <v>0.35473596811066593</v>
      </c>
      <c r="AF32" s="460">
        <f t="shared" ref="AF32:AW32" si="24">(AF13+AF31)/(AF10+AF22)</f>
        <v>0.35896352676701415</v>
      </c>
      <c r="AG32" s="127">
        <f t="shared" si="24"/>
        <v>0.37128207859933338</v>
      </c>
      <c r="AH32" s="127">
        <f t="shared" si="24"/>
        <v>0.37267728948942247</v>
      </c>
      <c r="AI32" s="127">
        <f t="shared" si="24"/>
        <v>0.36773474517061694</v>
      </c>
      <c r="AJ32" s="127">
        <f t="shared" si="24"/>
        <v>0.36276301423355084</v>
      </c>
      <c r="AK32" s="127">
        <f t="shared" si="24"/>
        <v>0.3629002669716816</v>
      </c>
      <c r="AL32" s="127">
        <f t="shared" si="24"/>
        <v>0.36558098448929466</v>
      </c>
      <c r="AM32" s="127">
        <f t="shared" si="24"/>
        <v>0.36179783082918293</v>
      </c>
      <c r="AN32" s="127">
        <f t="shared" si="24"/>
        <v>0.35744851492958096</v>
      </c>
      <c r="AO32" s="127">
        <f t="shared" si="24"/>
        <v>0.35774639084479182</v>
      </c>
      <c r="AP32" s="127">
        <f t="shared" si="24"/>
        <v>0.36042654152974574</v>
      </c>
      <c r="AQ32" s="127">
        <f t="shared" si="24"/>
        <v>0.35751935303779692</v>
      </c>
      <c r="AR32" s="127">
        <f t="shared" si="24"/>
        <v>0.35388950965468624</v>
      </c>
      <c r="AS32" s="127">
        <f t="shared" si="24"/>
        <v>0.35451159290478262</v>
      </c>
      <c r="AT32" s="127">
        <f t="shared" si="24"/>
        <v>0.3574623971379205</v>
      </c>
      <c r="AU32" s="127">
        <f t="shared" si="24"/>
        <v>0.35476589611280845</v>
      </c>
      <c r="AV32" s="127">
        <f t="shared" si="24"/>
        <v>0.35125098199516297</v>
      </c>
      <c r="AW32" s="127">
        <f t="shared" si="24"/>
        <v>0.35176268606666478</v>
      </c>
    </row>
    <row r="33" spans="1:49" s="585" customFormat="1">
      <c r="A33" s="584" t="s">
        <v>128</v>
      </c>
      <c r="H33" s="586"/>
      <c r="I33" s="586"/>
      <c r="J33" s="586"/>
      <c r="K33" s="586"/>
      <c r="L33" s="586"/>
      <c r="M33" s="586"/>
      <c r="N33" s="587"/>
      <c r="O33" s="587"/>
      <c r="P33" s="587"/>
      <c r="Q33" s="587"/>
      <c r="R33" s="587"/>
      <c r="S33" s="587"/>
      <c r="T33" s="587"/>
      <c r="U33" s="587"/>
      <c r="V33" s="460">
        <f t="shared" ref="V33:AE33" si="25">V31/V24</f>
        <v>0.40280839613166491</v>
      </c>
      <c r="W33" s="460">
        <f t="shared" si="25"/>
        <v>0.37335830205297332</v>
      </c>
      <c r="X33" s="460">
        <f t="shared" si="25"/>
        <v>0.39677494924254259</v>
      </c>
      <c r="Y33" s="460">
        <f t="shared" si="25"/>
        <v>0.34651894602146605</v>
      </c>
      <c r="Z33" s="460">
        <f t="shared" si="25"/>
        <v>0.38210869007042297</v>
      </c>
      <c r="AA33" s="460">
        <f t="shared" si="25"/>
        <v>0.32791412903426231</v>
      </c>
      <c r="AB33" s="460">
        <f t="shared" si="25"/>
        <v>0.36011150931320401</v>
      </c>
      <c r="AC33" s="460">
        <f t="shared" si="25"/>
        <v>0.33844659891676315</v>
      </c>
      <c r="AD33" s="460">
        <f t="shared" si="25"/>
        <v>0.29695239211872715</v>
      </c>
      <c r="AE33" s="460">
        <f t="shared" si="25"/>
        <v>0.26951078559906938</v>
      </c>
      <c r="AF33" s="460">
        <f>AF31/AF24</f>
        <v>0.2731849928557179</v>
      </c>
      <c r="AG33" s="127">
        <f>AG31/AG24</f>
        <v>0.28467768528995235</v>
      </c>
      <c r="AH33" s="127">
        <f t="shared" ref="AH33:AW33" si="26">AH31/AH24</f>
        <v>0.28523767200295141</v>
      </c>
      <c r="AI33" s="127">
        <f t="shared" si="26"/>
        <v>0.28329147393453835</v>
      </c>
      <c r="AJ33" s="127">
        <f t="shared" si="26"/>
        <v>0.28134860719833171</v>
      </c>
      <c r="AK33" s="127">
        <f t="shared" si="26"/>
        <v>0.2814017026356806</v>
      </c>
      <c r="AL33" s="127">
        <f t="shared" si="26"/>
        <v>0.28245082684746475</v>
      </c>
      <c r="AM33" s="127">
        <f t="shared" si="26"/>
        <v>0.28097949523179228</v>
      </c>
      <c r="AN33" s="127">
        <f t="shared" si="26"/>
        <v>0.27929773700416732</v>
      </c>
      <c r="AO33" s="127">
        <f t="shared" si="26"/>
        <v>0.27941099776800316</v>
      </c>
      <c r="AP33" s="127">
        <f t="shared" si="26"/>
        <v>0.28044784281776342</v>
      </c>
      <c r="AQ33" s="127">
        <f t="shared" si="26"/>
        <v>0.27932793755066854</v>
      </c>
      <c r="AR33" s="127">
        <f t="shared" si="26"/>
        <v>0.27793507064535006</v>
      </c>
      <c r="AS33" s="127">
        <f t="shared" si="26"/>
        <v>0.27817134475262428</v>
      </c>
      <c r="AT33" s="127">
        <f t="shared" si="26"/>
        <v>0.27930529690513489</v>
      </c>
      <c r="AU33" s="127">
        <f t="shared" si="26"/>
        <v>0.27827250937526393</v>
      </c>
      <c r="AV33" s="127">
        <f t="shared" si="26"/>
        <v>0.27693097402541567</v>
      </c>
      <c r="AW33" s="127">
        <f t="shared" si="26"/>
        <v>0.27712393595529022</v>
      </c>
    </row>
    <row r="34" spans="1:49" s="8" customFormat="1">
      <c r="A34" s="46"/>
      <c r="H34" s="129"/>
      <c r="I34" s="129"/>
      <c r="J34" s="129"/>
      <c r="K34" s="129"/>
      <c r="L34" s="129"/>
      <c r="M34" s="129"/>
      <c r="N34" s="301"/>
      <c r="O34" s="301"/>
      <c r="P34" s="301"/>
      <c r="Q34" s="301"/>
      <c r="R34" s="301"/>
      <c r="S34" s="301"/>
      <c r="T34" s="301"/>
      <c r="U34" s="301"/>
      <c r="V34" s="301"/>
      <c r="W34" s="301"/>
      <c r="X34" s="301"/>
      <c r="Y34" s="301"/>
      <c r="Z34" s="301"/>
      <c r="AA34" s="301"/>
      <c r="AB34" s="301"/>
      <c r="AC34" s="301"/>
      <c r="AD34" s="301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</row>
    <row r="35" spans="1:49" s="1" customFormat="1">
      <c r="A35" s="166"/>
      <c r="N35" s="300"/>
      <c r="O35" s="300"/>
      <c r="P35" s="300"/>
      <c r="Q35" s="300"/>
      <c r="R35" s="300"/>
      <c r="S35" s="300"/>
      <c r="T35" s="300"/>
      <c r="U35" s="300"/>
      <c r="V35" s="300"/>
      <c r="W35" s="300"/>
      <c r="X35" s="300"/>
      <c r="Y35" s="300"/>
      <c r="Z35" s="300"/>
      <c r="AA35" s="300"/>
      <c r="AB35" s="300"/>
      <c r="AC35" s="300"/>
      <c r="AD35" s="300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</row>
    <row r="36" spans="1:49" s="1" customFormat="1">
      <c r="A36" s="166"/>
      <c r="N36" s="300"/>
      <c r="O36" s="300"/>
      <c r="P36" s="300"/>
      <c r="Q36" s="300"/>
      <c r="R36" s="300"/>
      <c r="S36" s="300"/>
      <c r="T36" s="300"/>
      <c r="U36" s="300"/>
      <c r="V36" s="300"/>
      <c r="W36" s="300"/>
      <c r="X36" s="300"/>
      <c r="Y36" s="300"/>
      <c r="Z36" s="300"/>
      <c r="AA36" s="300"/>
      <c r="AB36" s="300"/>
      <c r="AC36" s="300"/>
      <c r="AD36" s="300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</row>
    <row r="37" spans="1:49" s="1" customFormat="1">
      <c r="A37" s="166"/>
      <c r="N37" s="300"/>
      <c r="O37" s="300"/>
      <c r="P37" s="300"/>
      <c r="Q37" s="300"/>
      <c r="R37" s="300"/>
      <c r="S37" s="300"/>
      <c r="T37" s="300"/>
      <c r="U37" s="300"/>
      <c r="V37" s="300"/>
      <c r="W37" s="300"/>
      <c r="X37" s="300"/>
      <c r="Y37" s="300"/>
      <c r="Z37" s="300"/>
      <c r="AA37" s="300"/>
      <c r="AB37" s="300"/>
      <c r="AC37" s="300"/>
      <c r="AD37" s="300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</row>
    <row r="38" spans="1:49" s="6" customFormat="1">
      <c r="A38" s="6" t="s">
        <v>129</v>
      </c>
      <c r="N38" s="298">
        <f t="shared" ref="N38:U38" si="27">SUM(N36:N37)</f>
        <v>0</v>
      </c>
      <c r="O38" s="298">
        <f t="shared" si="27"/>
        <v>0</v>
      </c>
      <c r="P38" s="298">
        <f t="shared" si="27"/>
        <v>0</v>
      </c>
      <c r="Q38" s="298">
        <f t="shared" si="27"/>
        <v>0</v>
      </c>
      <c r="R38" s="298">
        <f t="shared" si="27"/>
        <v>0</v>
      </c>
      <c r="S38" s="298">
        <f t="shared" si="27"/>
        <v>0</v>
      </c>
      <c r="T38" s="298">
        <f t="shared" si="27"/>
        <v>0</v>
      </c>
      <c r="U38" s="298">
        <f t="shared" si="27"/>
        <v>0</v>
      </c>
      <c r="V38" s="298">
        <v>39349</v>
      </c>
      <c r="W38" s="298">
        <v>46029</v>
      </c>
      <c r="X38" s="298">
        <v>53944</v>
      </c>
      <c r="Y38" s="298">
        <v>68564</v>
      </c>
      <c r="Z38" s="298">
        <v>95027</v>
      </c>
      <c r="AA38" s="298">
        <v>109494</v>
      </c>
      <c r="AB38" s="298">
        <v>119073</v>
      </c>
      <c r="AC38" s="298">
        <v>144663</v>
      </c>
      <c r="AD38" s="298">
        <v>177224</v>
      </c>
      <c r="AE38" s="462">
        <v>155193</v>
      </c>
      <c r="AF38" s="462">
        <v>140862</v>
      </c>
      <c r="AG38" s="184">
        <f>AG262</f>
        <v>143887.67089366014</v>
      </c>
      <c r="AH38" s="184">
        <f t="shared" ref="AH38:AW38" si="28">AH262</f>
        <v>152196.26809822684</v>
      </c>
      <c r="AI38" s="184">
        <f t="shared" si="28"/>
        <v>168444.15569015115</v>
      </c>
      <c r="AJ38" s="184">
        <f t="shared" si="28"/>
        <v>177456.63771367306</v>
      </c>
      <c r="AK38" s="184">
        <f t="shared" si="28"/>
        <v>176632.84047205703</v>
      </c>
      <c r="AL38" s="184">
        <f t="shared" si="28"/>
        <v>179192.3638094799</v>
      </c>
      <c r="AM38" s="184">
        <f t="shared" si="28"/>
        <v>192362.96045549866</v>
      </c>
      <c r="AN38" s="184">
        <f t="shared" si="28"/>
        <v>198331.434222891</v>
      </c>
      <c r="AO38" s="184">
        <f t="shared" si="28"/>
        <v>194261.64258716389</v>
      </c>
      <c r="AP38" s="184">
        <f t="shared" si="28"/>
        <v>194714.03717018306</v>
      </c>
      <c r="AQ38" s="184">
        <f t="shared" si="28"/>
        <v>206106.98847674023</v>
      </c>
      <c r="AR38" s="184">
        <f t="shared" si="28"/>
        <v>210342.62559408369</v>
      </c>
      <c r="AS38" s="184">
        <f t="shared" si="28"/>
        <v>204777.8630115049</v>
      </c>
      <c r="AT38" s="184">
        <f t="shared" si="28"/>
        <v>204217.57775377619</v>
      </c>
      <c r="AU38" s="184">
        <f t="shared" si="28"/>
        <v>215521.04166572553</v>
      </c>
      <c r="AV38" s="184">
        <f t="shared" si="28"/>
        <v>219528.57564585467</v>
      </c>
      <c r="AW38" s="184">
        <f t="shared" si="28"/>
        <v>213543.61433878657</v>
      </c>
    </row>
    <row r="39" spans="1:49" s="2" customFormat="1">
      <c r="A39" s="2" t="s">
        <v>130</v>
      </c>
      <c r="N39" s="302">
        <f t="shared" ref="N39:AC39" si="29">N24-N31-N38</f>
        <v>0</v>
      </c>
      <c r="O39" s="302">
        <f t="shared" si="29"/>
        <v>0</v>
      </c>
      <c r="P39" s="302">
        <f t="shared" si="29"/>
        <v>0</v>
      </c>
      <c r="Q39" s="302">
        <f t="shared" si="29"/>
        <v>0</v>
      </c>
      <c r="R39" s="302">
        <f t="shared" si="29"/>
        <v>0</v>
      </c>
      <c r="S39" s="302">
        <f t="shared" si="29"/>
        <v>0</v>
      </c>
      <c r="T39" s="302">
        <f t="shared" si="29"/>
        <v>0</v>
      </c>
      <c r="U39" s="302">
        <f t="shared" si="29"/>
        <v>0</v>
      </c>
      <c r="V39" s="302">
        <f t="shared" si="29"/>
        <v>149735</v>
      </c>
      <c r="W39" s="302">
        <f>W24-W31-W38</f>
        <v>179510</v>
      </c>
      <c r="X39" s="302">
        <f>X24-X31-X38</f>
        <v>177803</v>
      </c>
      <c r="Y39" s="302">
        <f>Y24-Y31-Y38</f>
        <v>231721</v>
      </c>
      <c r="Z39" s="302">
        <f t="shared" si="29"/>
        <v>220223</v>
      </c>
      <c r="AA39" s="302">
        <f t="shared" si="29"/>
        <v>344830</v>
      </c>
      <c r="AB39" s="302">
        <f t="shared" si="29"/>
        <v>327836</v>
      </c>
      <c r="AC39" s="302">
        <f t="shared" si="29"/>
        <v>364921</v>
      </c>
      <c r="AD39" s="302">
        <f>AD24-AD31-AD38</f>
        <v>434400</v>
      </c>
      <c r="AE39" s="464">
        <f>AE24-AE31-AE38</f>
        <v>531808</v>
      </c>
      <c r="AF39" s="464">
        <f t="shared" ref="AF39:AW39" si="30">AF24-AF31-AF38</f>
        <v>576870</v>
      </c>
      <c r="AG39" s="201">
        <f t="shared" si="30"/>
        <v>568305.38693745935</v>
      </c>
      <c r="AH39" s="201">
        <f t="shared" si="30"/>
        <v>599053.89787348616</v>
      </c>
      <c r="AI39" s="201">
        <f t="shared" si="30"/>
        <v>670998.08734821924</v>
      </c>
      <c r="AJ39" s="201">
        <f t="shared" si="30"/>
        <v>715420.19945018366</v>
      </c>
      <c r="AK39" s="201">
        <f t="shared" si="30"/>
        <v>711865.70673805312</v>
      </c>
      <c r="AL39" s="201">
        <f t="shared" si="30"/>
        <v>717521.99161581951</v>
      </c>
      <c r="AM39" s="201">
        <f t="shared" si="30"/>
        <v>777284.59269056167</v>
      </c>
      <c r="AN39" s="201">
        <f t="shared" si="30"/>
        <v>809773.70179365552</v>
      </c>
      <c r="AO39" s="201">
        <f t="shared" si="30"/>
        <v>792601.65172667801</v>
      </c>
      <c r="AP39" s="201">
        <f t="shared" si="30"/>
        <v>789372.39288358681</v>
      </c>
      <c r="AQ39" s="201">
        <f t="shared" si="30"/>
        <v>841363.59537333716</v>
      </c>
      <c r="AR39" s="201">
        <f t="shared" si="30"/>
        <v>866087.88197851158</v>
      </c>
      <c r="AS39" s="201">
        <f t="shared" si="30"/>
        <v>841942.18241703429</v>
      </c>
      <c r="AT39" s="201">
        <f t="shared" si="30"/>
        <v>833767.43967935583</v>
      </c>
      <c r="AU39" s="201">
        <f t="shared" si="30"/>
        <v>885557.82451656449</v>
      </c>
      <c r="AV39" s="201">
        <f t="shared" si="30"/>
        <v>909552.40174864186</v>
      </c>
      <c r="AW39" s="201">
        <f t="shared" si="30"/>
        <v>883697.82480985206</v>
      </c>
    </row>
    <row r="40" spans="1:49" s="1" customFormat="1">
      <c r="A40" s="1" t="s">
        <v>53</v>
      </c>
      <c r="N40" s="300"/>
      <c r="O40" s="300"/>
      <c r="P40" s="300"/>
      <c r="Q40" s="300"/>
      <c r="R40" s="300"/>
      <c r="S40" s="300"/>
      <c r="T40" s="300"/>
      <c r="U40" s="300"/>
      <c r="V40" s="300">
        <v>40428</v>
      </c>
      <c r="W40" s="300">
        <v>48468</v>
      </c>
      <c r="X40" s="300">
        <v>48007</v>
      </c>
      <c r="Y40" s="300">
        <v>62034</v>
      </c>
      <c r="Z40" s="300">
        <v>55055</v>
      </c>
      <c r="AA40" s="300">
        <v>86207</v>
      </c>
      <c r="AB40" s="300">
        <v>81959</v>
      </c>
      <c r="AC40" s="300">
        <v>75149</v>
      </c>
      <c r="AD40" s="300">
        <v>108609</v>
      </c>
      <c r="AE40" s="300">
        <v>132779</v>
      </c>
      <c r="AF40" s="300">
        <v>144424</v>
      </c>
      <c r="AG40" s="183">
        <f t="shared" ref="AG40:AW40" si="31">AG41*AG39</f>
        <v>142076.34673436484</v>
      </c>
      <c r="AH40" s="183">
        <f t="shared" si="31"/>
        <v>149763.47446837154</v>
      </c>
      <c r="AI40" s="183">
        <f t="shared" si="31"/>
        <v>167749.52183705481</v>
      </c>
      <c r="AJ40" s="183">
        <f t="shared" si="31"/>
        <v>178855.04986254591</v>
      </c>
      <c r="AK40" s="183">
        <f t="shared" si="31"/>
        <v>177966.42668451328</v>
      </c>
      <c r="AL40" s="183">
        <f t="shared" si="31"/>
        <v>179380.49790395488</v>
      </c>
      <c r="AM40" s="183">
        <f t="shared" si="31"/>
        <v>194321.14817264042</v>
      </c>
      <c r="AN40" s="183">
        <f t="shared" si="31"/>
        <v>202443.42544841388</v>
      </c>
      <c r="AO40" s="183">
        <f t="shared" si="31"/>
        <v>198150.4129316695</v>
      </c>
      <c r="AP40" s="183">
        <f t="shared" si="31"/>
        <v>197343.0982208967</v>
      </c>
      <c r="AQ40" s="183">
        <f t="shared" si="31"/>
        <v>210340.89884333429</v>
      </c>
      <c r="AR40" s="183">
        <f t="shared" si="31"/>
        <v>216521.97049462789</v>
      </c>
      <c r="AS40" s="183">
        <f t="shared" si="31"/>
        <v>210485.54560425857</v>
      </c>
      <c r="AT40" s="183">
        <f t="shared" si="31"/>
        <v>208441.85991983896</v>
      </c>
      <c r="AU40" s="183">
        <f t="shared" si="31"/>
        <v>221389.45612914112</v>
      </c>
      <c r="AV40" s="183">
        <f t="shared" si="31"/>
        <v>227388.10043716046</v>
      </c>
      <c r="AW40" s="183">
        <f t="shared" si="31"/>
        <v>220924.45620246301</v>
      </c>
    </row>
    <row r="41" spans="1:49" s="177" customFormat="1">
      <c r="A41" s="177" t="s">
        <v>54</v>
      </c>
      <c r="N41" s="177" t="e">
        <f t="shared" ref="N41:AC41" si="32">N40/N39</f>
        <v>#DIV/0!</v>
      </c>
      <c r="O41" s="177" t="e">
        <f t="shared" si="32"/>
        <v>#DIV/0!</v>
      </c>
      <c r="P41" s="177" t="e">
        <f t="shared" si="32"/>
        <v>#DIV/0!</v>
      </c>
      <c r="Q41" s="177" t="e">
        <f t="shared" si="32"/>
        <v>#DIV/0!</v>
      </c>
      <c r="R41" s="177" t="e">
        <f t="shared" si="32"/>
        <v>#DIV/0!</v>
      </c>
      <c r="S41" s="177" t="e">
        <f t="shared" si="32"/>
        <v>#DIV/0!</v>
      </c>
      <c r="T41" s="177" t="e">
        <f t="shared" si="32"/>
        <v>#DIV/0!</v>
      </c>
      <c r="U41" s="177" t="e">
        <f t="shared" si="32"/>
        <v>#DIV/0!</v>
      </c>
      <c r="V41" s="177">
        <f t="shared" si="32"/>
        <v>0.26999699469062011</v>
      </c>
      <c r="W41" s="177">
        <f>W40/W39</f>
        <v>0.27000167121608826</v>
      </c>
      <c r="X41" s="177">
        <f>X40/X39</f>
        <v>0.27000106859839262</v>
      </c>
      <c r="Y41" s="177">
        <f>Y40/Y39</f>
        <v>0.26770987523789386</v>
      </c>
      <c r="Z41" s="177">
        <f t="shared" si="32"/>
        <v>0.24999659436117028</v>
      </c>
      <c r="AA41" s="177">
        <f t="shared" si="32"/>
        <v>0.24999855001014992</v>
      </c>
      <c r="AB41" s="177">
        <f t="shared" si="32"/>
        <v>0.25</v>
      </c>
      <c r="AC41" s="177">
        <f t="shared" si="32"/>
        <v>0.20593224286900452</v>
      </c>
      <c r="AD41" s="177">
        <f>AD40/AD39</f>
        <v>0.25002071823204419</v>
      </c>
      <c r="AE41" s="465">
        <f>AE40/AE39</f>
        <v>0.24967469462663217</v>
      </c>
      <c r="AF41" s="465">
        <v>0.25</v>
      </c>
      <c r="AG41" s="178">
        <v>0.25</v>
      </c>
      <c r="AH41" s="178">
        <v>0.25</v>
      </c>
      <c r="AI41" s="178">
        <v>0.25</v>
      </c>
      <c r="AJ41" s="178">
        <v>0.25</v>
      </c>
      <c r="AK41" s="178">
        <v>0.25</v>
      </c>
      <c r="AL41" s="178">
        <v>0.25</v>
      </c>
      <c r="AM41" s="178">
        <v>0.25</v>
      </c>
      <c r="AN41" s="178">
        <v>0.25</v>
      </c>
      <c r="AO41" s="178">
        <v>0.25</v>
      </c>
      <c r="AP41" s="178">
        <v>0.25</v>
      </c>
      <c r="AQ41" s="178">
        <v>0.25</v>
      </c>
      <c r="AR41" s="178">
        <v>0.25</v>
      </c>
      <c r="AS41" s="178">
        <v>0.25</v>
      </c>
      <c r="AT41" s="178">
        <v>0.25</v>
      </c>
      <c r="AU41" s="178">
        <v>0.25</v>
      </c>
      <c r="AV41" s="178">
        <v>0.25</v>
      </c>
      <c r="AW41" s="178">
        <v>0.25</v>
      </c>
    </row>
    <row r="42" spans="1:49" s="6" customFormat="1">
      <c r="A42" s="6" t="s">
        <v>6</v>
      </c>
      <c r="B42" s="6">
        <v>2076</v>
      </c>
      <c r="C42" s="6">
        <v>1619</v>
      </c>
      <c r="D42" s="6">
        <v>636</v>
      </c>
      <c r="E42" s="6">
        <v>902</v>
      </c>
      <c r="F42" s="6">
        <v>1501</v>
      </c>
      <c r="G42" s="6">
        <v>1369</v>
      </c>
      <c r="H42" s="57">
        <v>512</v>
      </c>
      <c r="I42" s="57">
        <v>-592</v>
      </c>
      <c r="J42" s="57">
        <v>214</v>
      </c>
      <c r="K42" s="57">
        <v>820</v>
      </c>
      <c r="L42" s="57">
        <v>319</v>
      </c>
      <c r="M42" s="57">
        <v>332</v>
      </c>
      <c r="N42" s="131">
        <f t="shared" ref="N42:Z42" si="33">N39-N40</f>
        <v>0</v>
      </c>
      <c r="O42" s="131">
        <f t="shared" si="33"/>
        <v>0</v>
      </c>
      <c r="P42" s="131">
        <f t="shared" si="33"/>
        <v>0</v>
      </c>
      <c r="Q42" s="131">
        <f t="shared" si="33"/>
        <v>0</v>
      </c>
      <c r="R42" s="131">
        <f t="shared" si="33"/>
        <v>0</v>
      </c>
      <c r="S42" s="131">
        <f t="shared" si="33"/>
        <v>0</v>
      </c>
      <c r="T42" s="131">
        <f t="shared" si="33"/>
        <v>0</v>
      </c>
      <c r="U42" s="131">
        <f t="shared" si="33"/>
        <v>0</v>
      </c>
      <c r="V42" s="131">
        <f t="shared" si="33"/>
        <v>109307</v>
      </c>
      <c r="W42" s="131">
        <f>W39-W40</f>
        <v>131042</v>
      </c>
      <c r="X42" s="131">
        <f>X39-X40</f>
        <v>129796</v>
      </c>
      <c r="Y42" s="131">
        <f>Y39-Y40</f>
        <v>169687</v>
      </c>
      <c r="Z42" s="131">
        <f t="shared" si="33"/>
        <v>165168</v>
      </c>
      <c r="AA42" s="131">
        <f>AA39-AA40</f>
        <v>258623</v>
      </c>
      <c r="AB42" s="131">
        <f>AB39-AB40</f>
        <v>245877</v>
      </c>
      <c r="AC42" s="131">
        <f>AC39-AC40</f>
        <v>289772</v>
      </c>
      <c r="AD42" s="131">
        <f>AD39-AD40</f>
        <v>325791</v>
      </c>
      <c r="AE42" s="459">
        <f>AE39-AE40</f>
        <v>399029</v>
      </c>
      <c r="AF42" s="459">
        <f t="shared" ref="AF42:AW42" si="34">AF39-AF40</f>
        <v>432446</v>
      </c>
      <c r="AG42" s="140">
        <f t="shared" si="34"/>
        <v>426229.04020309448</v>
      </c>
      <c r="AH42" s="140">
        <f t="shared" si="34"/>
        <v>449290.42340511462</v>
      </c>
      <c r="AI42" s="140">
        <f t="shared" si="34"/>
        <v>503248.56551116443</v>
      </c>
      <c r="AJ42" s="140">
        <f t="shared" si="34"/>
        <v>536565.14958763774</v>
      </c>
      <c r="AK42" s="140">
        <f t="shared" si="34"/>
        <v>533899.2800535399</v>
      </c>
      <c r="AL42" s="140">
        <f t="shared" si="34"/>
        <v>538141.49371186458</v>
      </c>
      <c r="AM42" s="140">
        <f t="shared" si="34"/>
        <v>582963.44451792119</v>
      </c>
      <c r="AN42" s="140">
        <f t="shared" si="34"/>
        <v>607330.27634524158</v>
      </c>
      <c r="AO42" s="140">
        <f t="shared" si="34"/>
        <v>594451.23879500851</v>
      </c>
      <c r="AP42" s="140">
        <f t="shared" si="34"/>
        <v>592029.29466269014</v>
      </c>
      <c r="AQ42" s="140">
        <f t="shared" si="34"/>
        <v>631022.69653000287</v>
      </c>
      <c r="AR42" s="140">
        <f t="shared" si="34"/>
        <v>649565.91148388362</v>
      </c>
      <c r="AS42" s="140">
        <f t="shared" si="34"/>
        <v>631456.63681277575</v>
      </c>
      <c r="AT42" s="140">
        <f t="shared" si="34"/>
        <v>625325.57975951687</v>
      </c>
      <c r="AU42" s="140">
        <f t="shared" si="34"/>
        <v>664168.36838742334</v>
      </c>
      <c r="AV42" s="140">
        <f t="shared" si="34"/>
        <v>682164.30131148139</v>
      </c>
      <c r="AW42" s="140">
        <f t="shared" si="34"/>
        <v>662773.36860738904</v>
      </c>
    </row>
    <row r="43" spans="1:49" s="50" customFormat="1">
      <c r="H43" s="58"/>
      <c r="I43" s="58"/>
      <c r="J43" s="58"/>
      <c r="K43" s="58"/>
      <c r="L43" s="58"/>
      <c r="M43" s="58"/>
      <c r="Y43" s="132"/>
      <c r="AD43" s="303"/>
      <c r="AE43" s="453"/>
      <c r="AF43" s="453"/>
      <c r="AG43" s="453"/>
      <c r="AH43" s="453"/>
      <c r="AI43" s="453"/>
      <c r="AJ43" s="453"/>
      <c r="AK43" s="453"/>
      <c r="AL43" s="453"/>
      <c r="AM43" s="453"/>
      <c r="AN43" s="453"/>
      <c r="AO43" s="453"/>
      <c r="AP43" s="453"/>
      <c r="AQ43" s="453"/>
      <c r="AR43" s="453"/>
      <c r="AS43" s="453"/>
      <c r="AT43" s="453"/>
      <c r="AU43" s="453"/>
      <c r="AV43" s="453"/>
      <c r="AW43" s="453"/>
    </row>
    <row r="44" spans="1:49" s="50" customFormat="1">
      <c r="A44" s="36"/>
      <c r="I44" s="51"/>
      <c r="J44" s="58"/>
      <c r="K44" s="58"/>
      <c r="L44" s="58"/>
      <c r="M44" s="58">
        <f>M42+M18+M19</f>
        <v>332</v>
      </c>
      <c r="V44" s="132"/>
      <c r="W44" s="132"/>
      <c r="X44" s="132"/>
      <c r="Y44" s="132"/>
      <c r="Z44" s="394"/>
      <c r="AA44" s="394"/>
      <c r="AB44" s="394"/>
      <c r="AC44" s="394"/>
      <c r="AD44" s="394"/>
      <c r="AE44" s="394"/>
      <c r="AF44" s="394"/>
      <c r="AG44" s="312"/>
      <c r="AH44" s="312"/>
      <c r="AI44" s="312"/>
      <c r="AJ44" s="312"/>
      <c r="AK44" s="312"/>
      <c r="AL44" s="312"/>
      <c r="AM44" s="312"/>
      <c r="AN44" s="312"/>
      <c r="AO44" s="312"/>
      <c r="AP44" s="312"/>
      <c r="AQ44" s="312"/>
      <c r="AR44" s="312"/>
      <c r="AS44" s="312"/>
      <c r="AT44" s="312"/>
      <c r="AU44" s="312"/>
      <c r="AV44" s="312"/>
      <c r="AW44" s="312"/>
    </row>
    <row r="45" spans="1:49" s="50" customFormat="1">
      <c r="A45" s="36"/>
      <c r="I45" s="51"/>
      <c r="J45" s="58"/>
      <c r="K45" s="58"/>
      <c r="L45" s="58"/>
      <c r="M45" s="58"/>
      <c r="V45" s="132"/>
      <c r="W45" s="132"/>
      <c r="X45" s="132"/>
      <c r="Y45" s="132"/>
      <c r="Z45" s="132"/>
      <c r="AA45" s="13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</row>
    <row r="46" spans="1:49" s="48" customFormat="1">
      <c r="A46" s="36" t="s">
        <v>34</v>
      </c>
      <c r="V46" s="304">
        <f t="shared" ref="V46:AA46" si="35">V42/V116</f>
        <v>0.63183236994219649</v>
      </c>
      <c r="W46" s="304">
        <f t="shared" si="35"/>
        <v>0.75661537573255577</v>
      </c>
      <c r="X46" s="304">
        <f t="shared" si="35"/>
        <v>0.74942117266664743</v>
      </c>
      <c r="Y46" s="304">
        <f t="shared" si="35"/>
        <v>0.97974537371171222</v>
      </c>
      <c r="Z46" s="304">
        <f t="shared" si="35"/>
        <v>0.95365339646063685</v>
      </c>
      <c r="AA46" s="304">
        <f t="shared" si="35"/>
        <v>1.4359647759072536</v>
      </c>
      <c r="AB46" s="304">
        <f>AB42/AB116</f>
        <v>1.3651945542575401</v>
      </c>
      <c r="AC46" s="304">
        <f>AC42/AC116</f>
        <v>1.608914849198241</v>
      </c>
      <c r="AD46" s="304">
        <f>AD42/AD116</f>
        <v>1.7457547195087317</v>
      </c>
      <c r="AE46" s="290">
        <f>AE42/AE116</f>
        <v>2.1382013621335449</v>
      </c>
      <c r="AF46" s="290">
        <f>AF42/AF116</f>
        <v>2.3163978595418047</v>
      </c>
      <c r="AG46" s="290">
        <f>AG42/AG198</f>
        <v>2.2830967020183004</v>
      </c>
      <c r="AH46" s="290">
        <f>AH42/AH198</f>
        <v>2.4066250470307016</v>
      </c>
      <c r="AI46" s="290">
        <f>AI42/AI198</f>
        <v>2.6956519425952488</v>
      </c>
      <c r="AJ46" s="290">
        <f>AJ42/AJ198</f>
        <v>2.8741122914988977</v>
      </c>
      <c r="AK46" s="290">
        <f>AK42/AK198</f>
        <v>2.859832556034581</v>
      </c>
      <c r="AL46" s="290">
        <f>AL42/AL198</f>
        <v>2.8825559819371498</v>
      </c>
      <c r="AM46" s="290">
        <f>AM42/AM198</f>
        <v>3.1226448506228071</v>
      </c>
      <c r="AN46" s="290">
        <f>AN42/AN198</f>
        <v>3.2531658337943936</v>
      </c>
      <c r="AO46" s="290">
        <f>AO42/AO198</f>
        <v>3.1841792435280523</v>
      </c>
      <c r="AP46" s="290">
        <f>AP42/AP198</f>
        <v>3.1712060949637642</v>
      </c>
      <c r="AQ46" s="290">
        <f>AQ42/AQ198</f>
        <v>3.380074329660574</v>
      </c>
      <c r="AR46" s="290">
        <f>AR42/AR198</f>
        <v>3.4794010974609302</v>
      </c>
      <c r="AS46" s="290">
        <f>AS42/AS198</f>
        <v>3.3823987316487623</v>
      </c>
      <c r="AT46" s="290">
        <f>AT42/AT198</f>
        <v>3.3495577123425422</v>
      </c>
      <c r="AU46" s="290">
        <f>AU42/AU198</f>
        <v>3.5576191869227611</v>
      </c>
      <c r="AV46" s="290">
        <f>AV42/AV198</f>
        <v>3.6540144374413135</v>
      </c>
      <c r="AW46" s="290">
        <f>AW42/AW198</f>
        <v>3.550146867825041</v>
      </c>
    </row>
    <row r="47" spans="1:49" s="48" customFormat="1">
      <c r="A47" s="36"/>
      <c r="Z47" s="304"/>
      <c r="AA47" s="304"/>
      <c r="AB47" s="304"/>
      <c r="AC47" s="304"/>
      <c r="AD47" s="304"/>
      <c r="AE47" s="290"/>
      <c r="AF47" s="290"/>
      <c r="AG47" s="290"/>
      <c r="AH47" s="290"/>
      <c r="AI47" s="290"/>
      <c r="AJ47" s="290"/>
      <c r="AK47" s="290"/>
      <c r="AL47" s="290"/>
      <c r="AM47" s="290"/>
      <c r="AN47" s="290"/>
      <c r="AO47" s="290"/>
      <c r="AP47" s="290"/>
      <c r="AQ47" s="290"/>
      <c r="AR47" s="290"/>
      <c r="AS47" s="290"/>
      <c r="AT47" s="290"/>
      <c r="AU47" s="290"/>
      <c r="AV47" s="290"/>
      <c r="AW47" s="290"/>
    </row>
    <row r="48" spans="1:49" s="48" customFormat="1">
      <c r="A48" s="36"/>
      <c r="AB48" s="289"/>
      <c r="AC48" s="289"/>
      <c r="AD48" s="304"/>
      <c r="AE48" s="290"/>
      <c r="AF48" s="290"/>
      <c r="AG48" s="290"/>
      <c r="AH48" s="290"/>
      <c r="AI48" s="290"/>
      <c r="AJ48" s="290"/>
      <c r="AK48" s="290"/>
      <c r="AL48" s="290"/>
      <c r="AM48" s="290"/>
      <c r="AN48" s="290"/>
      <c r="AO48" s="290"/>
      <c r="AP48" s="290"/>
      <c r="AQ48" s="290"/>
      <c r="AR48" s="290"/>
      <c r="AS48" s="290"/>
      <c r="AT48" s="290"/>
      <c r="AU48" s="290"/>
      <c r="AV48" s="290"/>
      <c r="AW48" s="290"/>
    </row>
    <row r="49" spans="1:49" s="48" customFormat="1">
      <c r="A49" s="36" t="s">
        <v>174</v>
      </c>
      <c r="AA49" s="304"/>
      <c r="AB49" s="304"/>
      <c r="AC49" s="212"/>
      <c r="AD49" s="212"/>
      <c r="AE49" s="290">
        <f>IF(AD49&gt;0,AE46*AE50,IF(AND(AD238&gt;16%,AE2&gt;=2018),AE46*AE50,0))</f>
        <v>0</v>
      </c>
      <c r="AF49" s="290">
        <f>IF(AE49&gt;0,AF46*AF50,IF(AND(AE238&gt;16%,AF2&gt;=2018),AF46*AF50,0))</f>
        <v>0</v>
      </c>
      <c r="AG49" s="290">
        <f>IF(AF49&gt;0,AG46*AG50,IF(AND(AF238&gt;16%,AG2&gt;=2018),AG46*AG50,0))</f>
        <v>0</v>
      </c>
      <c r="AH49" s="290">
        <f>IF(AG49&gt;0,AH46*AH50,IF(AND(AG238&gt;16%,AH2&gt;=2018),AH46*AH50,0))</f>
        <v>0.96265001881228063</v>
      </c>
      <c r="AI49" s="290">
        <f>IF(AH49&gt;0,AI46*AI50,IF(AND(AH238&gt;16%,AI2&gt;=2018),AI46*AI50,0))</f>
        <v>1.0782607770380996</v>
      </c>
      <c r="AJ49" s="290">
        <f>IF(AI49&gt;0,AJ46*AJ50,IF(AND(AI238&gt;16%,AJ2&gt;=2018),AJ46*AJ50,0))</f>
        <v>1.149644916599559</v>
      </c>
      <c r="AK49" s="290">
        <f>IF(AJ49&gt;0,AK46*AK50,IF(AND(AJ238&gt;16%,AK2&gt;=2018),AK46*AK50,0))</f>
        <v>1.1439330224138324</v>
      </c>
      <c r="AL49" s="290">
        <f>IF(AK49&gt;0,AL46*AL50,IF(AND(AK238&gt;16%,AL2&gt;=2018),AL46*AL50,0))</f>
        <v>1.15302239277486</v>
      </c>
      <c r="AM49" s="290">
        <f>IF(AL49&gt;0,AM46*AM50,IF(AND(AL238&gt;16%,AM2&gt;=2018),AM46*AM50,0))</f>
        <v>1.2490579402491229</v>
      </c>
      <c r="AN49" s="290">
        <f>IF(AM49&gt;0,AN46*AN50,IF(AND(AM238&gt;16%,AN2&gt;=2018),AN46*AN50,0))</f>
        <v>1.3012663335177574</v>
      </c>
      <c r="AO49" s="290">
        <f>IF(AN49&gt;0,AO46*AO50,IF(AND(AN238&gt;16%,AO2&gt;=2018),AO46*AO50,0))</f>
        <v>1.273671697411221</v>
      </c>
      <c r="AP49" s="290">
        <f>IF(AO49&gt;0,AP46*AP50,IF(AND(AO238&gt;16%,AP2&gt;=2018),AP46*AP50,0))</f>
        <v>1.9027236569782584</v>
      </c>
      <c r="AQ49" s="290">
        <f>IF(AP49&gt;0,AQ46*AQ50,IF(AND(AP238&gt;16%,AQ2&gt;=2018),AQ46*AQ50,0))</f>
        <v>2.0280445977963444</v>
      </c>
      <c r="AR49" s="290">
        <f>IF(AQ49&gt;0,AR46*AR50,IF(AND(AQ238&gt;16%,AR2&gt;=2018),AR46*AR50,0))</f>
        <v>2.0876406584765581</v>
      </c>
      <c r="AS49" s="290">
        <f>IF(AR49&gt;0,AS46*AS50,IF(AND(AR238&gt;16%,AS2&gt;=2018),AS46*AS50,0))</f>
        <v>2.0294392389892573</v>
      </c>
      <c r="AT49" s="290">
        <f>IF(AS49&gt;0,AT46*AT50,IF(AND(AS238&gt;16%,AT2&gt;=2018),AT46*AT50,0))</f>
        <v>2.0097346274055252</v>
      </c>
      <c r="AU49" s="290">
        <f>IF(AT49&gt;0,AU46*AU50,IF(AND(AT238&gt;16%,AU2&gt;=2018),AU46*AU50,0))</f>
        <v>2.1345715121536566</v>
      </c>
      <c r="AV49" s="290">
        <f>IF(AU49&gt;0,AV46*AV50,IF(AND(AU238&gt;16%,AV2&gt;=2018),AV46*AV50,0))</f>
        <v>2.1924086624647878</v>
      </c>
      <c r="AW49" s="290">
        <f>IF(AV49&gt;0,AW46*AW50,IF(AND(AV238&gt;16%,AW2&gt;=2018),AW46*AW50,0))</f>
        <v>2.1300881206950244</v>
      </c>
    </row>
    <row r="50" spans="1:49" s="48" customFormat="1">
      <c r="A50" s="36" t="s">
        <v>175</v>
      </c>
      <c r="AA50" s="304"/>
      <c r="AB50" s="304"/>
      <c r="AC50" s="304"/>
      <c r="AD50" s="304"/>
      <c r="AE50" s="181">
        <v>0.4</v>
      </c>
      <c r="AF50" s="181">
        <v>0.4</v>
      </c>
      <c r="AG50" s="181">
        <v>0.4</v>
      </c>
      <c r="AH50" s="181">
        <v>0.4</v>
      </c>
      <c r="AI50" s="181">
        <v>0.4</v>
      </c>
      <c r="AJ50" s="181">
        <v>0.4</v>
      </c>
      <c r="AK50" s="181">
        <v>0.4</v>
      </c>
      <c r="AL50" s="181">
        <v>0.4</v>
      </c>
      <c r="AM50" s="181">
        <v>0.4</v>
      </c>
      <c r="AN50" s="181">
        <v>0.4</v>
      </c>
      <c r="AO50" s="181">
        <v>0.4</v>
      </c>
      <c r="AP50" s="181">
        <v>0.6</v>
      </c>
      <c r="AQ50" s="181">
        <v>0.6</v>
      </c>
      <c r="AR50" s="181">
        <v>0.6</v>
      </c>
      <c r="AS50" s="181">
        <v>0.6</v>
      </c>
      <c r="AT50" s="181">
        <v>0.6</v>
      </c>
      <c r="AU50" s="181">
        <v>0.6</v>
      </c>
      <c r="AV50" s="181">
        <v>0.6</v>
      </c>
      <c r="AW50" s="181">
        <v>0.6</v>
      </c>
    </row>
    <row r="51" spans="1:49">
      <c r="A51" s="36" t="s">
        <v>186</v>
      </c>
      <c r="S51" s="44"/>
      <c r="T51" s="44"/>
      <c r="U51" s="44"/>
      <c r="V51" s="44"/>
      <c r="W51" s="44"/>
      <c r="X51" s="44"/>
      <c r="Y51" s="44"/>
      <c r="Z51" s="44"/>
      <c r="AA51" s="44"/>
      <c r="AB51" s="44"/>
      <c r="AE51" s="183">
        <f>AE49*AE198</f>
        <v>0</v>
      </c>
      <c r="AF51" s="183">
        <f>AF49*AF198</f>
        <v>0</v>
      </c>
      <c r="AG51" s="183">
        <f>AG49*AG198</f>
        <v>0</v>
      </c>
      <c r="AH51" s="183">
        <f>AH49*AH198</f>
        <v>179716.16936204585</v>
      </c>
      <c r="AI51" s="183">
        <f>AI49*AI198</f>
        <v>201299.4262044658</v>
      </c>
      <c r="AJ51" s="183">
        <f>AJ49*AJ198</f>
        <v>214626.05983505509</v>
      </c>
      <c r="AK51" s="183">
        <f>AK49*AK198</f>
        <v>213559.71202141597</v>
      </c>
      <c r="AL51" s="183">
        <f>AL49*AL198</f>
        <v>215256.59748474584</v>
      </c>
      <c r="AM51" s="183">
        <f>AM49*AM198</f>
        <v>233185.37780716849</v>
      </c>
      <c r="AN51" s="183">
        <f>AN49*AN198</f>
        <v>242932.11053809663</v>
      </c>
      <c r="AO51" s="183">
        <f>AO49*AO198</f>
        <v>237780.49551800344</v>
      </c>
      <c r="AP51" s="183">
        <f>AP49*AP198</f>
        <v>355217.57679761411</v>
      </c>
      <c r="AQ51" s="183">
        <f>AQ49*AQ198</f>
        <v>378613.61791800172</v>
      </c>
      <c r="AR51" s="183">
        <f>AR49*AR198</f>
        <v>389739.54689033015</v>
      </c>
      <c r="AS51" s="183">
        <f>AS49*AS198</f>
        <v>378873.98208766547</v>
      </c>
      <c r="AT51" s="183">
        <f>AT49*AT198</f>
        <v>375195.34785571008</v>
      </c>
      <c r="AU51" s="183">
        <f>AU49*AU198</f>
        <v>398501.02103245398</v>
      </c>
      <c r="AV51" s="183">
        <f>AV49*AV198</f>
        <v>409298.58078688878</v>
      </c>
      <c r="AW51" s="183">
        <f>AW49*AW198</f>
        <v>397664.02116443339</v>
      </c>
    </row>
    <row r="52" spans="1:49" s="46" customFormat="1"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54"/>
      <c r="AE52" s="54"/>
      <c r="AF52" s="54"/>
      <c r="AG52" s="54"/>
      <c r="AH52" s="54"/>
      <c r="AI52" s="54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</row>
    <row r="53" spans="1:49" s="46" customFormat="1">
      <c r="A53" s="36" t="s">
        <v>153</v>
      </c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54"/>
      <c r="AE53" s="28">
        <f t="shared" ref="AE53:AW53" si="36">AE238</f>
        <v>0.18140000000000001</v>
      </c>
      <c r="AF53" s="28">
        <f t="shared" si="36"/>
        <v>0.19009999999999999</v>
      </c>
      <c r="AG53" s="28">
        <f t="shared" si="36"/>
        <v>0.19639813878010048</v>
      </c>
      <c r="AH53" s="28">
        <f t="shared" si="36"/>
        <v>0.18420605702287601</v>
      </c>
      <c r="AI53" s="28">
        <f t="shared" si="36"/>
        <v>0.18407141450559611</v>
      </c>
      <c r="AJ53" s="28">
        <f t="shared" si="36"/>
        <v>0.19469819814433731</v>
      </c>
      <c r="AK53" s="28">
        <f t="shared" si="36"/>
        <v>0.201477755812285</v>
      </c>
      <c r="AL53" s="28">
        <f t="shared" si="36"/>
        <v>0.19622700143977928</v>
      </c>
      <c r="AM53" s="28">
        <f t="shared" si="36"/>
        <v>0.19968823059477186</v>
      </c>
      <c r="AN53" s="28">
        <f t="shared" si="36"/>
        <v>0.21378015263510552</v>
      </c>
      <c r="AO53" s="28">
        <f t="shared" si="36"/>
        <v>0.22291448711651135</v>
      </c>
      <c r="AP53" s="28">
        <f t="shared" si="36"/>
        <v>0.21654849182982347</v>
      </c>
      <c r="AQ53" s="28">
        <f t="shared" si="36"/>
        <v>0.21848187400952968</v>
      </c>
      <c r="AR53" s="28">
        <f t="shared" si="36"/>
        <v>0.23105398082185893</v>
      </c>
      <c r="AS53" s="28">
        <f t="shared" si="36"/>
        <v>0.23813887716614557</v>
      </c>
      <c r="AT53" s="28">
        <f t="shared" si="36"/>
        <v>0.23169659098195017</v>
      </c>
      <c r="AU53" s="28">
        <f t="shared" si="36"/>
        <v>0.2337873751249068</v>
      </c>
      <c r="AV53" s="28">
        <f t="shared" si="36"/>
        <v>0.2470076410992571</v>
      </c>
      <c r="AW53" s="28">
        <f t="shared" si="36"/>
        <v>0.25449193749993843</v>
      </c>
    </row>
    <row r="54" spans="1:49" s="46" customFormat="1"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54"/>
      <c r="AE54" s="54"/>
      <c r="AF54" s="54"/>
      <c r="AG54" s="54"/>
      <c r="AH54" s="54"/>
      <c r="AI54" s="54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</row>
    <row r="55" spans="1:49" s="67" customFormat="1" ht="27" thickBot="1">
      <c r="A55" s="62" t="s">
        <v>21</v>
      </c>
      <c r="B55" s="63" t="s">
        <v>16</v>
      </c>
      <c r="C55" s="64"/>
      <c r="D55" s="64"/>
      <c r="E55" s="64"/>
      <c r="F55" s="64"/>
      <c r="G55" s="64"/>
      <c r="H55" s="64"/>
      <c r="I55" s="65"/>
      <c r="J55" s="65"/>
      <c r="K55" s="65"/>
      <c r="L55" s="65"/>
      <c r="M55" s="65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6"/>
      <c r="AC55" s="65"/>
      <c r="AD55" s="65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</row>
    <row r="56" spans="1:49" s="32" customFormat="1" hidden="1" outlineLevel="1">
      <c r="A56" s="224" t="s">
        <v>78</v>
      </c>
      <c r="B56" s="223"/>
      <c r="C56" s="223"/>
      <c r="D56" s="223"/>
      <c r="E56" s="223"/>
      <c r="F56" s="223"/>
      <c r="G56" s="223"/>
      <c r="H56" s="225"/>
      <c r="I56" s="225"/>
      <c r="J56" s="225"/>
      <c r="K56" s="225"/>
      <c r="L56" s="225"/>
      <c r="M56" s="225"/>
      <c r="N56" s="223"/>
      <c r="O56" s="223"/>
      <c r="P56" s="223"/>
      <c r="Q56" s="223"/>
      <c r="R56" s="223"/>
      <c r="S56" s="223" t="e">
        <f t="shared" ref="S56:AD56" si="37">S8/S$10</f>
        <v>#DIV/0!</v>
      </c>
      <c r="T56" s="223" t="e">
        <f t="shared" si="37"/>
        <v>#DIV/0!</v>
      </c>
      <c r="U56" s="223" t="e">
        <f t="shared" si="37"/>
        <v>#DIV/0!</v>
      </c>
      <c r="V56" s="223">
        <f t="shared" si="37"/>
        <v>0</v>
      </c>
      <c r="W56" s="223">
        <f t="shared" si="37"/>
        <v>0</v>
      </c>
      <c r="X56" s="223">
        <f t="shared" si="37"/>
        <v>0</v>
      </c>
      <c r="Y56" s="223">
        <f t="shared" si="37"/>
        <v>0</v>
      </c>
      <c r="Z56" s="223">
        <f t="shared" si="37"/>
        <v>0</v>
      </c>
      <c r="AA56" s="223">
        <f t="shared" si="37"/>
        <v>0</v>
      </c>
      <c r="AB56" s="223">
        <f t="shared" si="37"/>
        <v>0</v>
      </c>
      <c r="AC56" s="223">
        <f t="shared" si="37"/>
        <v>0</v>
      </c>
      <c r="AD56" s="223">
        <f t="shared" si="37"/>
        <v>0</v>
      </c>
      <c r="AE56" s="226">
        <f>AA56*(1+Assumptions!AE140)</f>
        <v>0</v>
      </c>
      <c r="AF56" s="226">
        <f>AB56*(1+Assumptions!AF140)</f>
        <v>0</v>
      </c>
      <c r="AG56" s="226">
        <f>AC56*(1+Assumptions!AG140)</f>
        <v>0</v>
      </c>
      <c r="AH56" s="226">
        <f>AD56*(1+Assumptions!AH140)</f>
        <v>0</v>
      </c>
      <c r="AI56" s="226">
        <f>AE56*(1+Assumptions!AI140)</f>
        <v>0</v>
      </c>
      <c r="AJ56" s="226">
        <f>AF56*(1+Assumptions!AJ140)</f>
        <v>0</v>
      </c>
      <c r="AK56" s="226">
        <f>AG56*(1+Assumptions!AK140)</f>
        <v>0</v>
      </c>
      <c r="AL56" s="226">
        <f>AH56*(1+Assumptions!AL140)</f>
        <v>0</v>
      </c>
      <c r="AM56" s="226">
        <f>AI56*(1+Assumptions!AM140)</f>
        <v>0</v>
      </c>
      <c r="AN56" s="226">
        <f>AJ56*(1+Assumptions!AN140)</f>
        <v>0</v>
      </c>
      <c r="AO56" s="226">
        <f>AK56*(1+Assumptions!AO140)</f>
        <v>0</v>
      </c>
      <c r="AP56" s="226">
        <f>AL56*(1+Assumptions!AP140)</f>
        <v>0</v>
      </c>
      <c r="AQ56" s="226">
        <f>AM56*(1+Assumptions!AQ140)</f>
        <v>0</v>
      </c>
      <c r="AR56" s="226">
        <f>AN56*(1+Assumptions!AR140)</f>
        <v>0</v>
      </c>
      <c r="AS56" s="226">
        <f>AO56*(1+Assumptions!AS140)</f>
        <v>0</v>
      </c>
      <c r="AT56" s="226">
        <f>AP56*(1+Assumptions!AT140)</f>
        <v>0</v>
      </c>
      <c r="AU56" s="226">
        <f>AQ56*(1+Assumptions!AU140)</f>
        <v>0</v>
      </c>
      <c r="AV56" s="226">
        <f>AR56*(1+Assumptions!AV140)</f>
        <v>0</v>
      </c>
      <c r="AW56" s="226">
        <f>AS56*(1+Assumptions!AW140)</f>
        <v>0</v>
      </c>
    </row>
    <row r="57" spans="1:49" s="32" customFormat="1" hidden="1" outlineLevel="1">
      <c r="A57" s="224" t="s">
        <v>79</v>
      </c>
      <c r="B57" s="223"/>
      <c r="C57" s="223"/>
      <c r="D57" s="223"/>
      <c r="E57" s="223"/>
      <c r="F57" s="223"/>
      <c r="G57" s="223"/>
      <c r="H57" s="225"/>
      <c r="I57" s="225"/>
      <c r="J57" s="225"/>
      <c r="K57" s="225"/>
      <c r="L57" s="225"/>
      <c r="M57" s="225"/>
      <c r="N57" s="223"/>
      <c r="O57" s="223"/>
      <c r="P57" s="223"/>
      <c r="Q57" s="223"/>
      <c r="R57" s="223"/>
      <c r="S57" s="223" t="e">
        <f t="shared" ref="S57:AD57" si="38">S9/S$10</f>
        <v>#DIV/0!</v>
      </c>
      <c r="T57" s="223" t="e">
        <f t="shared" si="38"/>
        <v>#DIV/0!</v>
      </c>
      <c r="U57" s="223" t="e">
        <f t="shared" si="38"/>
        <v>#DIV/0!</v>
      </c>
      <c r="V57" s="223">
        <f t="shared" si="38"/>
        <v>0</v>
      </c>
      <c r="W57" s="223">
        <f t="shared" si="38"/>
        <v>0</v>
      </c>
      <c r="X57" s="223">
        <f t="shared" si="38"/>
        <v>0</v>
      </c>
      <c r="Y57" s="223">
        <f t="shared" si="38"/>
        <v>0</v>
      </c>
      <c r="Z57" s="223">
        <f t="shared" si="38"/>
        <v>0</v>
      </c>
      <c r="AA57" s="223">
        <f t="shared" si="38"/>
        <v>0</v>
      </c>
      <c r="AB57" s="223">
        <f t="shared" si="38"/>
        <v>0</v>
      </c>
      <c r="AC57" s="223">
        <f t="shared" si="38"/>
        <v>0</v>
      </c>
      <c r="AD57" s="223">
        <f t="shared" si="38"/>
        <v>0</v>
      </c>
      <c r="AE57" s="226">
        <f>AA57*(1+Assumptions!AE141)</f>
        <v>0</v>
      </c>
      <c r="AF57" s="226">
        <f>AB57*(1+Assumptions!AF141)</f>
        <v>0</v>
      </c>
      <c r="AG57" s="226">
        <f>AC57*(1+Assumptions!AG141)</f>
        <v>0</v>
      </c>
      <c r="AH57" s="226">
        <f>AD57*(1+Assumptions!AH141)</f>
        <v>0</v>
      </c>
      <c r="AI57" s="226">
        <f>AE57*(1+Assumptions!AI141)</f>
        <v>0</v>
      </c>
      <c r="AJ57" s="226">
        <f>AF57*(1+Assumptions!AJ141)</f>
        <v>0</v>
      </c>
      <c r="AK57" s="226">
        <f>AG57*(1+Assumptions!AK141)</f>
        <v>0</v>
      </c>
      <c r="AL57" s="226">
        <f>AH57*(1+Assumptions!AL141)</f>
        <v>0</v>
      </c>
      <c r="AM57" s="226">
        <f>AI57*(1+Assumptions!AM141)</f>
        <v>0</v>
      </c>
      <c r="AN57" s="226">
        <f>AJ57*(1+Assumptions!AN141)</f>
        <v>0</v>
      </c>
      <c r="AO57" s="226">
        <f>AK57*(1+Assumptions!AO141)</f>
        <v>0</v>
      </c>
      <c r="AP57" s="226">
        <f>AL57*(1+Assumptions!AP141)</f>
        <v>0</v>
      </c>
      <c r="AQ57" s="226">
        <f>AM57*(1+Assumptions!AQ141)</f>
        <v>0</v>
      </c>
      <c r="AR57" s="226">
        <f>AN57*(1+Assumptions!AR141)</f>
        <v>0</v>
      </c>
      <c r="AS57" s="226">
        <f>AO57*(1+Assumptions!AS141)</f>
        <v>0</v>
      </c>
      <c r="AT57" s="226">
        <f>AP57*(1+Assumptions!AT141)</f>
        <v>0</v>
      </c>
      <c r="AU57" s="226">
        <f>AQ57*(1+Assumptions!AU141)</f>
        <v>0</v>
      </c>
      <c r="AV57" s="226">
        <f>AR57*(1+Assumptions!AV141)</f>
        <v>0</v>
      </c>
      <c r="AW57" s="226">
        <f>AS57*(1+Assumptions!AW141)</f>
        <v>0</v>
      </c>
    </row>
    <row r="58" spans="1:49" s="227" customFormat="1" hidden="1" outlineLevel="1">
      <c r="A58" s="227" t="s">
        <v>27</v>
      </c>
      <c r="B58" s="227">
        <v>8961</v>
      </c>
      <c r="C58" s="227">
        <v>8420</v>
      </c>
      <c r="D58" s="227">
        <v>6284</v>
      </c>
      <c r="E58" s="227">
        <v>6960</v>
      </c>
      <c r="F58" s="227">
        <v>8076</v>
      </c>
      <c r="G58" s="227">
        <v>6809</v>
      </c>
      <c r="H58" s="228">
        <v>6605</v>
      </c>
      <c r="I58" s="228">
        <v>4401</v>
      </c>
      <c r="J58" s="228">
        <v>5965</v>
      </c>
      <c r="K58" s="228">
        <v>6187</v>
      </c>
      <c r="L58" s="228">
        <v>5753</v>
      </c>
      <c r="M58" s="228">
        <v>5706</v>
      </c>
      <c r="N58" s="228">
        <f>SUM(N56:N57)</f>
        <v>0</v>
      </c>
      <c r="O58" s="228">
        <f>SUM(O56:O57)</f>
        <v>0</v>
      </c>
      <c r="P58" s="228">
        <f>SUM(P56:P57)</f>
        <v>0</v>
      </c>
      <c r="Q58" s="228">
        <f>SUM(Q56:Q57)</f>
        <v>0</v>
      </c>
      <c r="R58" s="228">
        <f>SUM(R56:R57)</f>
        <v>0</v>
      </c>
      <c r="S58" s="228" t="e">
        <f t="shared" ref="S58:AD58" si="39">S10/S$10</f>
        <v>#DIV/0!</v>
      </c>
      <c r="T58" s="228" t="e">
        <f t="shared" si="39"/>
        <v>#DIV/0!</v>
      </c>
      <c r="U58" s="228" t="e">
        <f t="shared" si="39"/>
        <v>#DIV/0!</v>
      </c>
      <c r="V58" s="228">
        <f t="shared" si="39"/>
        <v>1</v>
      </c>
      <c r="W58" s="228">
        <f t="shared" si="39"/>
        <v>1</v>
      </c>
      <c r="X58" s="228">
        <f t="shared" si="39"/>
        <v>1</v>
      </c>
      <c r="Y58" s="228">
        <f t="shared" si="39"/>
        <v>1</v>
      </c>
      <c r="Z58" s="228">
        <f t="shared" si="39"/>
        <v>1</v>
      </c>
      <c r="AA58" s="228">
        <f t="shared" si="39"/>
        <v>1</v>
      </c>
      <c r="AB58" s="228">
        <f t="shared" si="39"/>
        <v>1</v>
      </c>
      <c r="AC58" s="228">
        <f t="shared" si="39"/>
        <v>1</v>
      </c>
      <c r="AD58" s="228">
        <f t="shared" si="39"/>
        <v>1</v>
      </c>
      <c r="AE58" s="229">
        <f t="shared" ref="AE58:AW58" si="40">SUM(AE56:AE57)</f>
        <v>0</v>
      </c>
      <c r="AF58" s="229">
        <f t="shared" si="40"/>
        <v>0</v>
      </c>
      <c r="AG58" s="229">
        <f t="shared" si="40"/>
        <v>0</v>
      </c>
      <c r="AH58" s="229">
        <f t="shared" si="40"/>
        <v>0</v>
      </c>
      <c r="AI58" s="229">
        <f t="shared" si="40"/>
        <v>0</v>
      </c>
      <c r="AJ58" s="229">
        <f t="shared" si="40"/>
        <v>0</v>
      </c>
      <c r="AK58" s="229">
        <f t="shared" si="40"/>
        <v>0</v>
      </c>
      <c r="AL58" s="229">
        <f t="shared" si="40"/>
        <v>0</v>
      </c>
      <c r="AM58" s="229">
        <f t="shared" si="40"/>
        <v>0</v>
      </c>
      <c r="AN58" s="229">
        <f t="shared" si="40"/>
        <v>0</v>
      </c>
      <c r="AO58" s="229">
        <f t="shared" si="40"/>
        <v>0</v>
      </c>
      <c r="AP58" s="229">
        <f t="shared" si="40"/>
        <v>0</v>
      </c>
      <c r="AQ58" s="229">
        <f t="shared" si="40"/>
        <v>0</v>
      </c>
      <c r="AR58" s="229">
        <f t="shared" si="40"/>
        <v>0</v>
      </c>
      <c r="AS58" s="229">
        <f t="shared" si="40"/>
        <v>0</v>
      </c>
      <c r="AT58" s="229">
        <f t="shared" si="40"/>
        <v>0</v>
      </c>
      <c r="AU58" s="229">
        <f t="shared" si="40"/>
        <v>0</v>
      </c>
      <c r="AV58" s="229">
        <f t="shared" si="40"/>
        <v>0</v>
      </c>
      <c r="AW58" s="229">
        <f t="shared" si="40"/>
        <v>0</v>
      </c>
    </row>
    <row r="59" spans="1:49" s="32" customFormat="1" hidden="1" outlineLevel="1">
      <c r="A59" s="224"/>
      <c r="H59" s="215"/>
      <c r="I59" s="215"/>
      <c r="J59" s="215"/>
      <c r="K59" s="215"/>
      <c r="L59" s="215"/>
      <c r="M59" s="215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</row>
    <row r="60" spans="1:49" s="32" customFormat="1" hidden="1" outlineLevel="1">
      <c r="A60" s="224" t="s">
        <v>50</v>
      </c>
      <c r="B60" s="32">
        <v>1666</v>
      </c>
      <c r="C60" s="32">
        <v>2043</v>
      </c>
      <c r="D60" s="32">
        <v>1746</v>
      </c>
      <c r="E60" s="32">
        <v>1739</v>
      </c>
      <c r="F60" s="32">
        <v>1613</v>
      </c>
      <c r="G60" s="32">
        <v>1632</v>
      </c>
      <c r="H60" s="215">
        <v>2185</v>
      </c>
      <c r="I60" s="215">
        <v>1863</v>
      </c>
      <c r="J60" s="215">
        <v>1635</v>
      </c>
      <c r="K60" s="215">
        <v>1657</v>
      </c>
      <c r="L60" s="215">
        <v>1848</v>
      </c>
      <c r="M60" s="215">
        <v>2106</v>
      </c>
      <c r="S60" s="32" t="e">
        <f t="shared" ref="S60:AD60" si="41">S12/S$10</f>
        <v>#DIV/0!</v>
      </c>
      <c r="T60" s="32" t="e">
        <f t="shared" si="41"/>
        <v>#DIV/0!</v>
      </c>
      <c r="U60" s="32" t="e">
        <f t="shared" si="41"/>
        <v>#DIV/0!</v>
      </c>
      <c r="V60" s="32">
        <f t="shared" si="41"/>
        <v>0</v>
      </c>
      <c r="W60" s="32">
        <f t="shared" si="41"/>
        <v>0</v>
      </c>
      <c r="X60" s="32">
        <f t="shared" si="41"/>
        <v>0</v>
      </c>
      <c r="Y60" s="32">
        <f t="shared" si="41"/>
        <v>0</v>
      </c>
      <c r="Z60" s="32">
        <f t="shared" si="41"/>
        <v>0</v>
      </c>
      <c r="AA60" s="32">
        <f t="shared" si="41"/>
        <v>0</v>
      </c>
      <c r="AB60" s="32">
        <f t="shared" si="41"/>
        <v>0</v>
      </c>
      <c r="AC60" s="32">
        <f t="shared" si="41"/>
        <v>0</v>
      </c>
      <c r="AD60" s="32">
        <f t="shared" si="41"/>
        <v>0</v>
      </c>
      <c r="AE60" s="111">
        <f>AE56*Assumptions!AE145</f>
        <v>0</v>
      </c>
      <c r="AF60" s="111">
        <f>AF56*Assumptions!AF145</f>
        <v>0</v>
      </c>
      <c r="AG60" s="111">
        <f>AG56*Assumptions!AG145</f>
        <v>0</v>
      </c>
      <c r="AH60" s="111">
        <f>AH56*Assumptions!AH145</f>
        <v>0</v>
      </c>
      <c r="AI60" s="111">
        <f>AI56*Assumptions!AI145</f>
        <v>0</v>
      </c>
      <c r="AJ60" s="111">
        <f>AJ56*Assumptions!AJ145</f>
        <v>0</v>
      </c>
      <c r="AK60" s="111">
        <f>AK56*Assumptions!AK145</f>
        <v>0</v>
      </c>
      <c r="AL60" s="111">
        <f>AL56*Assumptions!AL145</f>
        <v>0</v>
      </c>
      <c r="AM60" s="111">
        <f>AM56*Assumptions!AM145</f>
        <v>0</v>
      </c>
      <c r="AN60" s="111">
        <f>AN56*Assumptions!AN145</f>
        <v>0</v>
      </c>
      <c r="AO60" s="111">
        <f>AO56*Assumptions!AO145</f>
        <v>0</v>
      </c>
      <c r="AP60" s="111">
        <f>AP56*Assumptions!AP145</f>
        <v>0</v>
      </c>
      <c r="AQ60" s="111">
        <f>AQ56*Assumptions!AQ145</f>
        <v>0</v>
      </c>
      <c r="AR60" s="111">
        <f>AR56*Assumptions!AR145</f>
        <v>0</v>
      </c>
      <c r="AS60" s="111">
        <f>AS56*Assumptions!AS145</f>
        <v>0</v>
      </c>
      <c r="AT60" s="111">
        <f>AT56*Assumptions!AT145</f>
        <v>0</v>
      </c>
      <c r="AU60" s="111">
        <f>AU56*Assumptions!AU145</f>
        <v>0</v>
      </c>
      <c r="AV60" s="111">
        <f>AV56*Assumptions!AV145</f>
        <v>0</v>
      </c>
      <c r="AW60" s="111">
        <f>AW56*Assumptions!AW145</f>
        <v>0</v>
      </c>
    </row>
    <row r="61" spans="1:49" s="227" customFormat="1" hidden="1" outlineLevel="1">
      <c r="A61" s="227" t="s">
        <v>26</v>
      </c>
      <c r="B61" s="227">
        <v>-50</v>
      </c>
      <c r="C61" s="227">
        <v>20</v>
      </c>
      <c r="D61" s="227">
        <v>-26</v>
      </c>
      <c r="E61" s="227">
        <v>-23</v>
      </c>
      <c r="F61" s="227">
        <v>-7</v>
      </c>
      <c r="G61" s="227">
        <v>13</v>
      </c>
      <c r="H61" s="228">
        <v>84</v>
      </c>
      <c r="I61" s="228">
        <v>97</v>
      </c>
      <c r="J61" s="228">
        <v>34</v>
      </c>
      <c r="K61" s="228">
        <v>25</v>
      </c>
      <c r="L61" s="228">
        <v>41</v>
      </c>
      <c r="M61" s="228">
        <v>70</v>
      </c>
      <c r="N61" s="227">
        <f>SUM(N59:N60)</f>
        <v>0</v>
      </c>
      <c r="O61" s="227">
        <f>SUM(O59:O60)</f>
        <v>0</v>
      </c>
      <c r="P61" s="227">
        <f>SUM(P59:P60)</f>
        <v>0</v>
      </c>
      <c r="Q61" s="227">
        <f>SUM(Q59:Q60)</f>
        <v>0</v>
      </c>
      <c r="R61" s="227">
        <f>SUM(R59:R60)</f>
        <v>0</v>
      </c>
      <c r="S61" s="227" t="e">
        <f t="shared" ref="S61:AD61" si="42">S13/S$10</f>
        <v>#DIV/0!</v>
      </c>
      <c r="T61" s="227" t="e">
        <f t="shared" si="42"/>
        <v>#DIV/0!</v>
      </c>
      <c r="U61" s="227" t="e">
        <f t="shared" si="42"/>
        <v>#DIV/0!</v>
      </c>
      <c r="V61" s="227">
        <f t="shared" si="42"/>
        <v>0.21890093193670321</v>
      </c>
      <c r="W61" s="227">
        <f t="shared" si="42"/>
        <v>0.1709567656086057</v>
      </c>
      <c r="X61" s="227">
        <f t="shared" si="42"/>
        <v>0.14963398636539738</v>
      </c>
      <c r="Y61" s="227">
        <f t="shared" si="42"/>
        <v>0.1391055043492512</v>
      </c>
      <c r="Z61" s="227">
        <f t="shared" si="42"/>
        <v>0.14895126722632956</v>
      </c>
      <c r="AA61" s="227">
        <f t="shared" si="42"/>
        <v>0.11567734680683521</v>
      </c>
      <c r="AB61" s="227">
        <f t="shared" si="42"/>
        <v>0.11660076116467105</v>
      </c>
      <c r="AC61" s="227">
        <f t="shared" si="42"/>
        <v>0.11066003158475381</v>
      </c>
      <c r="AD61" s="227">
        <f t="shared" si="42"/>
        <v>0.11599712648908141</v>
      </c>
      <c r="AE61" s="229">
        <f t="shared" ref="AE61:AO61" si="43">AE58-AE63</f>
        <v>0</v>
      </c>
      <c r="AF61" s="229">
        <f t="shared" si="43"/>
        <v>0</v>
      </c>
      <c r="AG61" s="229">
        <f t="shared" si="43"/>
        <v>0</v>
      </c>
      <c r="AH61" s="229">
        <f t="shared" si="43"/>
        <v>0</v>
      </c>
      <c r="AI61" s="229">
        <f t="shared" si="43"/>
        <v>0</v>
      </c>
      <c r="AJ61" s="229">
        <f t="shared" si="43"/>
        <v>0</v>
      </c>
      <c r="AK61" s="229">
        <f t="shared" si="43"/>
        <v>0</v>
      </c>
      <c r="AL61" s="229">
        <f t="shared" si="43"/>
        <v>0</v>
      </c>
      <c r="AM61" s="229">
        <f t="shared" si="43"/>
        <v>0</v>
      </c>
      <c r="AN61" s="229">
        <f t="shared" si="43"/>
        <v>0</v>
      </c>
      <c r="AO61" s="229">
        <f t="shared" si="43"/>
        <v>0</v>
      </c>
      <c r="AP61" s="229">
        <f t="shared" ref="AP61:AW61" si="44">AP58-AP63</f>
        <v>0</v>
      </c>
      <c r="AQ61" s="229">
        <f t="shared" si="44"/>
        <v>0</v>
      </c>
      <c r="AR61" s="229">
        <f t="shared" si="44"/>
        <v>0</v>
      </c>
      <c r="AS61" s="229">
        <f t="shared" si="44"/>
        <v>0</v>
      </c>
      <c r="AT61" s="229">
        <f t="shared" si="44"/>
        <v>0</v>
      </c>
      <c r="AU61" s="229">
        <f t="shared" si="44"/>
        <v>0</v>
      </c>
      <c r="AV61" s="229">
        <f t="shared" si="44"/>
        <v>0</v>
      </c>
      <c r="AW61" s="229">
        <f t="shared" si="44"/>
        <v>0</v>
      </c>
    </row>
    <row r="62" spans="1:49" s="219" customFormat="1" hidden="1" outlineLevel="1">
      <c r="A62" s="224"/>
      <c r="B62" s="32"/>
      <c r="C62" s="32"/>
      <c r="D62" s="32"/>
      <c r="E62" s="32"/>
      <c r="F62" s="32"/>
      <c r="G62" s="32"/>
      <c r="H62" s="215"/>
      <c r="I62" s="215"/>
      <c r="J62" s="215"/>
      <c r="K62" s="215"/>
      <c r="L62" s="215"/>
      <c r="M62" s="215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181"/>
      <c r="AF62" s="181"/>
      <c r="AG62" s="181"/>
      <c r="AH62" s="181"/>
      <c r="AI62" s="181"/>
      <c r="AJ62" s="181"/>
      <c r="AK62" s="181"/>
      <c r="AL62" s="181"/>
      <c r="AM62" s="181"/>
      <c r="AN62" s="181"/>
      <c r="AO62" s="181"/>
      <c r="AP62" s="181"/>
      <c r="AQ62" s="181"/>
      <c r="AR62" s="181"/>
      <c r="AS62" s="181"/>
      <c r="AT62" s="181"/>
      <c r="AU62" s="181"/>
      <c r="AV62" s="181"/>
      <c r="AW62" s="181"/>
    </row>
    <row r="63" spans="1:49" s="227" customFormat="1" hidden="1" outlineLevel="1">
      <c r="A63" s="227" t="s">
        <v>32</v>
      </c>
      <c r="B63" s="227">
        <v>520</v>
      </c>
      <c r="C63" s="227">
        <v>569</v>
      </c>
      <c r="D63" s="227">
        <v>484</v>
      </c>
      <c r="E63" s="227">
        <v>575</v>
      </c>
      <c r="F63" s="227">
        <v>525</v>
      </c>
      <c r="G63" s="227">
        <v>476</v>
      </c>
      <c r="H63" s="228">
        <v>475</v>
      </c>
      <c r="I63" s="228">
        <v>463</v>
      </c>
      <c r="J63" s="228">
        <v>438</v>
      </c>
      <c r="K63" s="228">
        <v>422</v>
      </c>
      <c r="L63" s="228">
        <v>409</v>
      </c>
      <c r="M63" s="228">
        <v>433</v>
      </c>
      <c r="N63" s="227">
        <f>N58+N61</f>
        <v>0</v>
      </c>
      <c r="O63" s="227">
        <f>O58+O61</f>
        <v>0</v>
      </c>
      <c r="P63" s="227">
        <f>P58+P61</f>
        <v>0</v>
      </c>
      <c r="Q63" s="227">
        <f>Q58+Q61</f>
        <v>0</v>
      </c>
      <c r="R63" s="227">
        <f>R58+R61</f>
        <v>0</v>
      </c>
      <c r="S63" s="227" t="e">
        <f t="shared" ref="S63:AD63" si="45">S15/S$10</f>
        <v>#DIV/0!</v>
      </c>
      <c r="T63" s="227" t="e">
        <f t="shared" si="45"/>
        <v>#DIV/0!</v>
      </c>
      <c r="U63" s="227" t="e">
        <f t="shared" si="45"/>
        <v>#DIV/0!</v>
      </c>
      <c r="V63" s="227">
        <f t="shared" si="45"/>
        <v>0.78109906806329676</v>
      </c>
      <c r="W63" s="227">
        <f t="shared" si="45"/>
        <v>0.82904323439139427</v>
      </c>
      <c r="X63" s="227">
        <f t="shared" si="45"/>
        <v>0.85036601363460262</v>
      </c>
      <c r="Y63" s="227">
        <f t="shared" si="45"/>
        <v>0.86089449565074883</v>
      </c>
      <c r="Z63" s="227">
        <f t="shared" si="45"/>
        <v>0.85104873277367044</v>
      </c>
      <c r="AA63" s="227">
        <f t="shared" si="45"/>
        <v>0.88432265319316483</v>
      </c>
      <c r="AB63" s="227">
        <f t="shared" si="45"/>
        <v>0.883399238835329</v>
      </c>
      <c r="AC63" s="227">
        <f t="shared" si="45"/>
        <v>0.88933996841524621</v>
      </c>
      <c r="AD63" s="227">
        <f t="shared" si="45"/>
        <v>0.88400287351091855</v>
      </c>
      <c r="AE63" s="229">
        <f t="shared" ref="AE63:AS63" si="46">AE64*AE58</f>
        <v>0</v>
      </c>
      <c r="AF63" s="229">
        <f t="shared" si="46"/>
        <v>0</v>
      </c>
      <c r="AG63" s="229">
        <f t="shared" si="46"/>
        <v>0</v>
      </c>
      <c r="AH63" s="229">
        <f t="shared" si="46"/>
        <v>0</v>
      </c>
      <c r="AI63" s="229">
        <f t="shared" si="46"/>
        <v>0</v>
      </c>
      <c r="AJ63" s="229">
        <f t="shared" si="46"/>
        <v>0</v>
      </c>
      <c r="AK63" s="229">
        <f t="shared" si="46"/>
        <v>0</v>
      </c>
      <c r="AL63" s="229">
        <f t="shared" si="46"/>
        <v>0</v>
      </c>
      <c r="AM63" s="229">
        <f t="shared" si="46"/>
        <v>0</v>
      </c>
      <c r="AN63" s="229">
        <f t="shared" si="46"/>
        <v>0</v>
      </c>
      <c r="AO63" s="229">
        <f t="shared" si="46"/>
        <v>0</v>
      </c>
      <c r="AP63" s="229">
        <f t="shared" si="46"/>
        <v>0</v>
      </c>
      <c r="AQ63" s="229">
        <f t="shared" si="46"/>
        <v>0</v>
      </c>
      <c r="AR63" s="229">
        <f t="shared" si="46"/>
        <v>0</v>
      </c>
      <c r="AS63" s="229">
        <f t="shared" si="46"/>
        <v>0</v>
      </c>
      <c r="AT63" s="229">
        <f>AT64*AT58</f>
        <v>0</v>
      </c>
      <c r="AU63" s="229">
        <f>AU64*AU58</f>
        <v>0</v>
      </c>
      <c r="AV63" s="229">
        <f>AV64*AV58</f>
        <v>0</v>
      </c>
      <c r="AW63" s="229">
        <f>AW64*AW58</f>
        <v>0</v>
      </c>
    </row>
    <row r="64" spans="1:49" s="125" customFormat="1" hidden="1" outlineLevel="1">
      <c r="H64" s="126"/>
      <c r="I64" s="126"/>
      <c r="J64" s="126"/>
      <c r="K64" s="126"/>
      <c r="L64" s="126"/>
      <c r="M64" s="126"/>
      <c r="AE64" s="127"/>
      <c r="AF64" s="127"/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</row>
    <row r="65" spans="1:49" s="32" customFormat="1" hidden="1" outlineLevel="1">
      <c r="A65" s="224" t="s">
        <v>80</v>
      </c>
      <c r="M65" s="215"/>
      <c r="S65" s="32" t="e">
        <f t="shared" ref="S65:AD65" si="47">S17/S$10</f>
        <v>#DIV/0!</v>
      </c>
      <c r="T65" s="32" t="e">
        <f t="shared" si="47"/>
        <v>#DIV/0!</v>
      </c>
      <c r="U65" s="32" t="e">
        <f t="shared" si="47"/>
        <v>#DIV/0!</v>
      </c>
      <c r="V65" s="32">
        <f t="shared" si="47"/>
        <v>0.10304851188199513</v>
      </c>
      <c r="W65" s="32">
        <f t="shared" si="47"/>
        <v>0.10458525774914443</v>
      </c>
      <c r="X65" s="32">
        <f t="shared" si="47"/>
        <v>0.1110162061004538</v>
      </c>
      <c r="Y65" s="32">
        <f t="shared" si="47"/>
        <v>0.12845279511738725</v>
      </c>
      <c r="Z65" s="32">
        <f t="shared" si="47"/>
        <v>0.10090264696595203</v>
      </c>
      <c r="AA65" s="32">
        <f t="shared" si="47"/>
        <v>9.2311157003269306E-2</v>
      </c>
      <c r="AB65" s="32">
        <f t="shared" si="47"/>
        <v>9.1789331004027239E-2</v>
      </c>
      <c r="AC65" s="32">
        <f t="shared" si="47"/>
        <v>7.4139126470126188E-2</v>
      </c>
      <c r="AD65" s="32">
        <f t="shared" si="47"/>
        <v>8.6603593601620468E-2</v>
      </c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</row>
    <row r="66" spans="1:49" s="32" customFormat="1" hidden="1" outlineLevel="1">
      <c r="A66" s="224" t="s">
        <v>28</v>
      </c>
      <c r="B66" s="32">
        <v>0</v>
      </c>
      <c r="C66" s="32">
        <f t="shared" ref="C66:L66" si="48">B66</f>
        <v>0</v>
      </c>
      <c r="D66" s="32">
        <f t="shared" si="48"/>
        <v>0</v>
      </c>
      <c r="E66" s="32">
        <f t="shared" si="48"/>
        <v>0</v>
      </c>
      <c r="F66" s="32">
        <f t="shared" si="48"/>
        <v>0</v>
      </c>
      <c r="G66" s="32">
        <f t="shared" si="48"/>
        <v>0</v>
      </c>
      <c r="H66" s="32">
        <f t="shared" si="48"/>
        <v>0</v>
      </c>
      <c r="I66" s="32">
        <f t="shared" si="48"/>
        <v>0</v>
      </c>
      <c r="J66" s="32">
        <f t="shared" si="48"/>
        <v>0</v>
      </c>
      <c r="K66" s="32">
        <f t="shared" si="48"/>
        <v>0</v>
      </c>
      <c r="L66" s="32">
        <f t="shared" si="48"/>
        <v>0</v>
      </c>
      <c r="M66" s="215">
        <v>0</v>
      </c>
      <c r="S66" s="32" t="e">
        <f t="shared" ref="S66:AD66" si="49">S18/S$10</f>
        <v>#DIV/0!</v>
      </c>
      <c r="T66" s="32" t="e">
        <f t="shared" si="49"/>
        <v>#DIV/0!</v>
      </c>
      <c r="U66" s="32" t="e">
        <f t="shared" si="49"/>
        <v>#DIV/0!</v>
      </c>
      <c r="V66" s="32">
        <f t="shared" si="49"/>
        <v>4.2745639047963219E-2</v>
      </c>
      <c r="W66" s="32">
        <f t="shared" si="49"/>
        <v>4.7911824983575046E-2</v>
      </c>
      <c r="X66" s="32">
        <f t="shared" si="49"/>
        <v>4.3004053224341095E-2</v>
      </c>
      <c r="Y66" s="32">
        <f t="shared" si="49"/>
        <v>4.9442262730869206E-2</v>
      </c>
      <c r="Z66" s="32">
        <f t="shared" si="49"/>
        <v>3.8621095153580642E-2</v>
      </c>
      <c r="AA66" s="32">
        <f t="shared" si="49"/>
        <v>4.2058222441469624E-2</v>
      </c>
      <c r="AB66" s="32">
        <f t="shared" si="49"/>
        <v>4.0277734650813343E-2</v>
      </c>
      <c r="AC66" s="32">
        <f t="shared" si="49"/>
        <v>4.8246479197648032E-2</v>
      </c>
      <c r="AD66" s="32">
        <f t="shared" si="49"/>
        <v>4.5125041619872193E-2</v>
      </c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</row>
    <row r="67" spans="1:49" s="32" customFormat="1" hidden="1" outlineLevel="1">
      <c r="A67" s="224" t="s">
        <v>81</v>
      </c>
      <c r="B67" s="32">
        <v>0</v>
      </c>
      <c r="C67" s="32">
        <f t="shared" ref="C67:L67" si="50">B67</f>
        <v>0</v>
      </c>
      <c r="D67" s="32">
        <f t="shared" si="50"/>
        <v>0</v>
      </c>
      <c r="E67" s="32">
        <f t="shared" si="50"/>
        <v>0</v>
      </c>
      <c r="F67" s="32">
        <f t="shared" si="50"/>
        <v>0</v>
      </c>
      <c r="G67" s="32">
        <f t="shared" si="50"/>
        <v>0</v>
      </c>
      <c r="H67" s="32">
        <f t="shared" si="50"/>
        <v>0</v>
      </c>
      <c r="I67" s="32">
        <f t="shared" si="50"/>
        <v>0</v>
      </c>
      <c r="J67" s="32">
        <f t="shared" si="50"/>
        <v>0</v>
      </c>
      <c r="K67" s="32">
        <f t="shared" si="50"/>
        <v>0</v>
      </c>
      <c r="L67" s="32">
        <f t="shared" si="50"/>
        <v>0</v>
      </c>
      <c r="M67" s="215">
        <v>0</v>
      </c>
      <c r="S67" s="32" t="e">
        <f t="shared" ref="S67:AD67" si="51">S19/S$10</f>
        <v>#DIV/0!</v>
      </c>
      <c r="T67" s="32" t="e">
        <f t="shared" si="51"/>
        <v>#DIV/0!</v>
      </c>
      <c r="U67" s="32" t="e">
        <f t="shared" si="51"/>
        <v>#DIV/0!</v>
      </c>
      <c r="V67" s="32">
        <f t="shared" si="51"/>
        <v>-6.2146698918235941E-3</v>
      </c>
      <c r="W67" s="32">
        <f t="shared" si="51"/>
        <v>-3.3855009364673117E-3</v>
      </c>
      <c r="X67" s="32">
        <f t="shared" si="51"/>
        <v>-4.7965797945973623E-2</v>
      </c>
      <c r="Y67" s="32">
        <f t="shared" si="51"/>
        <v>1.2930542676184608E-2</v>
      </c>
      <c r="Z67" s="32">
        <f t="shared" si="51"/>
        <v>1.2550676350068778E-2</v>
      </c>
      <c r="AA67" s="32">
        <f t="shared" si="51"/>
        <v>0.10104820004350903</v>
      </c>
      <c r="AB67" s="32">
        <f t="shared" si="51"/>
        <v>7.7655537209719901E-3</v>
      </c>
      <c r="AC67" s="32">
        <f t="shared" si="51"/>
        <v>-5.388543262490093E-3</v>
      </c>
      <c r="AD67" s="32">
        <f t="shared" si="51"/>
        <v>5.9054717686117105E-3</v>
      </c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</row>
    <row r="68" spans="1:49" s="32" customFormat="1" hidden="1" outlineLevel="1">
      <c r="A68" s="224" t="s">
        <v>30</v>
      </c>
      <c r="B68" s="32">
        <v>2186</v>
      </c>
      <c r="C68" s="32">
        <v>2612</v>
      </c>
      <c r="D68" s="32">
        <v>2230</v>
      </c>
      <c r="E68" s="32">
        <v>2314</v>
      </c>
      <c r="F68" s="32">
        <v>2138</v>
      </c>
      <c r="G68" s="32">
        <v>2108</v>
      </c>
      <c r="H68" s="215">
        <v>2660</v>
      </c>
      <c r="I68" s="215">
        <v>2326</v>
      </c>
      <c r="J68" s="215">
        <v>2073</v>
      </c>
      <c r="K68" s="215">
        <v>2079</v>
      </c>
      <c r="L68" s="215">
        <v>2257</v>
      </c>
      <c r="M68" s="215">
        <v>2539</v>
      </c>
      <c r="S68" s="32" t="e">
        <f t="shared" ref="S68:AD68" si="52">S20/S$10</f>
        <v>#DIV/0!</v>
      </c>
      <c r="T68" s="32" t="e">
        <f t="shared" si="52"/>
        <v>#DIV/0!</v>
      </c>
      <c r="U68" s="32" t="e">
        <f t="shared" si="52"/>
        <v>#DIV/0!</v>
      </c>
      <c r="V68" s="32">
        <f t="shared" si="52"/>
        <v>0</v>
      </c>
      <c r="W68" s="32">
        <f t="shared" si="52"/>
        <v>0</v>
      </c>
      <c r="X68" s="32">
        <f t="shared" si="52"/>
        <v>0</v>
      </c>
      <c r="Y68" s="32">
        <f t="shared" si="52"/>
        <v>4.4394932339218772E-4</v>
      </c>
      <c r="Z68" s="32">
        <f t="shared" si="52"/>
        <v>0</v>
      </c>
      <c r="AA68" s="32">
        <f t="shared" si="52"/>
        <v>0</v>
      </c>
      <c r="AB68" s="32">
        <f t="shared" si="52"/>
        <v>2.2951045420118886E-4</v>
      </c>
      <c r="AC68" s="32">
        <f t="shared" si="52"/>
        <v>0</v>
      </c>
      <c r="AD68" s="32">
        <f t="shared" si="52"/>
        <v>0</v>
      </c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</row>
    <row r="69" spans="1:49" s="32" customFormat="1" hidden="1" outlineLevel="1">
      <c r="A69" s="224" t="s">
        <v>82</v>
      </c>
      <c r="H69" s="215"/>
      <c r="I69" s="215"/>
      <c r="J69" s="215"/>
      <c r="K69" s="215"/>
      <c r="L69" s="215"/>
      <c r="M69" s="215"/>
      <c r="S69" s="32" t="e">
        <f t="shared" ref="S69:AD69" si="53">S21/S$10</f>
        <v>#DIV/0!</v>
      </c>
      <c r="T69" s="32" t="e">
        <f t="shared" si="53"/>
        <v>#DIV/0!</v>
      </c>
      <c r="U69" s="32" t="e">
        <f t="shared" si="53"/>
        <v>#DIV/0!</v>
      </c>
      <c r="V69" s="32">
        <f t="shared" si="53"/>
        <v>0</v>
      </c>
      <c r="W69" s="32">
        <f t="shared" si="53"/>
        <v>0</v>
      </c>
      <c r="X69" s="32">
        <f t="shared" si="53"/>
        <v>0</v>
      </c>
      <c r="Y69" s="32">
        <f t="shared" si="53"/>
        <v>0</v>
      </c>
      <c r="Z69" s="32">
        <f t="shared" si="53"/>
        <v>0</v>
      </c>
      <c r="AA69" s="32">
        <f t="shared" si="53"/>
        <v>0</v>
      </c>
      <c r="AB69" s="32">
        <f t="shared" si="53"/>
        <v>0</v>
      </c>
      <c r="AC69" s="32">
        <f t="shared" si="53"/>
        <v>0</v>
      </c>
      <c r="AD69" s="32">
        <f t="shared" si="53"/>
        <v>0</v>
      </c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</row>
    <row r="70" spans="1:49" s="227" customFormat="1" hidden="1" outlineLevel="1">
      <c r="A70" s="227" t="s">
        <v>47</v>
      </c>
      <c r="B70" s="227">
        <v>6077</v>
      </c>
      <c r="C70" s="227">
        <v>6594</v>
      </c>
      <c r="D70" s="227">
        <v>5557</v>
      </c>
      <c r="E70" s="227">
        <v>5676</v>
      </c>
      <c r="F70" s="227">
        <v>6116</v>
      </c>
      <c r="G70" s="227">
        <v>5147</v>
      </c>
      <c r="H70" s="228">
        <v>5667</v>
      </c>
      <c r="I70" s="228">
        <v>5303</v>
      </c>
      <c r="J70" s="228">
        <v>5734</v>
      </c>
      <c r="K70" s="228">
        <v>5034</v>
      </c>
      <c r="L70" s="228">
        <v>5295</v>
      </c>
      <c r="M70" s="228">
        <v>5188</v>
      </c>
      <c r="N70" s="227">
        <f>SUM(N65:N69)</f>
        <v>0</v>
      </c>
      <c r="O70" s="227">
        <f>SUM(O65:O69)</f>
        <v>0</v>
      </c>
      <c r="P70" s="227">
        <f>SUM(P65:P69)</f>
        <v>0</v>
      </c>
      <c r="Q70" s="227">
        <f>SUM(Q65:Q69)</f>
        <v>0</v>
      </c>
      <c r="R70" s="227">
        <f>SUM(R65:R69)</f>
        <v>0</v>
      </c>
      <c r="S70" s="227" t="e">
        <f t="shared" ref="S70:AD70" si="54">S22/S$10</f>
        <v>#DIV/0!</v>
      </c>
      <c r="T70" s="227" t="e">
        <f t="shared" si="54"/>
        <v>#DIV/0!</v>
      </c>
      <c r="U70" s="227" t="e">
        <f t="shared" si="54"/>
        <v>#DIV/0!</v>
      </c>
      <c r="V70" s="227">
        <f t="shared" si="54"/>
        <v>5.408820294220832E-2</v>
      </c>
      <c r="W70" s="227">
        <f t="shared" si="54"/>
        <v>5.3287931829102068E-2</v>
      </c>
      <c r="X70" s="227">
        <f t="shared" si="54"/>
        <v>2.0046354930139086E-2</v>
      </c>
      <c r="Y70" s="227">
        <f t="shared" si="54"/>
        <v>9.2385024386094847E-2</v>
      </c>
      <c r="Z70" s="227">
        <f t="shared" si="54"/>
        <v>7.4832228162440159E-2</v>
      </c>
      <c r="AA70" s="227">
        <f t="shared" si="54"/>
        <v>0.15130113460530872</v>
      </c>
      <c r="AB70" s="227">
        <f t="shared" si="54"/>
        <v>5.9506660528387066E-2</v>
      </c>
      <c r="AC70" s="227">
        <f t="shared" si="54"/>
        <v>2.0504104009988058E-2</v>
      </c>
      <c r="AD70" s="227">
        <f t="shared" si="54"/>
        <v>4.7384023750359994E-2</v>
      </c>
      <c r="AE70" s="229">
        <f>AE58*Assumptions!AE149</f>
        <v>0</v>
      </c>
      <c r="AF70" s="229">
        <f>AF58*Assumptions!AF149</f>
        <v>0</v>
      </c>
      <c r="AG70" s="229">
        <f>AG58*Assumptions!AG149</f>
        <v>0</v>
      </c>
      <c r="AH70" s="229">
        <f>AH58*Assumptions!AH149</f>
        <v>0</v>
      </c>
      <c r="AI70" s="229">
        <f>AI58*Assumptions!AI149</f>
        <v>0</v>
      </c>
      <c r="AJ70" s="229">
        <f>AJ58*Assumptions!AJ149</f>
        <v>0</v>
      </c>
      <c r="AK70" s="229">
        <f>AK58*Assumptions!AK149</f>
        <v>0</v>
      </c>
      <c r="AL70" s="229">
        <f>AL58*Assumptions!AL149</f>
        <v>0</v>
      </c>
      <c r="AM70" s="229">
        <f>AM58*Assumptions!AM149</f>
        <v>0</v>
      </c>
      <c r="AN70" s="229">
        <f>AN58*Assumptions!AN149</f>
        <v>0</v>
      </c>
      <c r="AO70" s="229">
        <f>AO58*Assumptions!AO149</f>
        <v>0</v>
      </c>
      <c r="AP70" s="229">
        <f>AP58*Assumptions!AP149</f>
        <v>0</v>
      </c>
      <c r="AQ70" s="229">
        <f>AQ58*Assumptions!AQ149</f>
        <v>0</v>
      </c>
      <c r="AR70" s="229">
        <f>AR58*Assumptions!AR149</f>
        <v>0</v>
      </c>
      <c r="AS70" s="229">
        <f>AS58*Assumptions!AS149</f>
        <v>0</v>
      </c>
      <c r="AT70" s="229">
        <f>AT58*Assumptions!AT149</f>
        <v>0</v>
      </c>
      <c r="AU70" s="229">
        <f>AU58*Assumptions!AU149</f>
        <v>0</v>
      </c>
      <c r="AV70" s="229">
        <f>AV58*Assumptions!AV149</f>
        <v>0</v>
      </c>
      <c r="AW70" s="229">
        <f>AW58*Assumptions!AW149</f>
        <v>0</v>
      </c>
    </row>
    <row r="71" spans="1:49" s="219" customFormat="1" hidden="1" outlineLevel="1">
      <c r="H71" s="222"/>
      <c r="I71" s="222"/>
      <c r="J71" s="222"/>
      <c r="K71" s="222"/>
      <c r="L71" s="222"/>
      <c r="M71" s="222"/>
      <c r="AE71" s="230"/>
      <c r="AF71" s="230"/>
      <c r="AG71" s="230"/>
      <c r="AH71" s="230"/>
      <c r="AI71" s="230"/>
      <c r="AJ71" s="230"/>
      <c r="AK71" s="230"/>
      <c r="AL71" s="230"/>
      <c r="AM71" s="230"/>
      <c r="AN71" s="230"/>
      <c r="AO71" s="230"/>
      <c r="AP71" s="230"/>
      <c r="AQ71" s="230"/>
      <c r="AR71" s="230"/>
      <c r="AS71" s="230"/>
      <c r="AT71" s="230"/>
      <c r="AU71" s="230"/>
      <c r="AV71" s="230"/>
      <c r="AW71" s="230"/>
    </row>
    <row r="72" spans="1:49" s="227" customFormat="1" hidden="1" outlineLevel="1">
      <c r="A72" s="227" t="s">
        <v>49</v>
      </c>
      <c r="H72" s="228"/>
      <c r="I72" s="228"/>
      <c r="J72" s="228"/>
      <c r="K72" s="228"/>
      <c r="L72" s="228"/>
      <c r="M72" s="228"/>
      <c r="N72" s="227">
        <f>N63+N70</f>
        <v>0</v>
      </c>
      <c r="O72" s="227">
        <f>O63+O70</f>
        <v>0</v>
      </c>
      <c r="P72" s="227">
        <f>P63+P70</f>
        <v>0</v>
      </c>
      <c r="Q72" s="227">
        <f>Q63+Q70</f>
        <v>0</v>
      </c>
      <c r="R72" s="227">
        <f>R63+R70</f>
        <v>0</v>
      </c>
      <c r="S72" s="227" t="e">
        <f t="shared" ref="S72:AD72" si="55">S24/S$10</f>
        <v>#DIV/0!</v>
      </c>
      <c r="T72" s="227" t="e">
        <f t="shared" si="55"/>
        <v>#DIV/0!</v>
      </c>
      <c r="U72" s="227" t="e">
        <f t="shared" si="55"/>
        <v>#DIV/0!</v>
      </c>
      <c r="V72" s="227">
        <f t="shared" si="55"/>
        <v>0.83518727100550505</v>
      </c>
      <c r="W72" s="227">
        <f t="shared" si="55"/>
        <v>0.88233116622049634</v>
      </c>
      <c r="X72" s="227">
        <f t="shared" si="55"/>
        <v>0.87041236856474169</v>
      </c>
      <c r="Y72" s="227">
        <f t="shared" si="55"/>
        <v>0.95327952003684369</v>
      </c>
      <c r="Z72" s="227">
        <f t="shared" si="55"/>
        <v>0.92588096093611061</v>
      </c>
      <c r="AA72" s="227">
        <f t="shared" si="55"/>
        <v>1.0356237877984735</v>
      </c>
      <c r="AB72" s="227">
        <f t="shared" si="55"/>
        <v>0.94290589936371605</v>
      </c>
      <c r="AC72" s="227">
        <f t="shared" si="55"/>
        <v>0.90984407242523424</v>
      </c>
      <c r="AD72" s="227">
        <f t="shared" si="55"/>
        <v>0.93138689726127855</v>
      </c>
      <c r="AE72" s="229">
        <f t="shared" ref="AE72:AS72" si="56">AE63-AE70</f>
        <v>0</v>
      </c>
      <c r="AF72" s="229">
        <f t="shared" si="56"/>
        <v>0</v>
      </c>
      <c r="AG72" s="229">
        <f t="shared" si="56"/>
        <v>0</v>
      </c>
      <c r="AH72" s="229">
        <f t="shared" si="56"/>
        <v>0</v>
      </c>
      <c r="AI72" s="229">
        <f t="shared" si="56"/>
        <v>0</v>
      </c>
      <c r="AJ72" s="229">
        <f t="shared" si="56"/>
        <v>0</v>
      </c>
      <c r="AK72" s="229">
        <f t="shared" si="56"/>
        <v>0</v>
      </c>
      <c r="AL72" s="229">
        <f t="shared" si="56"/>
        <v>0</v>
      </c>
      <c r="AM72" s="229">
        <f t="shared" si="56"/>
        <v>0</v>
      </c>
      <c r="AN72" s="229">
        <f t="shared" si="56"/>
        <v>0</v>
      </c>
      <c r="AO72" s="229">
        <f t="shared" si="56"/>
        <v>0</v>
      </c>
      <c r="AP72" s="229">
        <f t="shared" si="56"/>
        <v>0</v>
      </c>
      <c r="AQ72" s="229">
        <f t="shared" si="56"/>
        <v>0</v>
      </c>
      <c r="AR72" s="229">
        <f t="shared" si="56"/>
        <v>0</v>
      </c>
      <c r="AS72" s="229">
        <f t="shared" si="56"/>
        <v>0</v>
      </c>
      <c r="AT72" s="229">
        <f>AT63-AT70</f>
        <v>0</v>
      </c>
      <c r="AU72" s="229">
        <f>AU63-AU70</f>
        <v>0</v>
      </c>
      <c r="AV72" s="229">
        <f>AV63-AV70</f>
        <v>0</v>
      </c>
      <c r="AW72" s="229">
        <f>AW63-AW70</f>
        <v>0</v>
      </c>
    </row>
    <row r="73" spans="1:49" s="125" customFormat="1" hidden="1" outlineLevel="1">
      <c r="H73" s="126"/>
      <c r="I73" s="126"/>
      <c r="J73" s="126"/>
      <c r="K73" s="126"/>
      <c r="L73" s="126"/>
      <c r="M73" s="126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</row>
    <row r="74" spans="1:49" s="231" customFormat="1" hidden="1" outlineLevel="1"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</row>
    <row r="75" spans="1:49" s="233" customFormat="1" hidden="1" outlineLevel="1">
      <c r="A75" s="232"/>
      <c r="AE75" s="181"/>
      <c r="AF75" s="181"/>
      <c r="AG75" s="181"/>
      <c r="AH75" s="181"/>
      <c r="AI75" s="181"/>
      <c r="AJ75" s="181"/>
      <c r="AK75" s="181"/>
      <c r="AL75" s="181"/>
      <c r="AM75" s="181"/>
      <c r="AN75" s="181"/>
      <c r="AO75" s="181"/>
      <c r="AP75" s="181"/>
      <c r="AQ75" s="181"/>
      <c r="AR75" s="181"/>
      <c r="AS75" s="181"/>
      <c r="AT75" s="181"/>
      <c r="AU75" s="181"/>
      <c r="AV75" s="181"/>
      <c r="AW75" s="181"/>
    </row>
    <row r="76" spans="1:49" s="32" customFormat="1" hidden="1" outlineLevel="1">
      <c r="A76" s="32" t="s">
        <v>75</v>
      </c>
      <c r="AE76" s="111">
        <f>Assumptions!AE152*Model!AE58</f>
        <v>0</v>
      </c>
      <c r="AF76" s="111">
        <f>Assumptions!AF152*Model!AF58</f>
        <v>0</v>
      </c>
      <c r="AG76" s="111">
        <f>Assumptions!AG152*Model!AG58</f>
        <v>0</v>
      </c>
      <c r="AH76" s="111">
        <f>Assumptions!AH152*Model!AH58</f>
        <v>0</v>
      </c>
      <c r="AI76" s="111">
        <f>Assumptions!AI152*Model!AI58</f>
        <v>0</v>
      </c>
      <c r="AJ76" s="111">
        <f>Assumptions!AJ152*Model!AJ58</f>
        <v>0</v>
      </c>
      <c r="AK76" s="111">
        <f>Assumptions!AK152*Model!AK58</f>
        <v>0</v>
      </c>
      <c r="AL76" s="111">
        <f>Assumptions!AL152*Model!AL58</f>
        <v>0</v>
      </c>
      <c r="AM76" s="111">
        <f>Assumptions!AM152*Model!AM58</f>
        <v>0</v>
      </c>
      <c r="AN76" s="111">
        <f>Assumptions!AN152*Model!AN58</f>
        <v>0</v>
      </c>
      <c r="AO76" s="111">
        <f>Assumptions!AO152*Model!AO58</f>
        <v>0</v>
      </c>
      <c r="AP76" s="111">
        <f>Assumptions!AP152*Model!AP58</f>
        <v>0</v>
      </c>
      <c r="AQ76" s="111">
        <f>Assumptions!AQ152*Model!AQ58</f>
        <v>0</v>
      </c>
      <c r="AR76" s="111">
        <f>Assumptions!AR152*Model!AR58</f>
        <v>0</v>
      </c>
      <c r="AS76" s="111">
        <f>Assumptions!AS152*Model!AS58</f>
        <v>0</v>
      </c>
      <c r="AT76" s="111">
        <f>Assumptions!AT152*Model!AT58</f>
        <v>0</v>
      </c>
      <c r="AU76" s="111">
        <f>Assumptions!AU152*Model!AU58</f>
        <v>0</v>
      </c>
      <c r="AV76" s="111">
        <f>Assumptions!AV152*Model!AV58</f>
        <v>0</v>
      </c>
      <c r="AW76" s="111">
        <f>Assumptions!AW152*Model!AW58</f>
        <v>0</v>
      </c>
    </row>
    <row r="77" spans="1:49" s="227" customFormat="1" hidden="1" outlineLevel="1">
      <c r="A77" s="234" t="s">
        <v>48</v>
      </c>
      <c r="B77" s="227">
        <v>2934</v>
      </c>
      <c r="C77" s="227">
        <v>1806</v>
      </c>
      <c r="D77" s="227">
        <v>753</v>
      </c>
      <c r="E77" s="227">
        <v>1307</v>
      </c>
      <c r="F77" s="227">
        <v>1967</v>
      </c>
      <c r="G77" s="227">
        <v>1649</v>
      </c>
      <c r="H77" s="228">
        <v>854</v>
      </c>
      <c r="I77" s="228">
        <v>-999</v>
      </c>
      <c r="J77" s="228">
        <v>197</v>
      </c>
      <c r="K77" s="228">
        <v>1128</v>
      </c>
      <c r="L77" s="228">
        <v>417</v>
      </c>
      <c r="M77" s="228">
        <v>448</v>
      </c>
      <c r="N77" s="227">
        <f>N72-N76</f>
        <v>0</v>
      </c>
      <c r="O77" s="227">
        <f>O72-O76</f>
        <v>0</v>
      </c>
      <c r="P77" s="227">
        <f>P72-P76</f>
        <v>0</v>
      </c>
      <c r="Q77" s="227">
        <f>Q72-Q76</f>
        <v>0</v>
      </c>
      <c r="R77" s="227">
        <f>R72-R76</f>
        <v>0</v>
      </c>
      <c r="S77" s="227" t="e">
        <f t="shared" ref="S77:AD77" si="57">S31/S$10</f>
        <v>#DIV/0!</v>
      </c>
      <c r="T77" s="227" t="e">
        <f t="shared" si="57"/>
        <v>#DIV/0!</v>
      </c>
      <c r="U77" s="227" t="e">
        <f t="shared" si="57"/>
        <v>#DIV/0!</v>
      </c>
      <c r="V77" s="227">
        <f t="shared" si="57"/>
        <v>0.33642044510330965</v>
      </c>
      <c r="W77" s="227">
        <f t="shared" si="57"/>
        <v>0.32942566606850432</v>
      </c>
      <c r="X77" s="227">
        <f t="shared" si="57"/>
        <v>0.34535782335735665</v>
      </c>
      <c r="Y77" s="227">
        <f t="shared" si="57"/>
        <v>0.33032941454701609</v>
      </c>
      <c r="Z77" s="227">
        <f t="shared" si="57"/>
        <v>0.35378716114444164</v>
      </c>
      <c r="AA77" s="227">
        <f t="shared" si="57"/>
        <v>0.33959567238310012</v>
      </c>
      <c r="AB77" s="227">
        <f t="shared" si="57"/>
        <v>0.3395512665601918</v>
      </c>
      <c r="AC77" s="227">
        <f t="shared" si="57"/>
        <v>0.3079336318568977</v>
      </c>
      <c r="AD77" s="227">
        <f t="shared" si="57"/>
        <v>0.27657756712977583</v>
      </c>
      <c r="AE77" s="229">
        <f t="shared" ref="AE77:AS77" si="58">AE75-AE76</f>
        <v>0</v>
      </c>
      <c r="AF77" s="229">
        <f t="shared" si="58"/>
        <v>0</v>
      </c>
      <c r="AG77" s="229">
        <f t="shared" si="58"/>
        <v>0</v>
      </c>
      <c r="AH77" s="229">
        <f t="shared" si="58"/>
        <v>0</v>
      </c>
      <c r="AI77" s="229">
        <f t="shared" si="58"/>
        <v>0</v>
      </c>
      <c r="AJ77" s="229">
        <f t="shared" si="58"/>
        <v>0</v>
      </c>
      <c r="AK77" s="229">
        <f t="shared" si="58"/>
        <v>0</v>
      </c>
      <c r="AL77" s="229">
        <f t="shared" si="58"/>
        <v>0</v>
      </c>
      <c r="AM77" s="229">
        <f t="shared" si="58"/>
        <v>0</v>
      </c>
      <c r="AN77" s="229">
        <f t="shared" si="58"/>
        <v>0</v>
      </c>
      <c r="AO77" s="229">
        <f t="shared" si="58"/>
        <v>0</v>
      </c>
      <c r="AP77" s="229">
        <f t="shared" si="58"/>
        <v>0</v>
      </c>
      <c r="AQ77" s="229">
        <f t="shared" si="58"/>
        <v>0</v>
      </c>
      <c r="AR77" s="229">
        <f t="shared" si="58"/>
        <v>0</v>
      </c>
      <c r="AS77" s="229">
        <f t="shared" si="58"/>
        <v>0</v>
      </c>
      <c r="AT77" s="229">
        <f>AT75-AT76</f>
        <v>0</v>
      </c>
      <c r="AU77" s="229">
        <f>AU75-AU76</f>
        <v>0</v>
      </c>
      <c r="AV77" s="229">
        <f>AV75-AV76</f>
        <v>0</v>
      </c>
      <c r="AW77" s="229">
        <f>AW75-AW76</f>
        <v>0</v>
      </c>
    </row>
    <row r="78" spans="1:49" s="125" customFormat="1" hidden="1" outlineLevel="1">
      <c r="A78" s="128"/>
      <c r="H78" s="126"/>
      <c r="I78" s="126"/>
      <c r="J78" s="126"/>
      <c r="K78" s="126"/>
      <c r="L78" s="126"/>
      <c r="M78" s="126"/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</row>
    <row r="79" spans="1:49" s="167" customFormat="1" hidden="1" outlineLevel="1">
      <c r="A79" s="169"/>
      <c r="H79" s="168"/>
      <c r="I79" s="168"/>
      <c r="J79" s="168"/>
      <c r="K79" s="168"/>
      <c r="L79" s="168"/>
      <c r="M79" s="168"/>
      <c r="AE79" s="235"/>
      <c r="AF79" s="235"/>
      <c r="AG79" s="235"/>
      <c r="AH79" s="235"/>
      <c r="AI79" s="235"/>
      <c r="AJ79" s="235"/>
      <c r="AK79" s="235"/>
      <c r="AL79" s="235"/>
      <c r="AM79" s="235"/>
      <c r="AN79" s="235"/>
      <c r="AO79" s="235"/>
      <c r="AP79" s="235"/>
      <c r="AQ79" s="235"/>
      <c r="AR79" s="235"/>
      <c r="AS79" s="235"/>
      <c r="AT79" s="235"/>
      <c r="AU79" s="235"/>
      <c r="AV79" s="235"/>
      <c r="AW79" s="235"/>
    </row>
    <row r="80" spans="1:49" s="139" customFormat="1" hidden="1" outlineLevel="1">
      <c r="A80" s="32" t="s">
        <v>83</v>
      </c>
      <c r="H80" s="211"/>
      <c r="I80" s="211"/>
      <c r="J80" s="211"/>
      <c r="K80" s="211"/>
      <c r="L80" s="211"/>
      <c r="M80" s="211"/>
      <c r="S80" s="139" t="e">
        <f t="shared" ref="S80:AD80" si="59">S34/S$10</f>
        <v>#DIV/0!</v>
      </c>
      <c r="T80" s="139" t="e">
        <f t="shared" si="59"/>
        <v>#DIV/0!</v>
      </c>
      <c r="U80" s="139" t="e">
        <f t="shared" si="59"/>
        <v>#DIV/0!</v>
      </c>
      <c r="V80" s="139">
        <f t="shared" si="59"/>
        <v>0</v>
      </c>
      <c r="W80" s="139">
        <f t="shared" si="59"/>
        <v>0</v>
      </c>
      <c r="X80" s="139">
        <f t="shared" si="59"/>
        <v>0</v>
      </c>
      <c r="Y80" s="139">
        <f t="shared" si="59"/>
        <v>0</v>
      </c>
      <c r="Z80" s="139">
        <f t="shared" si="59"/>
        <v>0</v>
      </c>
      <c r="AA80" s="139">
        <f t="shared" si="59"/>
        <v>0</v>
      </c>
      <c r="AB80" s="139">
        <f t="shared" si="59"/>
        <v>0</v>
      </c>
      <c r="AC80" s="139">
        <f t="shared" si="59"/>
        <v>0</v>
      </c>
      <c r="AD80" s="139">
        <f t="shared" si="59"/>
        <v>0</v>
      </c>
      <c r="AE80" s="181">
        <f t="shared" ref="AE80:AW80" si="60">AD80</f>
        <v>0</v>
      </c>
      <c r="AF80" s="181">
        <f t="shared" si="60"/>
        <v>0</v>
      </c>
      <c r="AG80" s="181">
        <f t="shared" si="60"/>
        <v>0</v>
      </c>
      <c r="AH80" s="181">
        <f t="shared" si="60"/>
        <v>0</v>
      </c>
      <c r="AI80" s="181">
        <f t="shared" si="60"/>
        <v>0</v>
      </c>
      <c r="AJ80" s="181">
        <f t="shared" si="60"/>
        <v>0</v>
      </c>
      <c r="AK80" s="181">
        <f t="shared" si="60"/>
        <v>0</v>
      </c>
      <c r="AL80" s="181">
        <f t="shared" si="60"/>
        <v>0</v>
      </c>
      <c r="AM80" s="181">
        <f t="shared" si="60"/>
        <v>0</v>
      </c>
      <c r="AN80" s="181">
        <f t="shared" si="60"/>
        <v>0</v>
      </c>
      <c r="AO80" s="181">
        <f t="shared" si="60"/>
        <v>0</v>
      </c>
      <c r="AP80" s="181">
        <f t="shared" si="60"/>
        <v>0</v>
      </c>
      <c r="AQ80" s="181">
        <f t="shared" si="60"/>
        <v>0</v>
      </c>
      <c r="AR80" s="181">
        <f t="shared" si="60"/>
        <v>0</v>
      </c>
      <c r="AS80" s="181">
        <f t="shared" si="60"/>
        <v>0</v>
      </c>
      <c r="AT80" s="181">
        <f t="shared" si="60"/>
        <v>0</v>
      </c>
      <c r="AU80" s="181">
        <f t="shared" si="60"/>
        <v>0</v>
      </c>
      <c r="AV80" s="181">
        <f t="shared" si="60"/>
        <v>0</v>
      </c>
      <c r="AW80" s="181">
        <f t="shared" si="60"/>
        <v>0</v>
      </c>
    </row>
    <row r="81" spans="1:49" s="32" customFormat="1" hidden="1" outlineLevel="1">
      <c r="A81" s="236" t="s">
        <v>84</v>
      </c>
      <c r="S81" s="32" t="e">
        <f t="shared" ref="S81:AD81" si="61">S35/S$10</f>
        <v>#DIV/0!</v>
      </c>
      <c r="T81" s="32" t="e">
        <f t="shared" si="61"/>
        <v>#DIV/0!</v>
      </c>
      <c r="U81" s="32" t="e">
        <f t="shared" si="61"/>
        <v>#DIV/0!</v>
      </c>
      <c r="V81" s="32">
        <f t="shared" si="61"/>
        <v>0</v>
      </c>
      <c r="W81" s="32">
        <f t="shared" si="61"/>
        <v>0</v>
      </c>
      <c r="X81" s="32">
        <f t="shared" si="61"/>
        <v>0</v>
      </c>
      <c r="Y81" s="32">
        <f t="shared" si="61"/>
        <v>0</v>
      </c>
      <c r="Z81" s="32">
        <f t="shared" si="61"/>
        <v>0</v>
      </c>
      <c r="AA81" s="32">
        <f t="shared" si="61"/>
        <v>0</v>
      </c>
      <c r="AB81" s="32">
        <f t="shared" si="61"/>
        <v>0</v>
      </c>
      <c r="AC81" s="32">
        <f t="shared" si="61"/>
        <v>0</v>
      </c>
      <c r="AD81" s="32">
        <f t="shared" si="61"/>
        <v>0</v>
      </c>
      <c r="AE81" s="111">
        <f t="shared" ref="AE81:AW81" si="62">$AC$35/$AC$10*AE58</f>
        <v>0</v>
      </c>
      <c r="AF81" s="111">
        <f t="shared" si="62"/>
        <v>0</v>
      </c>
      <c r="AG81" s="111">
        <f t="shared" si="62"/>
        <v>0</v>
      </c>
      <c r="AH81" s="111">
        <f t="shared" si="62"/>
        <v>0</v>
      </c>
      <c r="AI81" s="111">
        <f t="shared" si="62"/>
        <v>0</v>
      </c>
      <c r="AJ81" s="111">
        <f t="shared" si="62"/>
        <v>0</v>
      </c>
      <c r="AK81" s="111">
        <f t="shared" si="62"/>
        <v>0</v>
      </c>
      <c r="AL81" s="111">
        <f t="shared" si="62"/>
        <v>0</v>
      </c>
      <c r="AM81" s="111">
        <f t="shared" si="62"/>
        <v>0</v>
      </c>
      <c r="AN81" s="111">
        <f t="shared" si="62"/>
        <v>0</v>
      </c>
      <c r="AO81" s="111">
        <f t="shared" si="62"/>
        <v>0</v>
      </c>
      <c r="AP81" s="111">
        <f t="shared" si="62"/>
        <v>0</v>
      </c>
      <c r="AQ81" s="111">
        <f t="shared" si="62"/>
        <v>0</v>
      </c>
      <c r="AR81" s="111">
        <f t="shared" si="62"/>
        <v>0</v>
      </c>
      <c r="AS81" s="111">
        <f t="shared" si="62"/>
        <v>0</v>
      </c>
      <c r="AT81" s="111">
        <f t="shared" si="62"/>
        <v>0</v>
      </c>
      <c r="AU81" s="111">
        <f t="shared" si="62"/>
        <v>0</v>
      </c>
      <c r="AV81" s="111">
        <f t="shared" si="62"/>
        <v>0</v>
      </c>
      <c r="AW81" s="111">
        <f t="shared" si="62"/>
        <v>0</v>
      </c>
    </row>
    <row r="82" spans="1:49" s="32" customFormat="1" hidden="1" outlineLevel="1">
      <c r="A82" s="236" t="s">
        <v>85</v>
      </c>
      <c r="S82" s="32" t="e">
        <f t="shared" ref="S82:AD82" si="63">S36/S$10</f>
        <v>#DIV/0!</v>
      </c>
      <c r="T82" s="32" t="e">
        <f t="shared" si="63"/>
        <v>#DIV/0!</v>
      </c>
      <c r="U82" s="32" t="e">
        <f t="shared" si="63"/>
        <v>#DIV/0!</v>
      </c>
      <c r="V82" s="32">
        <f t="shared" si="63"/>
        <v>0</v>
      </c>
      <c r="W82" s="32">
        <f t="shared" si="63"/>
        <v>0</v>
      </c>
      <c r="X82" s="32">
        <f t="shared" si="63"/>
        <v>0</v>
      </c>
      <c r="Y82" s="32">
        <f t="shared" si="63"/>
        <v>0</v>
      </c>
      <c r="Z82" s="32">
        <f t="shared" si="63"/>
        <v>0</v>
      </c>
      <c r="AA82" s="32">
        <f t="shared" si="63"/>
        <v>0</v>
      </c>
      <c r="AB82" s="32">
        <f t="shared" si="63"/>
        <v>0</v>
      </c>
      <c r="AC82" s="32">
        <f t="shared" si="63"/>
        <v>0</v>
      </c>
      <c r="AD82" s="32">
        <f t="shared" si="63"/>
        <v>0</v>
      </c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</row>
    <row r="83" spans="1:49" s="32" customFormat="1" hidden="1" outlineLevel="1">
      <c r="A83" s="236" t="s">
        <v>86</v>
      </c>
      <c r="S83" s="32" t="e">
        <f t="shared" ref="S83:AD83" si="64">S37/S$10</f>
        <v>#DIV/0!</v>
      </c>
      <c r="T83" s="32" t="e">
        <f t="shared" si="64"/>
        <v>#DIV/0!</v>
      </c>
      <c r="U83" s="32" t="e">
        <f t="shared" si="64"/>
        <v>#DIV/0!</v>
      </c>
      <c r="V83" s="32">
        <f t="shared" si="64"/>
        <v>0</v>
      </c>
      <c r="W83" s="32">
        <f t="shared" si="64"/>
        <v>0</v>
      </c>
      <c r="X83" s="32">
        <f t="shared" si="64"/>
        <v>0</v>
      </c>
      <c r="Y83" s="32">
        <f t="shared" si="64"/>
        <v>0</v>
      </c>
      <c r="Z83" s="32">
        <f t="shared" si="64"/>
        <v>0</v>
      </c>
      <c r="AA83" s="32">
        <f t="shared" si="64"/>
        <v>0</v>
      </c>
      <c r="AB83" s="32">
        <f t="shared" si="64"/>
        <v>0</v>
      </c>
      <c r="AC83" s="32">
        <f t="shared" si="64"/>
        <v>0</v>
      </c>
      <c r="AD83" s="32">
        <f t="shared" si="64"/>
        <v>0</v>
      </c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</row>
    <row r="84" spans="1:49" s="227" customFormat="1" hidden="1" outlineLevel="1">
      <c r="A84" s="227" t="s">
        <v>51</v>
      </c>
      <c r="N84" s="227">
        <f>SUM(N80:N83)</f>
        <v>0</v>
      </c>
      <c r="O84" s="227">
        <f>SUM(O80:O83)</f>
        <v>0</v>
      </c>
      <c r="P84" s="227">
        <f>SUM(P80:P83)</f>
        <v>0</v>
      </c>
      <c r="Q84" s="227">
        <f>SUM(Q80:Q83)</f>
        <v>0</v>
      </c>
      <c r="R84" s="227">
        <f>SUM(R80:R83)</f>
        <v>0</v>
      </c>
      <c r="S84" s="227" t="e">
        <f t="shared" ref="S84:AD84" si="65">S38/S$10</f>
        <v>#DIV/0!</v>
      </c>
      <c r="T84" s="227" t="e">
        <f t="shared" si="65"/>
        <v>#DIV/0!</v>
      </c>
      <c r="U84" s="227" t="e">
        <f t="shared" si="65"/>
        <v>#DIV/0!</v>
      </c>
      <c r="V84" s="227">
        <f t="shared" si="65"/>
        <v>0.10379501085456987</v>
      </c>
      <c r="W84" s="227">
        <f t="shared" si="65"/>
        <v>0.11283940811343512</v>
      </c>
      <c r="X84" s="227">
        <f t="shared" si="65"/>
        <v>0.12221751473230368</v>
      </c>
      <c r="Y84" s="227">
        <f t="shared" si="65"/>
        <v>0.14223804396757925</v>
      </c>
      <c r="Z84" s="227">
        <f t="shared" si="65"/>
        <v>0.17244839813736057</v>
      </c>
      <c r="AA84" s="227">
        <f t="shared" si="65"/>
        <v>0.16774571114290879</v>
      </c>
      <c r="AB84" s="227">
        <f t="shared" si="65"/>
        <v>0.16075587242998918</v>
      </c>
      <c r="AC84" s="227">
        <f t="shared" si="65"/>
        <v>0.17087304559000532</v>
      </c>
      <c r="AD84" s="227">
        <f t="shared" si="65"/>
        <v>0.18973736923865878</v>
      </c>
      <c r="AE84" s="229">
        <f t="shared" ref="AE84:AS84" si="66">AE80-AE81</f>
        <v>0</v>
      </c>
      <c r="AF84" s="229">
        <f t="shared" si="66"/>
        <v>0</v>
      </c>
      <c r="AG84" s="229">
        <f t="shared" si="66"/>
        <v>0</v>
      </c>
      <c r="AH84" s="229">
        <f t="shared" si="66"/>
        <v>0</v>
      </c>
      <c r="AI84" s="229">
        <f t="shared" si="66"/>
        <v>0</v>
      </c>
      <c r="AJ84" s="229">
        <f t="shared" si="66"/>
        <v>0</v>
      </c>
      <c r="AK84" s="229">
        <f t="shared" si="66"/>
        <v>0</v>
      </c>
      <c r="AL84" s="229">
        <f t="shared" si="66"/>
        <v>0</v>
      </c>
      <c r="AM84" s="229">
        <f t="shared" si="66"/>
        <v>0</v>
      </c>
      <c r="AN84" s="229">
        <f t="shared" si="66"/>
        <v>0</v>
      </c>
      <c r="AO84" s="229">
        <f t="shared" si="66"/>
        <v>0</v>
      </c>
      <c r="AP84" s="229">
        <f t="shared" si="66"/>
        <v>0</v>
      </c>
      <c r="AQ84" s="229">
        <f t="shared" si="66"/>
        <v>0</v>
      </c>
      <c r="AR84" s="229">
        <f t="shared" si="66"/>
        <v>0</v>
      </c>
      <c r="AS84" s="229">
        <f t="shared" si="66"/>
        <v>0</v>
      </c>
      <c r="AT84" s="229">
        <f>AT80-AT81</f>
        <v>0</v>
      </c>
      <c r="AU84" s="229">
        <f>AU80-AU81</f>
        <v>0</v>
      </c>
      <c r="AV84" s="229">
        <f>AV80-AV81</f>
        <v>0</v>
      </c>
      <c r="AW84" s="229">
        <f>AW80-AW81</f>
        <v>0</v>
      </c>
    </row>
    <row r="85" spans="1:49" s="237" customFormat="1" hidden="1" outlineLevel="1">
      <c r="A85" s="237" t="s">
        <v>52</v>
      </c>
      <c r="N85" s="237">
        <f>N77+N84</f>
        <v>0</v>
      </c>
      <c r="O85" s="237">
        <f>O77+O84</f>
        <v>0</v>
      </c>
      <c r="P85" s="237">
        <f>P77+P84</f>
        <v>0</v>
      </c>
      <c r="Q85" s="237">
        <f>Q77+Q84</f>
        <v>0</v>
      </c>
      <c r="R85" s="237">
        <f>R77+R84</f>
        <v>0</v>
      </c>
      <c r="S85" s="237" t="e">
        <f t="shared" ref="S85:AD85" si="67">S39/S$10</f>
        <v>#DIV/0!</v>
      </c>
      <c r="T85" s="237" t="e">
        <f t="shared" si="67"/>
        <v>#DIV/0!</v>
      </c>
      <c r="U85" s="237" t="e">
        <f t="shared" si="67"/>
        <v>#DIV/0!</v>
      </c>
      <c r="V85" s="237">
        <f t="shared" si="67"/>
        <v>0.39497181504762557</v>
      </c>
      <c r="W85" s="237">
        <f t="shared" si="67"/>
        <v>0.44006609203855696</v>
      </c>
      <c r="X85" s="237">
        <f t="shared" si="67"/>
        <v>0.4028370304750814</v>
      </c>
      <c r="Y85" s="237">
        <f t="shared" si="67"/>
        <v>0.48071206152224827</v>
      </c>
      <c r="Z85" s="237">
        <f t="shared" si="67"/>
        <v>0.39964540165430834</v>
      </c>
      <c r="AA85" s="237">
        <f t="shared" si="67"/>
        <v>0.52828240427246465</v>
      </c>
      <c r="AB85" s="237">
        <f t="shared" si="67"/>
        <v>0.44259876037353502</v>
      </c>
      <c r="AC85" s="237">
        <f t="shared" si="67"/>
        <v>0.43103739497833127</v>
      </c>
      <c r="AD85" s="237">
        <f t="shared" si="67"/>
        <v>0.46507196089284397</v>
      </c>
      <c r="AE85" s="238">
        <f t="shared" ref="AE85:AS85" si="68">AE77+AE84</f>
        <v>0</v>
      </c>
      <c r="AF85" s="238">
        <f t="shared" si="68"/>
        <v>0</v>
      </c>
      <c r="AG85" s="238">
        <f t="shared" si="68"/>
        <v>0</v>
      </c>
      <c r="AH85" s="238">
        <f t="shared" si="68"/>
        <v>0</v>
      </c>
      <c r="AI85" s="238">
        <f t="shared" si="68"/>
        <v>0</v>
      </c>
      <c r="AJ85" s="238">
        <f t="shared" si="68"/>
        <v>0</v>
      </c>
      <c r="AK85" s="238">
        <f t="shared" si="68"/>
        <v>0</v>
      </c>
      <c r="AL85" s="238">
        <f t="shared" si="68"/>
        <v>0</v>
      </c>
      <c r="AM85" s="238">
        <f t="shared" si="68"/>
        <v>0</v>
      </c>
      <c r="AN85" s="238">
        <f t="shared" si="68"/>
        <v>0</v>
      </c>
      <c r="AO85" s="238">
        <f t="shared" si="68"/>
        <v>0</v>
      </c>
      <c r="AP85" s="238">
        <f t="shared" si="68"/>
        <v>0</v>
      </c>
      <c r="AQ85" s="238">
        <f t="shared" si="68"/>
        <v>0</v>
      </c>
      <c r="AR85" s="238">
        <f t="shared" si="68"/>
        <v>0</v>
      </c>
      <c r="AS85" s="238">
        <f t="shared" si="68"/>
        <v>0</v>
      </c>
      <c r="AT85" s="238">
        <f>AT77+AT84</f>
        <v>0</v>
      </c>
      <c r="AU85" s="238">
        <f>AU77+AU84</f>
        <v>0</v>
      </c>
      <c r="AV85" s="238">
        <f>AV77+AV84</f>
        <v>0</v>
      </c>
      <c r="AW85" s="238">
        <f>AW77+AW84</f>
        <v>0</v>
      </c>
    </row>
    <row r="86" spans="1:49" s="32" customFormat="1" hidden="1" outlineLevel="1">
      <c r="A86" s="32" t="s">
        <v>53</v>
      </c>
      <c r="S86" s="32" t="e">
        <f t="shared" ref="S86:AD86" si="69">S40/S$10</f>
        <v>#DIV/0!</v>
      </c>
      <c r="T86" s="32" t="e">
        <f t="shared" si="69"/>
        <v>#DIV/0!</v>
      </c>
      <c r="U86" s="32" t="e">
        <f t="shared" si="69"/>
        <v>#DIV/0!</v>
      </c>
      <c r="V86" s="32">
        <f t="shared" si="69"/>
        <v>0.10664120305035835</v>
      </c>
      <c r="W86" s="32">
        <f t="shared" si="69"/>
        <v>0.11881858029594328</v>
      </c>
      <c r="X86" s="32">
        <f t="shared" si="69"/>
        <v>0.10876642869927522</v>
      </c>
      <c r="Y86" s="32">
        <f t="shared" si="69"/>
        <v>0.12869136601547185</v>
      </c>
      <c r="Z86" s="32">
        <f t="shared" si="69"/>
        <v>9.9909989365679089E-2</v>
      </c>
      <c r="AA86" s="32">
        <f t="shared" si="69"/>
        <v>0.13206983506399197</v>
      </c>
      <c r="AB86" s="32">
        <f t="shared" si="69"/>
        <v>0.11064969009338375</v>
      </c>
      <c r="AC86" s="32">
        <f t="shared" si="69"/>
        <v>8.8764497508300746E-2</v>
      </c>
      <c r="AD86" s="32">
        <f t="shared" si="69"/>
        <v>0.11627762569201401</v>
      </c>
      <c r="AE86" s="111">
        <f t="shared" ref="AE86:AS86" si="70">AE87*AE85</f>
        <v>0</v>
      </c>
      <c r="AF86" s="111">
        <f t="shared" si="70"/>
        <v>0</v>
      </c>
      <c r="AG86" s="111">
        <f t="shared" si="70"/>
        <v>0</v>
      </c>
      <c r="AH86" s="111">
        <f t="shared" si="70"/>
        <v>0</v>
      </c>
      <c r="AI86" s="111">
        <f t="shared" si="70"/>
        <v>0</v>
      </c>
      <c r="AJ86" s="111">
        <f t="shared" si="70"/>
        <v>0</v>
      </c>
      <c r="AK86" s="111">
        <f t="shared" si="70"/>
        <v>0</v>
      </c>
      <c r="AL86" s="111">
        <f t="shared" si="70"/>
        <v>0</v>
      </c>
      <c r="AM86" s="111">
        <f t="shared" si="70"/>
        <v>0</v>
      </c>
      <c r="AN86" s="111">
        <f t="shared" si="70"/>
        <v>0</v>
      </c>
      <c r="AO86" s="111">
        <f t="shared" si="70"/>
        <v>0</v>
      </c>
      <c r="AP86" s="111">
        <f t="shared" si="70"/>
        <v>0</v>
      </c>
      <c r="AQ86" s="111">
        <f t="shared" si="70"/>
        <v>0</v>
      </c>
      <c r="AR86" s="111">
        <f t="shared" si="70"/>
        <v>0</v>
      </c>
      <c r="AS86" s="111">
        <f t="shared" si="70"/>
        <v>0</v>
      </c>
      <c r="AT86" s="111">
        <f>AT87*AT85</f>
        <v>0</v>
      </c>
      <c r="AU86" s="111">
        <f>AU87*AU85</f>
        <v>0</v>
      </c>
      <c r="AV86" s="111">
        <f>AV87*AV85</f>
        <v>0</v>
      </c>
      <c r="AW86" s="111">
        <f>AW87*AW85</f>
        <v>0</v>
      </c>
    </row>
    <row r="87" spans="1:49" s="177" customFormat="1" hidden="1" outlineLevel="1">
      <c r="AE87" s="178"/>
      <c r="AF87" s="178"/>
      <c r="AG87" s="178"/>
      <c r="AH87" s="178"/>
      <c r="AI87" s="178"/>
      <c r="AJ87" s="178"/>
      <c r="AK87" s="178"/>
      <c r="AL87" s="178"/>
      <c r="AM87" s="178"/>
      <c r="AN87" s="178"/>
      <c r="AO87" s="178"/>
      <c r="AP87" s="178"/>
      <c r="AQ87" s="178"/>
      <c r="AR87" s="178"/>
      <c r="AS87" s="178"/>
      <c r="AT87" s="178"/>
      <c r="AU87" s="178"/>
      <c r="AV87" s="178"/>
      <c r="AW87" s="178"/>
    </row>
    <row r="88" spans="1:49" s="227" customFormat="1" hidden="1" outlineLevel="1">
      <c r="A88" s="227" t="s">
        <v>6</v>
      </c>
      <c r="B88" s="227">
        <v>2076</v>
      </c>
      <c r="C88" s="227">
        <v>1619</v>
      </c>
      <c r="D88" s="227">
        <v>636</v>
      </c>
      <c r="E88" s="227">
        <v>902</v>
      </c>
      <c r="F88" s="227">
        <v>1501</v>
      </c>
      <c r="G88" s="227">
        <v>1369</v>
      </c>
      <c r="H88" s="228">
        <v>512</v>
      </c>
      <c r="I88" s="228">
        <v>-592</v>
      </c>
      <c r="J88" s="228">
        <v>214</v>
      </c>
      <c r="K88" s="228">
        <v>820</v>
      </c>
      <c r="L88" s="228">
        <v>319</v>
      </c>
      <c r="M88" s="228">
        <v>332</v>
      </c>
      <c r="N88" s="227">
        <f>N85+N86</f>
        <v>0</v>
      </c>
      <c r="O88" s="227">
        <f>O85+O86</f>
        <v>0</v>
      </c>
      <c r="P88" s="227">
        <f>P85+P86</f>
        <v>0</v>
      </c>
      <c r="Q88" s="227">
        <f>Q85+Q86</f>
        <v>0</v>
      </c>
      <c r="R88" s="227">
        <f>R85+R86</f>
        <v>0</v>
      </c>
      <c r="S88" s="227" t="e">
        <f t="shared" ref="S88:AD88" si="71">S42/S$10</f>
        <v>#DIV/0!</v>
      </c>
      <c r="T88" s="227" t="e">
        <f t="shared" si="71"/>
        <v>#DIV/0!</v>
      </c>
      <c r="U88" s="227" t="e">
        <f t="shared" si="71"/>
        <v>#DIV/0!</v>
      </c>
      <c r="V88" s="227">
        <f t="shared" si="71"/>
        <v>0.28833061199726723</v>
      </c>
      <c r="W88" s="227">
        <f t="shared" si="71"/>
        <v>0.32124751174261368</v>
      </c>
      <c r="X88" s="227">
        <f t="shared" si="71"/>
        <v>0.29407060177580618</v>
      </c>
      <c r="Y88" s="227">
        <f t="shared" si="71"/>
        <v>0.35202069550677645</v>
      </c>
      <c r="Z88" s="227">
        <f t="shared" si="71"/>
        <v>0.29973541228862927</v>
      </c>
      <c r="AA88" s="227">
        <f t="shared" si="71"/>
        <v>0.39621256920847264</v>
      </c>
      <c r="AB88" s="227">
        <f t="shared" si="71"/>
        <v>0.33194907028015125</v>
      </c>
      <c r="AC88" s="227">
        <f t="shared" si="71"/>
        <v>0.34227289747003053</v>
      </c>
      <c r="AD88" s="227">
        <f t="shared" si="71"/>
        <v>0.34879433520082992</v>
      </c>
      <c r="AE88" s="229">
        <f t="shared" ref="AE88:AS88" si="72">AE85-AE86</f>
        <v>0</v>
      </c>
      <c r="AF88" s="229">
        <f t="shared" si="72"/>
        <v>0</v>
      </c>
      <c r="AG88" s="229">
        <f t="shared" si="72"/>
        <v>0</v>
      </c>
      <c r="AH88" s="229">
        <f t="shared" si="72"/>
        <v>0</v>
      </c>
      <c r="AI88" s="229">
        <f t="shared" si="72"/>
        <v>0</v>
      </c>
      <c r="AJ88" s="229">
        <f t="shared" si="72"/>
        <v>0</v>
      </c>
      <c r="AK88" s="229">
        <f t="shared" si="72"/>
        <v>0</v>
      </c>
      <c r="AL88" s="229">
        <f t="shared" si="72"/>
        <v>0</v>
      </c>
      <c r="AM88" s="229">
        <f t="shared" si="72"/>
        <v>0</v>
      </c>
      <c r="AN88" s="229">
        <f t="shared" si="72"/>
        <v>0</v>
      </c>
      <c r="AO88" s="229">
        <f t="shared" si="72"/>
        <v>0</v>
      </c>
      <c r="AP88" s="229">
        <f t="shared" si="72"/>
        <v>0</v>
      </c>
      <c r="AQ88" s="229">
        <f t="shared" si="72"/>
        <v>0</v>
      </c>
      <c r="AR88" s="229">
        <f t="shared" si="72"/>
        <v>0</v>
      </c>
      <c r="AS88" s="229">
        <f t="shared" si="72"/>
        <v>0</v>
      </c>
      <c r="AT88" s="229">
        <f>AT85-AT86</f>
        <v>0</v>
      </c>
      <c r="AU88" s="229">
        <f>AU85-AU86</f>
        <v>0</v>
      </c>
      <c r="AV88" s="229">
        <f>AV85-AV86</f>
        <v>0</v>
      </c>
      <c r="AW88" s="229">
        <f>AW85-AW86</f>
        <v>0</v>
      </c>
    </row>
    <row r="89" spans="1:49" collapsed="1">
      <c r="A89" s="35"/>
      <c r="AD89" s="345"/>
      <c r="AT89" s="13"/>
      <c r="AU89" s="13"/>
      <c r="AV89" s="13"/>
      <c r="AW89" s="13"/>
    </row>
    <row r="90" spans="1:49" s="42" customFormat="1">
      <c r="AB90" s="13"/>
      <c r="AC90" s="44"/>
      <c r="AD90" s="44"/>
      <c r="AE90" s="18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 s="24" customFormat="1" ht="27" thickBot="1">
      <c r="A91" s="24" t="s">
        <v>13</v>
      </c>
      <c r="AB91" s="25"/>
      <c r="AC91" s="199"/>
      <c r="AD91" s="199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</row>
    <row r="92" spans="1:49">
      <c r="AT92" s="13"/>
      <c r="AU92" s="13"/>
      <c r="AV92" s="13"/>
      <c r="AW92" s="13"/>
    </row>
    <row r="93" spans="1:49" s="45" customFormat="1" ht="16.5" thickBot="1">
      <c r="A93" s="45" t="s">
        <v>55</v>
      </c>
      <c r="AC93" s="200"/>
      <c r="AD93" s="200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</row>
    <row r="94" spans="1:49" s="8" customFormat="1" ht="16.5" thickTop="1">
      <c r="A94" s="8" t="s">
        <v>132</v>
      </c>
      <c r="Q94" s="315"/>
      <c r="U94" s="315"/>
      <c r="V94" s="8">
        <v>59029</v>
      </c>
      <c r="W94" s="315">
        <v>55990</v>
      </c>
      <c r="X94" s="315">
        <v>56003</v>
      </c>
      <c r="Y94" s="315">
        <v>58987</v>
      </c>
      <c r="Z94" s="315">
        <v>58971</v>
      </c>
      <c r="AA94" s="315">
        <v>56958</v>
      </c>
      <c r="AB94" s="315">
        <v>56948</v>
      </c>
      <c r="AC94" s="315">
        <v>59992</v>
      </c>
      <c r="AD94" s="315">
        <v>59986</v>
      </c>
      <c r="AE94" s="466">
        <v>61981</v>
      </c>
      <c r="AF94" s="466">
        <v>61979</v>
      </c>
      <c r="AG94" s="337">
        <f>AVERAGE(AE94:AF94)</f>
        <v>61980</v>
      </c>
      <c r="AH94" s="337">
        <f t="shared" ref="AH94:AW94" si="73">AG94</f>
        <v>61980</v>
      </c>
      <c r="AI94" s="337">
        <f t="shared" si="73"/>
        <v>61980</v>
      </c>
      <c r="AJ94" s="337">
        <f t="shared" si="73"/>
        <v>61980</v>
      </c>
      <c r="AK94" s="337">
        <f t="shared" si="73"/>
        <v>61980</v>
      </c>
      <c r="AL94" s="337">
        <f t="shared" si="73"/>
        <v>61980</v>
      </c>
      <c r="AM94" s="337">
        <f t="shared" si="73"/>
        <v>61980</v>
      </c>
      <c r="AN94" s="337">
        <f t="shared" si="73"/>
        <v>61980</v>
      </c>
      <c r="AO94" s="337">
        <f t="shared" si="73"/>
        <v>61980</v>
      </c>
      <c r="AP94" s="337">
        <f t="shared" si="73"/>
        <v>61980</v>
      </c>
      <c r="AQ94" s="337">
        <f t="shared" si="73"/>
        <v>61980</v>
      </c>
      <c r="AR94" s="337">
        <f t="shared" si="73"/>
        <v>61980</v>
      </c>
      <c r="AS94" s="337">
        <f t="shared" si="73"/>
        <v>61980</v>
      </c>
      <c r="AT94" s="337">
        <f t="shared" si="73"/>
        <v>61980</v>
      </c>
      <c r="AU94" s="337">
        <f t="shared" si="73"/>
        <v>61980</v>
      </c>
      <c r="AV94" s="337">
        <f t="shared" si="73"/>
        <v>61980</v>
      </c>
      <c r="AW94" s="337">
        <f t="shared" si="73"/>
        <v>61980</v>
      </c>
    </row>
    <row r="95" spans="1:49" s="8" customFormat="1">
      <c r="A95" s="8" t="s">
        <v>133</v>
      </c>
      <c r="Q95" s="315"/>
      <c r="U95" s="315"/>
      <c r="V95" s="8">
        <v>321454</v>
      </c>
      <c r="W95" s="315">
        <v>402495</v>
      </c>
      <c r="X95" s="315">
        <v>313450</v>
      </c>
      <c r="Y95" s="315">
        <v>477841</v>
      </c>
      <c r="Z95" s="315">
        <v>437324</v>
      </c>
      <c r="AA95" s="315">
        <v>882907</v>
      </c>
      <c r="AB95" s="315">
        <v>791698</v>
      </c>
      <c r="AC95" s="315">
        <v>1103359</v>
      </c>
      <c r="AD95" s="315">
        <v>1071771</v>
      </c>
      <c r="AE95" s="300">
        <v>1394852</v>
      </c>
      <c r="AF95" s="300">
        <v>1769465</v>
      </c>
      <c r="AG95" s="183">
        <f t="shared" ref="AG95:AW95" si="74">AF95</f>
        <v>1769465</v>
      </c>
      <c r="AH95" s="183">
        <f t="shared" si="74"/>
        <v>1769465</v>
      </c>
      <c r="AI95" s="183">
        <f t="shared" si="74"/>
        <v>1769465</v>
      </c>
      <c r="AJ95" s="183">
        <f t="shared" si="74"/>
        <v>1769465</v>
      </c>
      <c r="AK95" s="183">
        <f t="shared" si="74"/>
        <v>1769465</v>
      </c>
      <c r="AL95" s="183">
        <f t="shared" si="74"/>
        <v>1769465</v>
      </c>
      <c r="AM95" s="183">
        <f t="shared" si="74"/>
        <v>1769465</v>
      </c>
      <c r="AN95" s="183">
        <f t="shared" si="74"/>
        <v>1769465</v>
      </c>
      <c r="AO95" s="183">
        <f t="shared" si="74"/>
        <v>1769465</v>
      </c>
      <c r="AP95" s="183">
        <f t="shared" si="74"/>
        <v>1769465</v>
      </c>
      <c r="AQ95" s="183">
        <f t="shared" si="74"/>
        <v>1769465</v>
      </c>
      <c r="AR95" s="183">
        <f t="shared" si="74"/>
        <v>1769465</v>
      </c>
      <c r="AS95" s="183">
        <f t="shared" si="74"/>
        <v>1769465</v>
      </c>
      <c r="AT95" s="183">
        <f t="shared" si="74"/>
        <v>1769465</v>
      </c>
      <c r="AU95" s="183">
        <f t="shared" si="74"/>
        <v>1769465</v>
      </c>
      <c r="AV95" s="183">
        <f t="shared" si="74"/>
        <v>1769465</v>
      </c>
      <c r="AW95" s="183">
        <f t="shared" si="74"/>
        <v>1769465</v>
      </c>
    </row>
    <row r="96" spans="1:49" s="1" customFormat="1">
      <c r="A96" s="8" t="s">
        <v>134</v>
      </c>
      <c r="Q96" s="315"/>
      <c r="U96" s="315"/>
      <c r="V96" s="8">
        <v>10131912</v>
      </c>
      <c r="W96" s="315">
        <v>11031778</v>
      </c>
      <c r="X96" s="315">
        <v>12346568</v>
      </c>
      <c r="Y96" s="315">
        <v>13808175</v>
      </c>
      <c r="Z96" s="315">
        <v>16201657</v>
      </c>
      <c r="AA96" s="315">
        <v>18578755</v>
      </c>
      <c r="AB96" s="315">
        <v>21194238</v>
      </c>
      <c r="AC96" s="315">
        <v>24533983</v>
      </c>
      <c r="AD96" s="315">
        <v>27152968</v>
      </c>
      <c r="AE96" s="300">
        <v>28868053</v>
      </c>
      <c r="AF96" s="300">
        <v>30135429</v>
      </c>
      <c r="AG96" s="183">
        <f t="shared" ref="AG96:AW96" si="75">AF96+AG115-AF115+AG121-AF121-(SUM(AG97:AG104,AG94:AG95)-SUM(AF97:AF104,AF94:AF95))</f>
        <v>31875558.224364631</v>
      </c>
      <c r="AH96" s="183">
        <f t="shared" si="75"/>
        <v>35278470.092249975</v>
      </c>
      <c r="AI96" s="183">
        <f t="shared" si="75"/>
        <v>37166018.972892724</v>
      </c>
      <c r="AJ96" s="183">
        <f t="shared" si="75"/>
        <v>36993485.196156129</v>
      </c>
      <c r="AK96" s="183">
        <f t="shared" si="75"/>
        <v>37529544.563367337</v>
      </c>
      <c r="AL96" s="183">
        <f t="shared" si="75"/>
        <v>40287957.2727305</v>
      </c>
      <c r="AM96" s="183">
        <f t="shared" si="75"/>
        <v>41537977.627765238</v>
      </c>
      <c r="AN96" s="183">
        <f t="shared" si="75"/>
        <v>40685611.916919246</v>
      </c>
      <c r="AO96" s="183">
        <f t="shared" si="75"/>
        <v>40780360.165687792</v>
      </c>
      <c r="AP96" s="183">
        <f t="shared" si="75"/>
        <v>43166467.8361146</v>
      </c>
      <c r="AQ96" s="183">
        <f t="shared" si="75"/>
        <v>44053567.758065544</v>
      </c>
      <c r="AR96" s="183">
        <f t="shared" si="75"/>
        <v>42888099.537837729</v>
      </c>
      <c r="AS96" s="183">
        <f t="shared" si="75"/>
        <v>42770754.969681442</v>
      </c>
      <c r="AT96" s="183">
        <f t="shared" si="75"/>
        <v>45138120.651931986</v>
      </c>
      <c r="AU96" s="183">
        <f t="shared" si="75"/>
        <v>45977447.294535875</v>
      </c>
      <c r="AV96" s="183">
        <f t="shared" si="75"/>
        <v>44723973.835575014</v>
      </c>
      <c r="AW96" s="183">
        <f t="shared" si="75"/>
        <v>44545579.180452637</v>
      </c>
    </row>
    <row r="97" spans="1:49" s="1" customFormat="1">
      <c r="A97" s="8" t="s">
        <v>166</v>
      </c>
      <c r="Q97" s="315"/>
      <c r="U97" s="315"/>
      <c r="V97" s="166">
        <v>2987766</v>
      </c>
      <c r="W97" s="315">
        <v>2859876</v>
      </c>
      <c r="X97" s="315">
        <v>2676002</v>
      </c>
      <c r="Y97" s="315">
        <v>2968530</v>
      </c>
      <c r="Z97" s="315">
        <v>3331623</v>
      </c>
      <c r="AA97" s="315">
        <v>4816506</v>
      </c>
      <c r="AB97" s="315">
        <v>5544250</v>
      </c>
      <c r="AC97" s="315">
        <v>4464203</v>
      </c>
      <c r="AD97" s="315">
        <v>6567532</v>
      </c>
      <c r="AE97" s="300">
        <v>8185779</v>
      </c>
      <c r="AF97" s="300">
        <v>8365022</v>
      </c>
      <c r="AG97" s="183">
        <f t="shared" ref="AF97:AW100" si="76">AF97</f>
        <v>8365022</v>
      </c>
      <c r="AH97" s="183">
        <f t="shared" si="76"/>
        <v>8365022</v>
      </c>
      <c r="AI97" s="183">
        <f t="shared" si="76"/>
        <v>8365022</v>
      </c>
      <c r="AJ97" s="183">
        <f t="shared" si="76"/>
        <v>8365022</v>
      </c>
      <c r="AK97" s="183">
        <f t="shared" si="76"/>
        <v>8365022</v>
      </c>
      <c r="AL97" s="183">
        <f t="shared" si="76"/>
        <v>8365022</v>
      </c>
      <c r="AM97" s="183">
        <f t="shared" si="76"/>
        <v>8365022</v>
      </c>
      <c r="AN97" s="183">
        <f t="shared" si="76"/>
        <v>8365022</v>
      </c>
      <c r="AO97" s="183">
        <f t="shared" si="76"/>
        <v>8365022</v>
      </c>
      <c r="AP97" s="183">
        <f t="shared" si="76"/>
        <v>8365022</v>
      </c>
      <c r="AQ97" s="183">
        <f t="shared" si="76"/>
        <v>8365022</v>
      </c>
      <c r="AR97" s="183">
        <f t="shared" si="76"/>
        <v>8365022</v>
      </c>
      <c r="AS97" s="183">
        <f t="shared" si="76"/>
        <v>8365022</v>
      </c>
      <c r="AT97" s="183">
        <f t="shared" si="76"/>
        <v>8365022</v>
      </c>
      <c r="AU97" s="183">
        <f t="shared" si="76"/>
        <v>8365022</v>
      </c>
      <c r="AV97" s="183">
        <f t="shared" si="76"/>
        <v>8365022</v>
      </c>
      <c r="AW97" s="183">
        <f t="shared" si="76"/>
        <v>8365022</v>
      </c>
    </row>
    <row r="98" spans="1:49" s="1" customFormat="1">
      <c r="A98" s="8" t="s">
        <v>135</v>
      </c>
      <c r="Q98" s="315"/>
      <c r="U98" s="315"/>
      <c r="V98" s="8"/>
      <c r="W98" s="315">
        <v>0</v>
      </c>
      <c r="X98" s="315">
        <v>0</v>
      </c>
      <c r="Y98" s="315">
        <v>0</v>
      </c>
      <c r="Z98" s="315">
        <v>6683</v>
      </c>
      <c r="AA98" s="315">
        <v>6775</v>
      </c>
      <c r="AB98" s="315">
        <v>14364</v>
      </c>
      <c r="AC98" s="315" t="s">
        <v>90</v>
      </c>
      <c r="AD98" s="315">
        <v>2578</v>
      </c>
      <c r="AE98" s="300">
        <v>946</v>
      </c>
      <c r="AF98" s="300">
        <v>3304</v>
      </c>
      <c r="AG98" s="183">
        <f t="shared" ref="AG98:AT98" si="77">AF98</f>
        <v>3304</v>
      </c>
      <c r="AH98" s="183">
        <f t="shared" si="77"/>
        <v>3304</v>
      </c>
      <c r="AI98" s="183">
        <f t="shared" si="77"/>
        <v>3304</v>
      </c>
      <c r="AJ98" s="183">
        <f t="shared" si="77"/>
        <v>3304</v>
      </c>
      <c r="AK98" s="183">
        <f t="shared" si="77"/>
        <v>3304</v>
      </c>
      <c r="AL98" s="183">
        <f t="shared" si="77"/>
        <v>3304</v>
      </c>
      <c r="AM98" s="183">
        <f t="shared" si="77"/>
        <v>3304</v>
      </c>
      <c r="AN98" s="183">
        <f t="shared" si="77"/>
        <v>3304</v>
      </c>
      <c r="AO98" s="183">
        <f t="shared" si="77"/>
        <v>3304</v>
      </c>
      <c r="AP98" s="183">
        <f t="shared" si="77"/>
        <v>3304</v>
      </c>
      <c r="AQ98" s="183">
        <f t="shared" si="77"/>
        <v>3304</v>
      </c>
      <c r="AR98" s="183">
        <f t="shared" si="77"/>
        <v>3304</v>
      </c>
      <c r="AS98" s="183">
        <f t="shared" si="77"/>
        <v>3304</v>
      </c>
      <c r="AT98" s="183">
        <f t="shared" si="77"/>
        <v>3304</v>
      </c>
      <c r="AU98" s="183">
        <f t="shared" si="76"/>
        <v>3304</v>
      </c>
      <c r="AV98" s="183">
        <f t="shared" si="76"/>
        <v>3304</v>
      </c>
      <c r="AW98" s="183">
        <f t="shared" si="76"/>
        <v>3304</v>
      </c>
    </row>
    <row r="99" spans="1:49" s="1" customFormat="1">
      <c r="A99" s="166" t="s">
        <v>136</v>
      </c>
      <c r="Q99" s="315"/>
      <c r="U99" s="315"/>
      <c r="V99" s="166">
        <v>443</v>
      </c>
      <c r="W99" s="315">
        <v>443</v>
      </c>
      <c r="X99" s="315">
        <v>443</v>
      </c>
      <c r="Y99" s="315">
        <v>443</v>
      </c>
      <c r="Z99" s="315">
        <v>443</v>
      </c>
      <c r="AA99" s="315">
        <v>443</v>
      </c>
      <c r="AB99" s="315">
        <v>443</v>
      </c>
      <c r="AC99" s="315">
        <v>443</v>
      </c>
      <c r="AD99" s="315">
        <v>443</v>
      </c>
      <c r="AE99" s="300">
        <v>443</v>
      </c>
      <c r="AF99" s="300">
        <f t="shared" si="76"/>
        <v>443</v>
      </c>
      <c r="AG99" s="183">
        <f t="shared" si="76"/>
        <v>443</v>
      </c>
      <c r="AH99" s="183">
        <f t="shared" si="76"/>
        <v>443</v>
      </c>
      <c r="AI99" s="183">
        <f t="shared" si="76"/>
        <v>443</v>
      </c>
      <c r="AJ99" s="183">
        <f t="shared" si="76"/>
        <v>443</v>
      </c>
      <c r="AK99" s="183">
        <f t="shared" si="76"/>
        <v>443</v>
      </c>
      <c r="AL99" s="183">
        <f t="shared" si="76"/>
        <v>443</v>
      </c>
      <c r="AM99" s="183">
        <f t="shared" si="76"/>
        <v>443</v>
      </c>
      <c r="AN99" s="183">
        <f t="shared" si="76"/>
        <v>443</v>
      </c>
      <c r="AO99" s="183">
        <f t="shared" si="76"/>
        <v>443</v>
      </c>
      <c r="AP99" s="183">
        <f t="shared" si="76"/>
        <v>443</v>
      </c>
      <c r="AQ99" s="183">
        <f t="shared" si="76"/>
        <v>443</v>
      </c>
      <c r="AR99" s="183">
        <f t="shared" si="76"/>
        <v>443</v>
      </c>
      <c r="AS99" s="183">
        <f t="shared" si="76"/>
        <v>443</v>
      </c>
      <c r="AT99" s="183">
        <f t="shared" si="76"/>
        <v>443</v>
      </c>
      <c r="AU99" s="183">
        <f t="shared" si="76"/>
        <v>443</v>
      </c>
      <c r="AV99" s="183">
        <f t="shared" si="76"/>
        <v>443</v>
      </c>
      <c r="AW99" s="183">
        <f t="shared" si="76"/>
        <v>443</v>
      </c>
    </row>
    <row r="100" spans="1:49" s="1" customFormat="1">
      <c r="A100" s="166" t="s">
        <v>115</v>
      </c>
      <c r="Q100" s="315"/>
      <c r="U100" s="315"/>
      <c r="V100" s="8"/>
      <c r="W100" s="315">
        <v>0</v>
      </c>
      <c r="X100" s="315">
        <v>0</v>
      </c>
      <c r="Y100" s="315">
        <v>60446</v>
      </c>
      <c r="Z100" s="315">
        <v>60446</v>
      </c>
      <c r="AA100" s="315">
        <v>23348</v>
      </c>
      <c r="AB100" s="315">
        <v>24495</v>
      </c>
      <c r="AC100" s="315">
        <v>24745</v>
      </c>
      <c r="AD100" s="315">
        <v>27437</v>
      </c>
      <c r="AE100" s="300">
        <v>28374</v>
      </c>
      <c r="AF100" s="300">
        <v>29841</v>
      </c>
      <c r="AG100" s="183">
        <f t="shared" si="76"/>
        <v>29841</v>
      </c>
      <c r="AH100" s="183">
        <f t="shared" si="76"/>
        <v>29841</v>
      </c>
      <c r="AI100" s="183">
        <f t="shared" si="76"/>
        <v>29841</v>
      </c>
      <c r="AJ100" s="183">
        <f t="shared" si="76"/>
        <v>29841</v>
      </c>
      <c r="AK100" s="183">
        <f t="shared" si="76"/>
        <v>29841</v>
      </c>
      <c r="AL100" s="183">
        <f t="shared" si="76"/>
        <v>29841</v>
      </c>
      <c r="AM100" s="183">
        <f t="shared" si="76"/>
        <v>29841</v>
      </c>
      <c r="AN100" s="183">
        <f t="shared" si="76"/>
        <v>29841</v>
      </c>
      <c r="AO100" s="183">
        <f t="shared" si="76"/>
        <v>29841</v>
      </c>
      <c r="AP100" s="183">
        <f t="shared" si="76"/>
        <v>29841</v>
      </c>
      <c r="AQ100" s="183">
        <f t="shared" si="76"/>
        <v>29841</v>
      </c>
      <c r="AR100" s="183">
        <f t="shared" si="76"/>
        <v>29841</v>
      </c>
      <c r="AS100" s="183">
        <f t="shared" si="76"/>
        <v>29841</v>
      </c>
      <c r="AT100" s="183">
        <f t="shared" si="76"/>
        <v>29841</v>
      </c>
      <c r="AU100" s="183">
        <f t="shared" si="76"/>
        <v>29841</v>
      </c>
      <c r="AV100" s="183">
        <f t="shared" si="76"/>
        <v>29841</v>
      </c>
      <c r="AW100" s="183">
        <f t="shared" si="76"/>
        <v>29841</v>
      </c>
    </row>
    <row r="101" spans="1:49" s="1" customFormat="1">
      <c r="A101" s="166" t="s">
        <v>137</v>
      </c>
      <c r="Q101" s="315"/>
      <c r="U101" s="315"/>
      <c r="V101" s="166">
        <v>36801</v>
      </c>
      <c r="W101" s="315">
        <v>39678</v>
      </c>
      <c r="X101" s="315">
        <v>40560</v>
      </c>
      <c r="Y101" s="315">
        <v>42253</v>
      </c>
      <c r="Z101" s="315">
        <v>44730</v>
      </c>
      <c r="AA101" s="315">
        <v>104374</v>
      </c>
      <c r="AB101" s="315">
        <v>103706</v>
      </c>
      <c r="AC101" s="315">
        <v>107826</v>
      </c>
      <c r="AD101" s="315">
        <v>113698</v>
      </c>
      <c r="AE101" s="444">
        <v>117965</v>
      </c>
      <c r="AF101" s="300">
        <v>115579</v>
      </c>
      <c r="AG101" s="470">
        <f t="shared" ref="AG101:AL101" si="78">AF101*1.03</f>
        <v>119046.37000000001</v>
      </c>
      <c r="AH101" s="183">
        <f t="shared" si="78"/>
        <v>122617.76110000002</v>
      </c>
      <c r="AI101" s="183">
        <f t="shared" si="78"/>
        <v>126296.29393300002</v>
      </c>
      <c r="AJ101" s="183">
        <f t="shared" si="78"/>
        <v>130085.18275099003</v>
      </c>
      <c r="AK101" s="183">
        <f t="shared" si="78"/>
        <v>133987.73823351975</v>
      </c>
      <c r="AL101" s="183">
        <f t="shared" si="78"/>
        <v>138007.37038052533</v>
      </c>
      <c r="AM101" s="183">
        <f t="shared" ref="AM101:AW101" si="79">AL101*1.03</f>
        <v>142147.5914919411</v>
      </c>
      <c r="AN101" s="183">
        <f t="shared" si="79"/>
        <v>146412.01923669933</v>
      </c>
      <c r="AO101" s="183">
        <f t="shared" si="79"/>
        <v>150804.3798138003</v>
      </c>
      <c r="AP101" s="183">
        <f t="shared" si="79"/>
        <v>155328.51120821433</v>
      </c>
      <c r="AQ101" s="183">
        <f t="shared" si="79"/>
        <v>159988.36654446076</v>
      </c>
      <c r="AR101" s="183">
        <f t="shared" si="79"/>
        <v>164788.01754079459</v>
      </c>
      <c r="AS101" s="183">
        <f t="shared" si="79"/>
        <v>169731.65806701843</v>
      </c>
      <c r="AT101" s="183">
        <f t="shared" si="79"/>
        <v>174823.607809029</v>
      </c>
      <c r="AU101" s="183">
        <f t="shared" si="79"/>
        <v>180068.31604329986</v>
      </c>
      <c r="AV101" s="183">
        <f t="shared" si="79"/>
        <v>185470.36552459886</v>
      </c>
      <c r="AW101" s="183">
        <f t="shared" si="79"/>
        <v>191034.47649033682</v>
      </c>
    </row>
    <row r="102" spans="1:49" s="1" customFormat="1">
      <c r="A102" s="166" t="s">
        <v>116</v>
      </c>
      <c r="Q102" s="315"/>
      <c r="U102" s="315"/>
      <c r="V102" s="166">
        <v>1444</v>
      </c>
      <c r="W102" s="315">
        <v>1579</v>
      </c>
      <c r="X102" s="315">
        <v>1690</v>
      </c>
      <c r="Y102" s="315">
        <v>8210</v>
      </c>
      <c r="Z102" s="315">
        <v>8404</v>
      </c>
      <c r="AA102" s="315">
        <v>9665</v>
      </c>
      <c r="AB102" s="315">
        <v>9872</v>
      </c>
      <c r="AC102" s="315">
        <v>7717</v>
      </c>
      <c r="AD102" s="315">
        <v>7925</v>
      </c>
      <c r="AE102" s="300">
        <v>8318</v>
      </c>
      <c r="AF102" s="300">
        <v>8425</v>
      </c>
      <c r="AG102" s="183">
        <f t="shared" ref="AG102:AL102" si="80">AF102</f>
        <v>8425</v>
      </c>
      <c r="AH102" s="183">
        <f t="shared" si="80"/>
        <v>8425</v>
      </c>
      <c r="AI102" s="183">
        <f t="shared" si="80"/>
        <v>8425</v>
      </c>
      <c r="AJ102" s="183">
        <f t="shared" si="80"/>
        <v>8425</v>
      </c>
      <c r="AK102" s="183">
        <f t="shared" si="80"/>
        <v>8425</v>
      </c>
      <c r="AL102" s="183">
        <f t="shared" si="80"/>
        <v>8425</v>
      </c>
      <c r="AM102" s="183">
        <f t="shared" ref="AM102:AW102" si="81">AL102</f>
        <v>8425</v>
      </c>
      <c r="AN102" s="183">
        <f t="shared" si="81"/>
        <v>8425</v>
      </c>
      <c r="AO102" s="183">
        <f t="shared" si="81"/>
        <v>8425</v>
      </c>
      <c r="AP102" s="183">
        <f t="shared" si="81"/>
        <v>8425</v>
      </c>
      <c r="AQ102" s="183">
        <f t="shared" si="81"/>
        <v>8425</v>
      </c>
      <c r="AR102" s="183">
        <f t="shared" si="81"/>
        <v>8425</v>
      </c>
      <c r="AS102" s="183">
        <f t="shared" si="81"/>
        <v>8425</v>
      </c>
      <c r="AT102" s="183">
        <f t="shared" si="81"/>
        <v>8425</v>
      </c>
      <c r="AU102" s="183">
        <f t="shared" si="81"/>
        <v>8425</v>
      </c>
      <c r="AV102" s="183">
        <f t="shared" si="81"/>
        <v>8425</v>
      </c>
      <c r="AW102" s="183">
        <f t="shared" si="81"/>
        <v>8425</v>
      </c>
    </row>
    <row r="103" spans="1:49" s="8" customFormat="1">
      <c r="A103" s="8" t="s">
        <v>138</v>
      </c>
      <c r="N103" s="133"/>
      <c r="O103" s="133"/>
      <c r="P103" s="133"/>
      <c r="Q103" s="315"/>
      <c r="R103" s="133"/>
      <c r="S103" s="133"/>
      <c r="T103" s="133"/>
      <c r="U103" s="315"/>
      <c r="V103" s="133">
        <v>1021</v>
      </c>
      <c r="W103" s="315">
        <v>918</v>
      </c>
      <c r="X103" s="315">
        <v>816</v>
      </c>
      <c r="Y103" s="315">
        <v>526</v>
      </c>
      <c r="Z103" s="315">
        <v>461</v>
      </c>
      <c r="AA103" s="315">
        <v>400</v>
      </c>
      <c r="AB103" s="315">
        <v>84</v>
      </c>
      <c r="AC103" s="315">
        <v>65</v>
      </c>
      <c r="AD103" s="315">
        <v>54</v>
      </c>
      <c r="AE103" s="466">
        <v>1094</v>
      </c>
      <c r="AF103" s="466">
        <v>1071</v>
      </c>
      <c r="AG103" s="337">
        <f t="shared" ref="AG103:AW103" si="82">AF103</f>
        <v>1071</v>
      </c>
      <c r="AH103" s="337">
        <f t="shared" si="82"/>
        <v>1071</v>
      </c>
      <c r="AI103" s="337">
        <f t="shared" si="82"/>
        <v>1071</v>
      </c>
      <c r="AJ103" s="337">
        <f t="shared" si="82"/>
        <v>1071</v>
      </c>
      <c r="AK103" s="337">
        <f t="shared" si="82"/>
        <v>1071</v>
      </c>
      <c r="AL103" s="337">
        <f t="shared" si="82"/>
        <v>1071</v>
      </c>
      <c r="AM103" s="337">
        <f t="shared" si="82"/>
        <v>1071</v>
      </c>
      <c r="AN103" s="337">
        <f t="shared" si="82"/>
        <v>1071</v>
      </c>
      <c r="AO103" s="337">
        <f t="shared" si="82"/>
        <v>1071</v>
      </c>
      <c r="AP103" s="337">
        <f t="shared" si="82"/>
        <v>1071</v>
      </c>
      <c r="AQ103" s="337">
        <f t="shared" si="82"/>
        <v>1071</v>
      </c>
      <c r="AR103" s="337">
        <f t="shared" si="82"/>
        <v>1071</v>
      </c>
      <c r="AS103" s="337">
        <f t="shared" si="82"/>
        <v>1071</v>
      </c>
      <c r="AT103" s="337">
        <f t="shared" si="82"/>
        <v>1071</v>
      </c>
      <c r="AU103" s="337">
        <f t="shared" si="82"/>
        <v>1071</v>
      </c>
      <c r="AV103" s="337">
        <f t="shared" si="82"/>
        <v>1071</v>
      </c>
      <c r="AW103" s="337">
        <f t="shared" si="82"/>
        <v>1071</v>
      </c>
    </row>
    <row r="104" spans="1:49" s="8" customFormat="1">
      <c r="A104" s="8" t="s">
        <v>139</v>
      </c>
      <c r="N104" s="133"/>
      <c r="O104" s="133"/>
      <c r="P104" s="133"/>
      <c r="Q104" s="315"/>
      <c r="R104" s="133"/>
      <c r="S104" s="133"/>
      <c r="T104" s="133"/>
      <c r="U104" s="315"/>
      <c r="V104" s="133">
        <v>138873</v>
      </c>
      <c r="W104" s="315">
        <v>142347</v>
      </c>
      <c r="X104" s="315">
        <v>161668</v>
      </c>
      <c r="Y104" s="315">
        <v>178198</v>
      </c>
      <c r="Z104" s="315">
        <v>196242</v>
      </c>
      <c r="AA104" s="315">
        <v>137302</v>
      </c>
      <c r="AB104" s="315">
        <v>102448</v>
      </c>
      <c r="AC104" s="315">
        <v>99919</v>
      </c>
      <c r="AD104" s="315">
        <v>126469</v>
      </c>
      <c r="AE104" s="466">
        <v>131124</v>
      </c>
      <c r="AF104" s="466">
        <v>123584</v>
      </c>
      <c r="AG104" s="337">
        <f t="shared" ref="AG104:AW104" si="83">AF104</f>
        <v>123584</v>
      </c>
      <c r="AH104" s="337">
        <f t="shared" si="83"/>
        <v>123584</v>
      </c>
      <c r="AI104" s="337">
        <f t="shared" si="83"/>
        <v>123584</v>
      </c>
      <c r="AJ104" s="337">
        <f t="shared" si="83"/>
        <v>123584</v>
      </c>
      <c r="AK104" s="337">
        <f t="shared" si="83"/>
        <v>123584</v>
      </c>
      <c r="AL104" s="337">
        <f t="shared" si="83"/>
        <v>123584</v>
      </c>
      <c r="AM104" s="337">
        <f t="shared" si="83"/>
        <v>123584</v>
      </c>
      <c r="AN104" s="337">
        <f t="shared" si="83"/>
        <v>123584</v>
      </c>
      <c r="AO104" s="337">
        <f t="shared" si="83"/>
        <v>123584</v>
      </c>
      <c r="AP104" s="337">
        <f t="shared" si="83"/>
        <v>123584</v>
      </c>
      <c r="AQ104" s="337">
        <f t="shared" si="83"/>
        <v>123584</v>
      </c>
      <c r="AR104" s="337">
        <f t="shared" si="83"/>
        <v>123584</v>
      </c>
      <c r="AS104" s="337">
        <f t="shared" si="83"/>
        <v>123584</v>
      </c>
      <c r="AT104" s="337">
        <f t="shared" si="83"/>
        <v>123584</v>
      </c>
      <c r="AU104" s="337">
        <f t="shared" si="83"/>
        <v>123584</v>
      </c>
      <c r="AV104" s="337">
        <f t="shared" si="83"/>
        <v>123584</v>
      </c>
      <c r="AW104" s="337">
        <f t="shared" si="83"/>
        <v>123584</v>
      </c>
    </row>
    <row r="105" spans="1:49" s="37" customFormat="1" ht="16.5" thickBot="1">
      <c r="A105" s="37" t="s">
        <v>7</v>
      </c>
      <c r="N105" s="138">
        <f t="shared" ref="N105:AD105" si="84">SUM(N94:N104)</f>
        <v>0</v>
      </c>
      <c r="O105" s="138">
        <f t="shared" si="84"/>
        <v>0</v>
      </c>
      <c r="P105" s="138">
        <f t="shared" si="84"/>
        <v>0</v>
      </c>
      <c r="Q105" s="209">
        <f t="shared" si="84"/>
        <v>0</v>
      </c>
      <c r="R105" s="138">
        <f t="shared" si="84"/>
        <v>0</v>
      </c>
      <c r="S105" s="138">
        <f t="shared" si="84"/>
        <v>0</v>
      </c>
      <c r="T105" s="138">
        <f t="shared" si="84"/>
        <v>0</v>
      </c>
      <c r="U105" s="209">
        <f t="shared" si="84"/>
        <v>0</v>
      </c>
      <c r="V105" s="138">
        <f t="shared" si="84"/>
        <v>13678743</v>
      </c>
      <c r="W105" s="138">
        <f t="shared" si="84"/>
        <v>14535104</v>
      </c>
      <c r="X105" s="138">
        <f t="shared" si="84"/>
        <v>15597200</v>
      </c>
      <c r="Y105" s="209">
        <f t="shared" si="84"/>
        <v>17603609</v>
      </c>
      <c r="Z105" s="209">
        <f t="shared" si="84"/>
        <v>20346984</v>
      </c>
      <c r="AA105" s="209">
        <f t="shared" si="84"/>
        <v>24617433</v>
      </c>
      <c r="AB105" s="209">
        <f t="shared" si="84"/>
        <v>27842546</v>
      </c>
      <c r="AC105" s="209">
        <f t="shared" si="84"/>
        <v>30402252</v>
      </c>
      <c r="AD105" s="209">
        <f t="shared" si="84"/>
        <v>35130861</v>
      </c>
      <c r="AE105" s="467">
        <f t="shared" ref="AE105:AW105" si="85">SUM(AE94:AE104)</f>
        <v>38798929</v>
      </c>
      <c r="AF105" s="467">
        <f t="shared" si="85"/>
        <v>40614142</v>
      </c>
      <c r="AG105" s="338">
        <f t="shared" si="85"/>
        <v>42357739.594364628</v>
      </c>
      <c r="AH105" s="338">
        <f t="shared" si="85"/>
        <v>45764222.853349976</v>
      </c>
      <c r="AI105" s="338">
        <f t="shared" si="85"/>
        <v>47655450.266825721</v>
      </c>
      <c r="AJ105" s="338">
        <f t="shared" si="85"/>
        <v>47486705.378907122</v>
      </c>
      <c r="AK105" s="338">
        <f t="shared" si="85"/>
        <v>48026667.301600859</v>
      </c>
      <c r="AL105" s="338">
        <f t="shared" si="85"/>
        <v>50789099.643111028</v>
      </c>
      <c r="AM105" s="338">
        <f t="shared" si="85"/>
        <v>52043260.219257176</v>
      </c>
      <c r="AN105" s="338">
        <f t="shared" si="85"/>
        <v>51195158.936155945</v>
      </c>
      <c r="AO105" s="338">
        <f t="shared" si="85"/>
        <v>51294299.54550159</v>
      </c>
      <c r="AP105" s="338">
        <f t="shared" si="85"/>
        <v>53684931.347322814</v>
      </c>
      <c r="AQ105" s="338">
        <f t="shared" si="85"/>
        <v>54576691.124610007</v>
      </c>
      <c r="AR105" s="338">
        <f t="shared" si="85"/>
        <v>53416022.555378526</v>
      </c>
      <c r="AS105" s="338">
        <f t="shared" si="85"/>
        <v>53303621.62774846</v>
      </c>
      <c r="AT105" s="338">
        <f t="shared" si="85"/>
        <v>55676079.259741016</v>
      </c>
      <c r="AU105" s="338">
        <f t="shared" si="85"/>
        <v>56520650.610579178</v>
      </c>
      <c r="AV105" s="338">
        <f t="shared" si="85"/>
        <v>55272579.201099612</v>
      </c>
      <c r="AW105" s="338">
        <f t="shared" si="85"/>
        <v>55099748.656942971</v>
      </c>
    </row>
    <row r="106" spans="1:49">
      <c r="N106" s="133"/>
      <c r="O106" s="133"/>
      <c r="P106" s="133"/>
      <c r="Q106" s="44"/>
      <c r="R106" s="133"/>
      <c r="S106" s="133"/>
      <c r="T106" s="133"/>
      <c r="U106" s="44"/>
      <c r="V106" s="133"/>
      <c r="W106" s="133"/>
      <c r="X106" s="133"/>
      <c r="Y106" s="44"/>
      <c r="Z106" s="44"/>
      <c r="AA106" s="44"/>
      <c r="AB106" s="44"/>
      <c r="AE106" s="44"/>
      <c r="AF106" s="215"/>
      <c r="AT106" s="13"/>
      <c r="AU106" s="13"/>
      <c r="AV106" s="13"/>
      <c r="AW106" s="13"/>
    </row>
    <row r="107" spans="1:49" s="7" customFormat="1" ht="16.5" thickBot="1">
      <c r="A107" s="7" t="s">
        <v>56</v>
      </c>
      <c r="N107" s="136"/>
      <c r="O107" s="136"/>
      <c r="P107" s="136"/>
      <c r="Q107" s="305"/>
      <c r="R107" s="136"/>
      <c r="S107" s="136"/>
      <c r="T107" s="136"/>
      <c r="U107" s="305"/>
      <c r="V107" s="136"/>
      <c r="W107" s="136"/>
      <c r="X107" s="136"/>
      <c r="Y107" s="305"/>
      <c r="Z107" s="305"/>
      <c r="AA107" s="305"/>
      <c r="AB107" s="305"/>
      <c r="AC107" s="305"/>
      <c r="AD107" s="305"/>
      <c r="AE107" s="305"/>
      <c r="AF107" s="30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</row>
    <row r="108" spans="1:49" s="48" customFormat="1">
      <c r="A108" s="48" t="s">
        <v>140</v>
      </c>
      <c r="Q108" s="316"/>
      <c r="R108" s="133"/>
      <c r="S108" s="133"/>
      <c r="T108" s="133"/>
      <c r="U108" s="316"/>
      <c r="V108" s="133">
        <v>9961883</v>
      </c>
      <c r="W108" s="316">
        <v>10886266</v>
      </c>
      <c r="X108" s="316">
        <v>11706542</v>
      </c>
      <c r="Y108" s="316">
        <v>13366590</v>
      </c>
      <c r="Z108" s="316">
        <v>15928036</v>
      </c>
      <c r="AA108" s="316">
        <v>19640676</v>
      </c>
      <c r="AB108" s="316">
        <v>22154135</v>
      </c>
      <c r="AC108" s="316">
        <v>24423773</v>
      </c>
      <c r="AD108" s="316">
        <v>28249846</v>
      </c>
      <c r="AE108" s="466">
        <v>30922923</v>
      </c>
      <c r="AF108" s="466">
        <v>31988426</v>
      </c>
      <c r="AG108" s="337">
        <f t="shared" ref="AG108:AW108" si="86">AG253</f>
        <v>33305794.554161534</v>
      </c>
      <c r="AH108" s="337">
        <f t="shared" si="86"/>
        <v>36442703.559103809</v>
      </c>
      <c r="AI108" s="337">
        <f t="shared" si="86"/>
        <v>38031981.833272867</v>
      </c>
      <c r="AJ108" s="337">
        <f t="shared" si="86"/>
        <v>37541297.855601683</v>
      </c>
      <c r="AK108" s="337">
        <f t="shared" si="86"/>
        <v>37760920.210263304</v>
      </c>
      <c r="AL108" s="337">
        <f t="shared" si="86"/>
        <v>40200467.655546352</v>
      </c>
      <c r="AM108" s="337">
        <f t="shared" si="86"/>
        <v>41104850.164981745</v>
      </c>
      <c r="AN108" s="337">
        <f t="shared" si="86"/>
        <v>39892350.716073357</v>
      </c>
      <c r="AO108" s="337">
        <f t="shared" si="86"/>
        <v>39634820.582141995</v>
      </c>
      <c r="AP108" s="337">
        <f t="shared" si="86"/>
        <v>41788640.66609814</v>
      </c>
      <c r="AQ108" s="337">
        <f t="shared" si="86"/>
        <v>42427991.364773333</v>
      </c>
      <c r="AR108" s="337">
        <f t="shared" si="86"/>
        <v>41007496.430948302</v>
      </c>
      <c r="AS108" s="337">
        <f t="shared" si="86"/>
        <v>40642512.848593123</v>
      </c>
      <c r="AT108" s="337">
        <f t="shared" si="86"/>
        <v>42764840.248681873</v>
      </c>
      <c r="AU108" s="337">
        <f t="shared" si="86"/>
        <v>43343744.252165064</v>
      </c>
      <c r="AV108" s="337">
        <f t="shared" si="86"/>
        <v>41822807.122160912</v>
      </c>
      <c r="AW108" s="337">
        <f t="shared" si="86"/>
        <v>41384867.230561323</v>
      </c>
    </row>
    <row r="109" spans="1:49" s="48" customFormat="1">
      <c r="A109" s="48" t="s">
        <v>141</v>
      </c>
      <c r="Q109" s="316"/>
      <c r="R109" s="133"/>
      <c r="S109" s="133"/>
      <c r="T109" s="133"/>
      <c r="U109" s="316"/>
      <c r="V109" s="133">
        <v>1880409</v>
      </c>
      <c r="W109" s="316">
        <v>1679417</v>
      </c>
      <c r="X109" s="316">
        <v>1678878</v>
      </c>
      <c r="Y109" s="316">
        <v>1879571</v>
      </c>
      <c r="Z109" s="316">
        <v>1880311</v>
      </c>
      <c r="AA109" s="316">
        <v>1906711</v>
      </c>
      <c r="AB109" s="316">
        <v>1991948</v>
      </c>
      <c r="AC109" s="316">
        <v>1823973</v>
      </c>
      <c r="AD109" s="316">
        <v>1798667</v>
      </c>
      <c r="AE109" s="466">
        <v>2040622</v>
      </c>
      <c r="AF109" s="466">
        <v>2040270</v>
      </c>
      <c r="AG109" s="337">
        <f t="shared" ref="AG109:AW110" si="87">AF109</f>
        <v>2040270</v>
      </c>
      <c r="AH109" s="337">
        <f t="shared" si="87"/>
        <v>2040270</v>
      </c>
      <c r="AI109" s="337">
        <f t="shared" si="87"/>
        <v>2040270</v>
      </c>
      <c r="AJ109" s="337">
        <f t="shared" si="87"/>
        <v>2040270</v>
      </c>
      <c r="AK109" s="337">
        <f t="shared" si="87"/>
        <v>2040270</v>
      </c>
      <c r="AL109" s="337">
        <f t="shared" si="87"/>
        <v>2040270</v>
      </c>
      <c r="AM109" s="337">
        <f t="shared" si="87"/>
        <v>2040270</v>
      </c>
      <c r="AN109" s="337">
        <f t="shared" si="87"/>
        <v>2040270</v>
      </c>
      <c r="AO109" s="337">
        <f t="shared" si="87"/>
        <v>2040270</v>
      </c>
      <c r="AP109" s="337">
        <f t="shared" si="87"/>
        <v>2040270</v>
      </c>
      <c r="AQ109" s="337">
        <f t="shared" si="87"/>
        <v>2040270</v>
      </c>
      <c r="AR109" s="337">
        <f t="shared" si="87"/>
        <v>2040270</v>
      </c>
      <c r="AS109" s="337">
        <f t="shared" si="87"/>
        <v>2040270</v>
      </c>
      <c r="AT109" s="337">
        <f t="shared" si="87"/>
        <v>2040270</v>
      </c>
      <c r="AU109" s="337">
        <f t="shared" si="87"/>
        <v>2040270</v>
      </c>
      <c r="AV109" s="337">
        <f t="shared" si="87"/>
        <v>2040270</v>
      </c>
      <c r="AW109" s="337">
        <f t="shared" si="87"/>
        <v>2040270</v>
      </c>
    </row>
    <row r="110" spans="1:49" s="48" customFormat="1">
      <c r="A110" s="48" t="s">
        <v>142</v>
      </c>
      <c r="Q110" s="316"/>
      <c r="R110" s="133"/>
      <c r="S110" s="133"/>
      <c r="T110" s="133"/>
      <c r="U110" s="316"/>
      <c r="V110" s="133">
        <v>1421</v>
      </c>
      <c r="W110" s="316">
        <v>2754</v>
      </c>
      <c r="X110" s="316">
        <v>1095</v>
      </c>
      <c r="Y110" s="316">
        <v>7679</v>
      </c>
      <c r="Z110" s="316">
        <v>0</v>
      </c>
      <c r="AA110" s="316" t="s">
        <v>90</v>
      </c>
      <c r="AB110" s="316" t="s">
        <v>90</v>
      </c>
      <c r="AC110" s="316">
        <v>6780</v>
      </c>
      <c r="AD110" s="316"/>
      <c r="AE110" s="466">
        <v>3999</v>
      </c>
      <c r="AF110" s="466">
        <v>11265</v>
      </c>
      <c r="AG110" s="337">
        <f>AF110</f>
        <v>11265</v>
      </c>
      <c r="AH110" s="337">
        <f t="shared" si="87"/>
        <v>11265</v>
      </c>
      <c r="AI110" s="337">
        <f t="shared" si="87"/>
        <v>11265</v>
      </c>
      <c r="AJ110" s="337">
        <f t="shared" si="87"/>
        <v>11265</v>
      </c>
      <c r="AK110" s="337">
        <f t="shared" si="87"/>
        <v>11265</v>
      </c>
      <c r="AL110" s="337">
        <f t="shared" si="87"/>
        <v>11265</v>
      </c>
      <c r="AM110" s="337">
        <f t="shared" si="87"/>
        <v>11265</v>
      </c>
      <c r="AN110" s="337">
        <f t="shared" si="87"/>
        <v>11265</v>
      </c>
      <c r="AO110" s="337">
        <f t="shared" si="87"/>
        <v>11265</v>
      </c>
      <c r="AP110" s="337">
        <f t="shared" si="87"/>
        <v>11265</v>
      </c>
      <c r="AQ110" s="337">
        <f t="shared" si="87"/>
        <v>11265</v>
      </c>
      <c r="AR110" s="337">
        <f t="shared" si="87"/>
        <v>11265</v>
      </c>
      <c r="AS110" s="337">
        <f t="shared" si="87"/>
        <v>11265</v>
      </c>
      <c r="AT110" s="337">
        <f t="shared" si="87"/>
        <v>11265</v>
      </c>
      <c r="AU110" s="337">
        <f t="shared" si="87"/>
        <v>11265</v>
      </c>
      <c r="AV110" s="337">
        <f t="shared" si="87"/>
        <v>11265</v>
      </c>
      <c r="AW110" s="337">
        <f t="shared" si="87"/>
        <v>11265</v>
      </c>
    </row>
    <row r="111" spans="1:49">
      <c r="A111" s="48" t="s">
        <v>143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316"/>
      <c r="R111" s="133"/>
      <c r="S111" s="133"/>
      <c r="T111" s="133"/>
      <c r="U111" s="316"/>
      <c r="V111" s="133">
        <v>122298</v>
      </c>
      <c r="W111" s="316">
        <v>85474</v>
      </c>
      <c r="X111" s="316">
        <v>133122</v>
      </c>
      <c r="Y111" s="316">
        <v>202086</v>
      </c>
      <c r="Z111" s="316">
        <v>192031</v>
      </c>
      <c r="AA111" s="316">
        <v>140088</v>
      </c>
      <c r="AB111" s="316">
        <v>221766</v>
      </c>
      <c r="AC111" s="316">
        <v>297468</v>
      </c>
      <c r="AD111" s="316">
        <v>310971</v>
      </c>
      <c r="AE111" s="300">
        <v>239822</v>
      </c>
      <c r="AF111" s="300">
        <v>382070</v>
      </c>
      <c r="AG111" s="183">
        <f t="shared" ref="AG111:AW111" si="88">AF111</f>
        <v>382070</v>
      </c>
      <c r="AH111" s="183">
        <f t="shared" si="88"/>
        <v>382070</v>
      </c>
      <c r="AI111" s="183">
        <f t="shared" si="88"/>
        <v>382070</v>
      </c>
      <c r="AJ111" s="183">
        <f t="shared" si="88"/>
        <v>382070</v>
      </c>
      <c r="AK111" s="183">
        <f t="shared" si="88"/>
        <v>382070</v>
      </c>
      <c r="AL111" s="183">
        <f t="shared" si="88"/>
        <v>382070</v>
      </c>
      <c r="AM111" s="183">
        <f t="shared" si="88"/>
        <v>382070</v>
      </c>
      <c r="AN111" s="183">
        <f t="shared" si="88"/>
        <v>382070</v>
      </c>
      <c r="AO111" s="183">
        <f t="shared" si="88"/>
        <v>382070</v>
      </c>
      <c r="AP111" s="183">
        <f t="shared" si="88"/>
        <v>382070</v>
      </c>
      <c r="AQ111" s="183">
        <f t="shared" si="88"/>
        <v>382070</v>
      </c>
      <c r="AR111" s="183">
        <f t="shared" si="88"/>
        <v>382070</v>
      </c>
      <c r="AS111" s="183">
        <f t="shared" si="88"/>
        <v>382070</v>
      </c>
      <c r="AT111" s="183">
        <f t="shared" si="88"/>
        <v>382070</v>
      </c>
      <c r="AU111" s="183">
        <f t="shared" si="88"/>
        <v>382070</v>
      </c>
      <c r="AV111" s="183">
        <f t="shared" si="88"/>
        <v>382070</v>
      </c>
      <c r="AW111" s="183">
        <f t="shared" si="88"/>
        <v>382070</v>
      </c>
    </row>
    <row r="112" spans="1:49" s="46" customFormat="1">
      <c r="A112" s="48" t="s">
        <v>144</v>
      </c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316"/>
      <c r="R112" s="133"/>
      <c r="S112" s="133"/>
      <c r="T112" s="133"/>
      <c r="U112" s="316"/>
      <c r="V112" s="133">
        <v>23665</v>
      </c>
      <c r="W112" s="316">
        <v>27164</v>
      </c>
      <c r="X112" s="316">
        <v>34664</v>
      </c>
      <c r="Y112" s="316">
        <v>36374</v>
      </c>
      <c r="Z112" s="316">
        <v>58931</v>
      </c>
      <c r="AA112" s="316">
        <v>90599</v>
      </c>
      <c r="AB112" s="316">
        <v>51995</v>
      </c>
      <c r="AC112" s="316">
        <v>140764</v>
      </c>
      <c r="AD112" s="316">
        <v>253117</v>
      </c>
      <c r="AE112" s="300">
        <v>163695</v>
      </c>
      <c r="AF112" s="300">
        <v>285142</v>
      </c>
      <c r="AG112" s="183">
        <f t="shared" ref="AG112:AW112" si="89">AF112</f>
        <v>285142</v>
      </c>
      <c r="AH112" s="183">
        <f t="shared" si="89"/>
        <v>285142</v>
      </c>
      <c r="AI112" s="183">
        <f t="shared" si="89"/>
        <v>285142</v>
      </c>
      <c r="AJ112" s="183">
        <f t="shared" si="89"/>
        <v>285142</v>
      </c>
      <c r="AK112" s="183">
        <f t="shared" si="89"/>
        <v>285142</v>
      </c>
      <c r="AL112" s="183">
        <f t="shared" si="89"/>
        <v>285142</v>
      </c>
      <c r="AM112" s="183">
        <f t="shared" si="89"/>
        <v>285142</v>
      </c>
      <c r="AN112" s="183">
        <f t="shared" si="89"/>
        <v>285142</v>
      </c>
      <c r="AO112" s="183">
        <f t="shared" si="89"/>
        <v>285142</v>
      </c>
      <c r="AP112" s="183">
        <f t="shared" si="89"/>
        <v>285142</v>
      </c>
      <c r="AQ112" s="183">
        <f t="shared" si="89"/>
        <v>285142</v>
      </c>
      <c r="AR112" s="183">
        <f t="shared" si="89"/>
        <v>285142</v>
      </c>
      <c r="AS112" s="183">
        <f t="shared" si="89"/>
        <v>285142</v>
      </c>
      <c r="AT112" s="183">
        <f t="shared" si="89"/>
        <v>285142</v>
      </c>
      <c r="AU112" s="183">
        <f t="shared" si="89"/>
        <v>285142</v>
      </c>
      <c r="AV112" s="183">
        <f t="shared" si="89"/>
        <v>285142</v>
      </c>
      <c r="AW112" s="183">
        <f t="shared" si="89"/>
        <v>285142</v>
      </c>
    </row>
    <row r="113" spans="1:49" s="46" customFormat="1">
      <c r="A113" s="48" t="s">
        <v>145</v>
      </c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316"/>
      <c r="R113" s="133"/>
      <c r="S113" s="133"/>
      <c r="T113" s="133"/>
      <c r="U113" s="316"/>
      <c r="V113" s="133">
        <v>146244</v>
      </c>
      <c r="W113" s="316">
        <v>175990</v>
      </c>
      <c r="X113" s="316">
        <v>236337</v>
      </c>
      <c r="Y113" s="316">
        <v>76258</v>
      </c>
      <c r="Z113" s="316">
        <v>88975</v>
      </c>
      <c r="AA113" s="316">
        <v>65668</v>
      </c>
      <c r="AB113" s="316">
        <v>94048</v>
      </c>
      <c r="AC113" s="316">
        <v>99302</v>
      </c>
      <c r="AD113" s="316">
        <v>92092</v>
      </c>
      <c r="AE113" s="300">
        <v>101988</v>
      </c>
      <c r="AF113" s="300">
        <v>154636</v>
      </c>
      <c r="AG113" s="183">
        <f t="shared" ref="AG113:AW113" si="90">AF113</f>
        <v>154636</v>
      </c>
      <c r="AH113" s="183">
        <f t="shared" si="90"/>
        <v>154636</v>
      </c>
      <c r="AI113" s="183">
        <f t="shared" si="90"/>
        <v>154636</v>
      </c>
      <c r="AJ113" s="183">
        <f t="shared" si="90"/>
        <v>154636</v>
      </c>
      <c r="AK113" s="183">
        <f t="shared" si="90"/>
        <v>154636</v>
      </c>
      <c r="AL113" s="183">
        <f t="shared" si="90"/>
        <v>154636</v>
      </c>
      <c r="AM113" s="183">
        <f t="shared" si="90"/>
        <v>154636</v>
      </c>
      <c r="AN113" s="183">
        <f t="shared" si="90"/>
        <v>154636</v>
      </c>
      <c r="AO113" s="183">
        <f t="shared" si="90"/>
        <v>154636</v>
      </c>
      <c r="AP113" s="183">
        <f t="shared" si="90"/>
        <v>154636</v>
      </c>
      <c r="AQ113" s="183">
        <f t="shared" si="90"/>
        <v>154636</v>
      </c>
      <c r="AR113" s="183">
        <f t="shared" si="90"/>
        <v>154636</v>
      </c>
      <c r="AS113" s="183">
        <f t="shared" si="90"/>
        <v>154636</v>
      </c>
      <c r="AT113" s="183">
        <f t="shared" si="90"/>
        <v>154636</v>
      </c>
      <c r="AU113" s="183">
        <f t="shared" si="90"/>
        <v>154636</v>
      </c>
      <c r="AV113" s="183">
        <f t="shared" si="90"/>
        <v>154636</v>
      </c>
      <c r="AW113" s="183">
        <f t="shared" si="90"/>
        <v>154636</v>
      </c>
    </row>
    <row r="114" spans="1:49" s="46" customFormat="1">
      <c r="A114" s="48" t="s">
        <v>146</v>
      </c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133"/>
      <c r="S114" s="133"/>
      <c r="T114" s="133"/>
      <c r="U114" s="48"/>
      <c r="V114" s="133">
        <v>174955</v>
      </c>
      <c r="W114" s="316">
        <v>174946</v>
      </c>
      <c r="X114" s="316">
        <v>174943</v>
      </c>
      <c r="Y114" s="316">
        <v>174962</v>
      </c>
      <c r="Z114" s="316">
        <v>174971</v>
      </c>
      <c r="AA114" s="48">
        <v>174929</v>
      </c>
      <c r="AB114" s="48">
        <v>274859</v>
      </c>
      <c r="AC114" s="133">
        <v>274915</v>
      </c>
      <c r="AD114" s="133">
        <v>274892</v>
      </c>
      <c r="AE114" s="300">
        <v>474721</v>
      </c>
      <c r="AF114" s="300">
        <v>474536</v>
      </c>
      <c r="AG114" s="183">
        <f t="shared" ref="AG114:AW114" si="91">AF114</f>
        <v>474536</v>
      </c>
      <c r="AH114" s="183">
        <f t="shared" si="91"/>
        <v>474536</v>
      </c>
      <c r="AI114" s="183">
        <f t="shared" si="91"/>
        <v>474536</v>
      </c>
      <c r="AJ114" s="183">
        <f t="shared" si="91"/>
        <v>474536</v>
      </c>
      <c r="AK114" s="183">
        <f t="shared" si="91"/>
        <v>474536</v>
      </c>
      <c r="AL114" s="183">
        <f t="shared" si="91"/>
        <v>474536</v>
      </c>
      <c r="AM114" s="183">
        <f t="shared" si="91"/>
        <v>474536</v>
      </c>
      <c r="AN114" s="183">
        <f t="shared" si="91"/>
        <v>474536</v>
      </c>
      <c r="AO114" s="183">
        <f t="shared" si="91"/>
        <v>474536</v>
      </c>
      <c r="AP114" s="183">
        <f t="shared" si="91"/>
        <v>474536</v>
      </c>
      <c r="AQ114" s="183">
        <f t="shared" si="91"/>
        <v>474536</v>
      </c>
      <c r="AR114" s="183">
        <f t="shared" si="91"/>
        <v>474536</v>
      </c>
      <c r="AS114" s="183">
        <f t="shared" si="91"/>
        <v>474536</v>
      </c>
      <c r="AT114" s="183">
        <f t="shared" si="91"/>
        <v>474536</v>
      </c>
      <c r="AU114" s="183">
        <f t="shared" si="91"/>
        <v>474536</v>
      </c>
      <c r="AV114" s="183">
        <f t="shared" si="91"/>
        <v>474536</v>
      </c>
      <c r="AW114" s="183">
        <f t="shared" si="91"/>
        <v>474536</v>
      </c>
    </row>
    <row r="115" spans="1:49" s="6" customFormat="1">
      <c r="A115" s="6" t="s">
        <v>147</v>
      </c>
      <c r="N115" s="196">
        <f t="shared" ref="N115:AC115" si="92">SUM(N108:N114)</f>
        <v>0</v>
      </c>
      <c r="O115" s="196">
        <f t="shared" si="92"/>
        <v>0</v>
      </c>
      <c r="P115" s="196">
        <f t="shared" si="92"/>
        <v>0</v>
      </c>
      <c r="Q115" s="196">
        <f t="shared" si="92"/>
        <v>0</v>
      </c>
      <c r="R115" s="196">
        <f t="shared" si="92"/>
        <v>0</v>
      </c>
      <c r="S115" s="196">
        <f t="shared" si="92"/>
        <v>0</v>
      </c>
      <c r="T115" s="196">
        <f t="shared" si="92"/>
        <v>0</v>
      </c>
      <c r="U115" s="196">
        <f t="shared" si="92"/>
        <v>0</v>
      </c>
      <c r="V115" s="196">
        <f t="shared" si="92"/>
        <v>12310875</v>
      </c>
      <c r="W115" s="196">
        <f t="shared" si="92"/>
        <v>13032011</v>
      </c>
      <c r="X115" s="196">
        <f t="shared" si="92"/>
        <v>13965581</v>
      </c>
      <c r="Y115" s="196">
        <f t="shared" si="92"/>
        <v>15743520</v>
      </c>
      <c r="Z115" s="196">
        <f t="shared" si="92"/>
        <v>18323255</v>
      </c>
      <c r="AA115" s="196">
        <f t="shared" si="92"/>
        <v>22018671</v>
      </c>
      <c r="AB115" s="196">
        <f t="shared" si="92"/>
        <v>24788751</v>
      </c>
      <c r="AC115" s="196">
        <f t="shared" si="92"/>
        <v>27066975</v>
      </c>
      <c r="AD115" s="196">
        <f>SUM(AD108:AD114)</f>
        <v>30979585</v>
      </c>
      <c r="AE115" s="459">
        <f t="shared" ref="AE115:AW115" si="93">SUM(AE108:AE114)</f>
        <v>33947770</v>
      </c>
      <c r="AF115" s="459">
        <f t="shared" si="93"/>
        <v>35336345</v>
      </c>
      <c r="AG115" s="140">
        <f t="shared" si="93"/>
        <v>36653713.554161534</v>
      </c>
      <c r="AH115" s="140">
        <f t="shared" si="93"/>
        <v>39790622.559103809</v>
      </c>
      <c r="AI115" s="140">
        <f t="shared" si="93"/>
        <v>41379900.833272867</v>
      </c>
      <c r="AJ115" s="140">
        <f t="shared" si="93"/>
        <v>40889216.855601683</v>
      </c>
      <c r="AK115" s="140">
        <f t="shared" si="93"/>
        <v>41108839.210263304</v>
      </c>
      <c r="AL115" s="140">
        <f t="shared" si="93"/>
        <v>43548386.655546352</v>
      </c>
      <c r="AM115" s="140">
        <f t="shared" si="93"/>
        <v>44452769.164981745</v>
      </c>
      <c r="AN115" s="140">
        <f t="shared" si="93"/>
        <v>43240269.716073357</v>
      </c>
      <c r="AO115" s="140">
        <f t="shared" si="93"/>
        <v>42982739.582141995</v>
      </c>
      <c r="AP115" s="140">
        <f t="shared" si="93"/>
        <v>45136559.66609814</v>
      </c>
      <c r="AQ115" s="140">
        <f t="shared" si="93"/>
        <v>45775910.364773333</v>
      </c>
      <c r="AR115" s="140">
        <f t="shared" si="93"/>
        <v>44355415.430948302</v>
      </c>
      <c r="AS115" s="140">
        <f t="shared" si="93"/>
        <v>43990431.848593123</v>
      </c>
      <c r="AT115" s="140">
        <f t="shared" si="93"/>
        <v>46112759.248681873</v>
      </c>
      <c r="AU115" s="140">
        <f t="shared" si="93"/>
        <v>46691663.252165064</v>
      </c>
      <c r="AV115" s="140">
        <f t="shared" si="93"/>
        <v>45170726.122160912</v>
      </c>
      <c r="AW115" s="140">
        <f t="shared" si="93"/>
        <v>44732786.230561323</v>
      </c>
    </row>
    <row r="116" spans="1:49" s="46" customFormat="1">
      <c r="A116" s="46" t="s">
        <v>117</v>
      </c>
      <c r="N116" s="133"/>
      <c r="O116" s="133"/>
      <c r="P116" s="133"/>
      <c r="Q116" s="189"/>
      <c r="R116" s="133"/>
      <c r="S116" s="133"/>
      <c r="T116" s="133"/>
      <c r="U116" s="189"/>
      <c r="V116" s="133">
        <v>173000</v>
      </c>
      <c r="W116" s="189">
        <v>173195</v>
      </c>
      <c r="X116" s="189">
        <v>173195</v>
      </c>
      <c r="Y116" s="189">
        <v>173195</v>
      </c>
      <c r="Z116" s="189">
        <v>173195</v>
      </c>
      <c r="AA116" s="189">
        <v>180104</v>
      </c>
      <c r="AB116" s="189">
        <v>180104</v>
      </c>
      <c r="AC116" s="189">
        <v>180104</v>
      </c>
      <c r="AD116" s="189">
        <v>186619</v>
      </c>
      <c r="AE116" s="468">
        <v>186619</v>
      </c>
      <c r="AF116" s="170">
        <v>186689</v>
      </c>
      <c r="AG116" s="38">
        <f t="shared" ref="AG116:AW116" si="94">AF116</f>
        <v>186689</v>
      </c>
      <c r="AH116" s="38">
        <f t="shared" si="94"/>
        <v>186689</v>
      </c>
      <c r="AI116" s="38">
        <f t="shared" si="94"/>
        <v>186689</v>
      </c>
      <c r="AJ116" s="38">
        <f t="shared" si="94"/>
        <v>186689</v>
      </c>
      <c r="AK116" s="38">
        <f t="shared" si="94"/>
        <v>186689</v>
      </c>
      <c r="AL116" s="38">
        <f t="shared" si="94"/>
        <v>186689</v>
      </c>
      <c r="AM116" s="38">
        <f t="shared" si="94"/>
        <v>186689</v>
      </c>
      <c r="AN116" s="38">
        <f t="shared" si="94"/>
        <v>186689</v>
      </c>
      <c r="AO116" s="38">
        <f t="shared" si="94"/>
        <v>186689</v>
      </c>
      <c r="AP116" s="38">
        <f t="shared" si="94"/>
        <v>186689</v>
      </c>
      <c r="AQ116" s="38">
        <f t="shared" si="94"/>
        <v>186689</v>
      </c>
      <c r="AR116" s="38">
        <f t="shared" si="94"/>
        <v>186689</v>
      </c>
      <c r="AS116" s="38">
        <f t="shared" si="94"/>
        <v>186689</v>
      </c>
      <c r="AT116" s="38">
        <f t="shared" si="94"/>
        <v>186689</v>
      </c>
      <c r="AU116" s="38">
        <f t="shared" si="94"/>
        <v>186689</v>
      </c>
      <c r="AV116" s="38">
        <f t="shared" si="94"/>
        <v>186689</v>
      </c>
      <c r="AW116" s="38">
        <f t="shared" si="94"/>
        <v>186689</v>
      </c>
    </row>
    <row r="117" spans="1:49" s="46" customFormat="1">
      <c r="A117" s="46" t="s">
        <v>148</v>
      </c>
      <c r="N117" s="133"/>
      <c r="O117" s="133"/>
      <c r="P117" s="133"/>
      <c r="Q117" s="189"/>
      <c r="R117" s="133"/>
      <c r="S117" s="133"/>
      <c r="T117" s="133"/>
      <c r="U117" s="189"/>
      <c r="V117" s="133">
        <v>145123</v>
      </c>
      <c r="W117" s="189">
        <v>150402</v>
      </c>
      <c r="X117" s="189">
        <v>150402</v>
      </c>
      <c r="Y117" s="189">
        <v>150402</v>
      </c>
      <c r="Z117" s="189">
        <v>150402</v>
      </c>
      <c r="AA117" s="189">
        <v>482852</v>
      </c>
      <c r="AB117" s="189">
        <v>482827</v>
      </c>
      <c r="AC117" s="189">
        <v>481980</v>
      </c>
      <c r="AD117" s="189">
        <v>966825</v>
      </c>
      <c r="AE117" s="170">
        <v>966570</v>
      </c>
      <c r="AF117" s="170">
        <v>971182</v>
      </c>
      <c r="AG117" s="38">
        <f t="shared" ref="AG117:AW117" si="95">AF117</f>
        <v>971182</v>
      </c>
      <c r="AH117" s="38">
        <f t="shared" si="95"/>
        <v>971182</v>
      </c>
      <c r="AI117" s="38">
        <f t="shared" si="95"/>
        <v>971182</v>
      </c>
      <c r="AJ117" s="38">
        <f t="shared" si="95"/>
        <v>971182</v>
      </c>
      <c r="AK117" s="38">
        <f t="shared" si="95"/>
        <v>971182</v>
      </c>
      <c r="AL117" s="38">
        <f t="shared" si="95"/>
        <v>971182</v>
      </c>
      <c r="AM117" s="38">
        <f t="shared" si="95"/>
        <v>971182</v>
      </c>
      <c r="AN117" s="38">
        <f t="shared" si="95"/>
        <v>971182</v>
      </c>
      <c r="AO117" s="38">
        <f t="shared" si="95"/>
        <v>971182</v>
      </c>
      <c r="AP117" s="38">
        <f t="shared" si="95"/>
        <v>971182</v>
      </c>
      <c r="AQ117" s="38">
        <f t="shared" si="95"/>
        <v>971182</v>
      </c>
      <c r="AR117" s="38">
        <f t="shared" si="95"/>
        <v>971182</v>
      </c>
      <c r="AS117" s="38">
        <f t="shared" si="95"/>
        <v>971182</v>
      </c>
      <c r="AT117" s="38">
        <f t="shared" si="95"/>
        <v>971182</v>
      </c>
      <c r="AU117" s="38">
        <f t="shared" si="95"/>
        <v>971182</v>
      </c>
      <c r="AV117" s="38">
        <f t="shared" si="95"/>
        <v>971182</v>
      </c>
      <c r="AW117" s="38">
        <f t="shared" si="95"/>
        <v>971182</v>
      </c>
    </row>
    <row r="118" spans="1:49" s="46" customFormat="1">
      <c r="A118" s="46" t="s">
        <v>343</v>
      </c>
      <c r="N118" s="133"/>
      <c r="O118" s="133"/>
      <c r="P118" s="133"/>
      <c r="Q118" s="189"/>
      <c r="R118" s="133"/>
      <c r="S118" s="133"/>
      <c r="T118" s="133"/>
      <c r="U118" s="189"/>
      <c r="V118" s="133"/>
      <c r="W118" s="189"/>
      <c r="X118" s="189"/>
      <c r="Y118" s="189"/>
      <c r="Z118" s="189"/>
      <c r="AA118" s="189"/>
      <c r="AB118" s="189"/>
      <c r="AC118" s="189"/>
      <c r="AD118" s="189"/>
      <c r="AE118" s="170">
        <v>4683</v>
      </c>
      <c r="AF118" s="170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</row>
    <row r="119" spans="1:49" s="46" customFormat="1">
      <c r="A119" s="46" t="s">
        <v>288</v>
      </c>
      <c r="N119" s="133"/>
      <c r="O119" s="133"/>
      <c r="P119" s="133"/>
      <c r="Q119" s="189"/>
      <c r="R119" s="133"/>
      <c r="S119" s="133"/>
      <c r="T119" s="133"/>
      <c r="U119" s="189"/>
      <c r="V119" s="189">
        <v>125000</v>
      </c>
      <c r="W119" s="189">
        <v>125000</v>
      </c>
      <c r="X119" s="189">
        <v>125000</v>
      </c>
      <c r="Y119" s="189">
        <v>125000</v>
      </c>
      <c r="Z119" s="189">
        <v>125000</v>
      </c>
      <c r="AA119" s="189">
        <v>125000</v>
      </c>
      <c r="AB119" s="189">
        <v>335000</v>
      </c>
      <c r="AC119" s="189">
        <v>335000</v>
      </c>
      <c r="AD119" s="189">
        <v>335000</v>
      </c>
      <c r="AE119" s="170">
        <v>635000</v>
      </c>
      <c r="AF119" s="170">
        <v>635000</v>
      </c>
      <c r="AG119" s="38">
        <f t="shared" ref="AG119:AW119" si="96">AG237</f>
        <v>635000</v>
      </c>
      <c r="AH119" s="38">
        <f t="shared" si="96"/>
        <v>635000</v>
      </c>
      <c r="AI119" s="38">
        <f t="shared" si="96"/>
        <v>635000</v>
      </c>
      <c r="AJ119" s="38">
        <f t="shared" si="96"/>
        <v>635000</v>
      </c>
      <c r="AK119" s="38">
        <f t="shared" si="96"/>
        <v>635000</v>
      </c>
      <c r="AL119" s="38">
        <f t="shared" si="96"/>
        <v>635000</v>
      </c>
      <c r="AM119" s="38">
        <f t="shared" si="96"/>
        <v>635000</v>
      </c>
      <c r="AN119" s="38">
        <f t="shared" si="96"/>
        <v>635000</v>
      </c>
      <c r="AO119" s="38">
        <f t="shared" si="96"/>
        <v>635000</v>
      </c>
      <c r="AP119" s="38">
        <f t="shared" si="96"/>
        <v>635000</v>
      </c>
      <c r="AQ119" s="38">
        <f t="shared" si="96"/>
        <v>635000</v>
      </c>
      <c r="AR119" s="38">
        <f t="shared" si="96"/>
        <v>635000</v>
      </c>
      <c r="AS119" s="38">
        <f t="shared" si="96"/>
        <v>635000</v>
      </c>
      <c r="AT119" s="38">
        <f t="shared" si="96"/>
        <v>635000</v>
      </c>
      <c r="AU119" s="38">
        <f t="shared" si="96"/>
        <v>635000</v>
      </c>
      <c r="AV119" s="38">
        <f t="shared" si="96"/>
        <v>635000</v>
      </c>
      <c r="AW119" s="38">
        <f t="shared" si="96"/>
        <v>635000</v>
      </c>
    </row>
    <row r="120" spans="1:49">
      <c r="A120" s="46" t="s">
        <v>149</v>
      </c>
      <c r="N120" s="133"/>
      <c r="O120" s="133"/>
      <c r="P120" s="133"/>
      <c r="Q120" s="189"/>
      <c r="R120" s="133"/>
      <c r="S120" s="133"/>
      <c r="T120" s="133"/>
      <c r="U120" s="189"/>
      <c r="V120" s="133">
        <v>924744</v>
      </c>
      <c r="W120" s="189">
        <v>1054496</v>
      </c>
      <c r="X120" s="189">
        <v>1183021</v>
      </c>
      <c r="Y120" s="189">
        <v>1411491</v>
      </c>
      <c r="Z120" s="189">
        <v>1575130</v>
      </c>
      <c r="AA120" s="189">
        <v>1810807</v>
      </c>
      <c r="AB120" s="189">
        <v>2055865</v>
      </c>
      <c r="AC120" s="189">
        <v>2338192</v>
      </c>
      <c r="AD120" s="189">
        <v>2662831</v>
      </c>
      <c r="AE120" s="300">
        <v>3058288</v>
      </c>
      <c r="AF120" s="300">
        <v>3484925</v>
      </c>
      <c r="AG120" s="183">
        <f>AF120+AG42-AG49*AG198</f>
        <v>3911154.0402030945</v>
      </c>
      <c r="AH120" s="183">
        <f>AG120+AH42-AH49*AH198</f>
        <v>4180728.2942461632</v>
      </c>
      <c r="AI120" s="183">
        <f>AH120+AI42-AI49*AI198</f>
        <v>4482677.4335528612</v>
      </c>
      <c r="AJ120" s="183">
        <f>AI120+AJ42-AJ49*AJ198</f>
        <v>4804616.523305444</v>
      </c>
      <c r="AK120" s="183">
        <f>AJ120+AK42-AK49*AK198</f>
        <v>5124956.0913375681</v>
      </c>
      <c r="AL120" s="183">
        <f>AK120+AL42-AL49*AL198</f>
        <v>5447840.9875646867</v>
      </c>
      <c r="AM120" s="183">
        <f>AL120+AM42-AM49*AM198</f>
        <v>5797619.0542754401</v>
      </c>
      <c r="AN120" s="183">
        <f>AM120+AN42-AN49*AN198</f>
        <v>6162017.2200825848</v>
      </c>
      <c r="AO120" s="183">
        <f>AN120+AO42-AO49*AO198</f>
        <v>6518687.9633595897</v>
      </c>
      <c r="AP120" s="183">
        <f>AO120+AP42-AP49*AP198</f>
        <v>6755499.6812246656</v>
      </c>
      <c r="AQ120" s="183">
        <f>AP120+AQ42-AQ49*AQ198</f>
        <v>7007908.7598366672</v>
      </c>
      <c r="AR120" s="183">
        <f>AQ120+AR42-AR49*AR198</f>
        <v>7267735.1244302206</v>
      </c>
      <c r="AS120" s="183">
        <f>AR120+AS42-AS49*AS198</f>
        <v>7520317.7791553307</v>
      </c>
      <c r="AT120" s="183">
        <f>AS120+AT42-AT49*AT198</f>
        <v>7770448.0110591371</v>
      </c>
      <c r="AU120" s="183">
        <f>AT120+AU42-AU49*AU198</f>
        <v>8036115.3584141061</v>
      </c>
      <c r="AV120" s="183">
        <f>AU120+AV42-AV49*AV198</f>
        <v>8308981.0789386993</v>
      </c>
      <c r="AW120" s="183">
        <f>AV120+AW42-AW49*AW198</f>
        <v>8574090.426381655</v>
      </c>
    </row>
    <row r="121" spans="1:49" s="6" customFormat="1">
      <c r="A121" s="135" t="s">
        <v>8</v>
      </c>
      <c r="N121" s="131">
        <f t="shared" ref="N121:AD121" si="97">SUM(N116:N120)</f>
        <v>0</v>
      </c>
      <c r="O121" s="131">
        <f t="shared" si="97"/>
        <v>0</v>
      </c>
      <c r="P121" s="131">
        <f t="shared" si="97"/>
        <v>0</v>
      </c>
      <c r="Q121" s="131">
        <f t="shared" si="97"/>
        <v>0</v>
      </c>
      <c r="R121" s="131">
        <f t="shared" si="97"/>
        <v>0</v>
      </c>
      <c r="S121" s="131">
        <f t="shared" si="97"/>
        <v>0</v>
      </c>
      <c r="T121" s="131">
        <f t="shared" si="97"/>
        <v>0</v>
      </c>
      <c r="U121" s="131">
        <f t="shared" si="97"/>
        <v>0</v>
      </c>
      <c r="V121" s="131">
        <f t="shared" si="97"/>
        <v>1367867</v>
      </c>
      <c r="W121" s="131">
        <f t="shared" si="97"/>
        <v>1503093</v>
      </c>
      <c r="X121" s="131">
        <f t="shared" si="97"/>
        <v>1631618</v>
      </c>
      <c r="Y121" s="131">
        <f t="shared" si="97"/>
        <v>1860088</v>
      </c>
      <c r="Z121" s="131">
        <f t="shared" si="97"/>
        <v>2023727</v>
      </c>
      <c r="AA121" s="131">
        <f t="shared" si="97"/>
        <v>2598763</v>
      </c>
      <c r="AB121" s="131">
        <f t="shared" si="97"/>
        <v>3053796</v>
      </c>
      <c r="AC121" s="131">
        <f t="shared" si="97"/>
        <v>3335276</v>
      </c>
      <c r="AD121" s="131">
        <f t="shared" si="97"/>
        <v>4151275</v>
      </c>
      <c r="AE121" s="459">
        <f>SUM(AE116:AE120)</f>
        <v>4851160</v>
      </c>
      <c r="AF121" s="459">
        <f t="shared" ref="AF121:AW121" si="98">SUM(AF116:AF120)</f>
        <v>5277796</v>
      </c>
      <c r="AG121" s="140">
        <f t="shared" si="98"/>
        <v>5704025.0402030945</v>
      </c>
      <c r="AH121" s="140">
        <f t="shared" si="98"/>
        <v>5973599.2942461632</v>
      </c>
      <c r="AI121" s="140">
        <f t="shared" si="98"/>
        <v>6275548.4335528612</v>
      </c>
      <c r="AJ121" s="140">
        <f t="shared" si="98"/>
        <v>6597487.523305444</v>
      </c>
      <c r="AK121" s="140">
        <f t="shared" si="98"/>
        <v>6917827.0913375681</v>
      </c>
      <c r="AL121" s="140">
        <f t="shared" si="98"/>
        <v>7240711.9875646867</v>
      </c>
      <c r="AM121" s="140">
        <f t="shared" si="98"/>
        <v>7590490.0542754401</v>
      </c>
      <c r="AN121" s="140">
        <f t="shared" si="98"/>
        <v>7954888.2200825848</v>
      </c>
      <c r="AO121" s="140">
        <f t="shared" si="98"/>
        <v>8311558.9633595897</v>
      </c>
      <c r="AP121" s="140">
        <f t="shared" si="98"/>
        <v>8548370.6812246665</v>
      </c>
      <c r="AQ121" s="140">
        <f t="shared" si="98"/>
        <v>8800779.7598366663</v>
      </c>
      <c r="AR121" s="140">
        <f t="shared" si="98"/>
        <v>9060606.1244302206</v>
      </c>
      <c r="AS121" s="140">
        <f t="shared" si="98"/>
        <v>9313188.7791553307</v>
      </c>
      <c r="AT121" s="140">
        <f t="shared" si="98"/>
        <v>9563319.0110591371</v>
      </c>
      <c r="AU121" s="140">
        <f t="shared" si="98"/>
        <v>9828986.3584141061</v>
      </c>
      <c r="AV121" s="140">
        <f t="shared" si="98"/>
        <v>10101852.0789387</v>
      </c>
      <c r="AW121" s="140">
        <f t="shared" si="98"/>
        <v>10366961.426381655</v>
      </c>
    </row>
    <row r="122" spans="1:49" s="45" customFormat="1" ht="16.5" thickBot="1">
      <c r="A122" s="45" t="s">
        <v>9</v>
      </c>
      <c r="N122" s="137">
        <f t="shared" ref="N122:AD122" si="99">N115+N121</f>
        <v>0</v>
      </c>
      <c r="O122" s="137">
        <f t="shared" si="99"/>
        <v>0</v>
      </c>
      <c r="P122" s="137">
        <f t="shared" si="99"/>
        <v>0</v>
      </c>
      <c r="Q122" s="210">
        <f t="shared" si="99"/>
        <v>0</v>
      </c>
      <c r="R122" s="137">
        <f t="shared" si="99"/>
        <v>0</v>
      </c>
      <c r="S122" s="137">
        <f t="shared" si="99"/>
        <v>0</v>
      </c>
      <c r="T122" s="137">
        <f t="shared" si="99"/>
        <v>0</v>
      </c>
      <c r="U122" s="210">
        <f t="shared" si="99"/>
        <v>0</v>
      </c>
      <c r="V122" s="137">
        <f t="shared" si="99"/>
        <v>13678742</v>
      </c>
      <c r="W122" s="137">
        <f t="shared" si="99"/>
        <v>14535104</v>
      </c>
      <c r="X122" s="137">
        <f t="shared" si="99"/>
        <v>15597199</v>
      </c>
      <c r="Y122" s="210">
        <f t="shared" si="99"/>
        <v>17603608</v>
      </c>
      <c r="Z122" s="210">
        <f t="shared" si="99"/>
        <v>20346982</v>
      </c>
      <c r="AA122" s="210">
        <f t="shared" si="99"/>
        <v>24617434</v>
      </c>
      <c r="AB122" s="210">
        <f t="shared" si="99"/>
        <v>27842547</v>
      </c>
      <c r="AC122" s="210">
        <f t="shared" si="99"/>
        <v>30402251</v>
      </c>
      <c r="AD122" s="210">
        <f t="shared" si="99"/>
        <v>35130860</v>
      </c>
      <c r="AE122" s="469">
        <f t="shared" ref="AE122:AW122" si="100">AE115+AE121</f>
        <v>38798930</v>
      </c>
      <c r="AF122" s="469">
        <f t="shared" si="100"/>
        <v>40614141</v>
      </c>
      <c r="AG122" s="339">
        <f t="shared" si="100"/>
        <v>42357738.594364628</v>
      </c>
      <c r="AH122" s="339">
        <f t="shared" si="100"/>
        <v>45764221.853349969</v>
      </c>
      <c r="AI122" s="339">
        <f t="shared" si="100"/>
        <v>47655449.266825728</v>
      </c>
      <c r="AJ122" s="339">
        <f t="shared" si="100"/>
        <v>47486704.378907129</v>
      </c>
      <c r="AK122" s="339">
        <f t="shared" si="100"/>
        <v>48026666.301600873</v>
      </c>
      <c r="AL122" s="339">
        <f t="shared" si="100"/>
        <v>50789098.643111035</v>
      </c>
      <c r="AM122" s="339">
        <f t="shared" si="100"/>
        <v>52043259.219257183</v>
      </c>
      <c r="AN122" s="339">
        <f t="shared" si="100"/>
        <v>51195157.936155945</v>
      </c>
      <c r="AO122" s="339">
        <f t="shared" si="100"/>
        <v>51294298.545501582</v>
      </c>
      <c r="AP122" s="339">
        <f t="shared" si="100"/>
        <v>53684930.347322807</v>
      </c>
      <c r="AQ122" s="339">
        <f t="shared" si="100"/>
        <v>54576690.124609999</v>
      </c>
      <c r="AR122" s="339">
        <f t="shared" si="100"/>
        <v>53416021.555378526</v>
      </c>
      <c r="AS122" s="339">
        <f t="shared" si="100"/>
        <v>53303620.627748452</v>
      </c>
      <c r="AT122" s="339">
        <f t="shared" si="100"/>
        <v>55676078.259741008</v>
      </c>
      <c r="AU122" s="339">
        <f t="shared" si="100"/>
        <v>56520649.61057917</v>
      </c>
      <c r="AV122" s="339">
        <f t="shared" si="100"/>
        <v>55272578.201099612</v>
      </c>
      <c r="AW122" s="339">
        <f t="shared" si="100"/>
        <v>55099747.656942979</v>
      </c>
    </row>
    <row r="123" spans="1:49" s="10" customFormat="1" ht="16.5" thickTop="1">
      <c r="A123" s="9" t="s">
        <v>10</v>
      </c>
      <c r="B123" s="10" t="str">
        <f t="shared" ref="B123:AW123" si="101">IF(B105=B122,"OK",B105-B122)</f>
        <v>OK</v>
      </c>
      <c r="C123" s="10" t="str">
        <f t="shared" si="101"/>
        <v>OK</v>
      </c>
      <c r="D123" s="10" t="str">
        <f t="shared" si="101"/>
        <v>OK</v>
      </c>
      <c r="E123" s="10" t="str">
        <f t="shared" si="101"/>
        <v>OK</v>
      </c>
      <c r="F123" s="10" t="str">
        <f t="shared" si="101"/>
        <v>OK</v>
      </c>
      <c r="G123" s="10" t="str">
        <f t="shared" si="101"/>
        <v>OK</v>
      </c>
      <c r="H123" s="10" t="str">
        <f t="shared" si="101"/>
        <v>OK</v>
      </c>
      <c r="I123" s="10" t="str">
        <f t="shared" si="101"/>
        <v>OK</v>
      </c>
      <c r="J123" s="10" t="str">
        <f t="shared" si="101"/>
        <v>OK</v>
      </c>
      <c r="K123" s="10" t="str">
        <f t="shared" si="101"/>
        <v>OK</v>
      </c>
      <c r="L123" s="10" t="str">
        <f t="shared" si="101"/>
        <v>OK</v>
      </c>
      <c r="M123" s="10" t="str">
        <f t="shared" si="101"/>
        <v>OK</v>
      </c>
      <c r="N123" s="10" t="str">
        <f t="shared" si="101"/>
        <v>OK</v>
      </c>
      <c r="O123" s="10" t="str">
        <f t="shared" si="101"/>
        <v>OK</v>
      </c>
      <c r="P123" s="10" t="str">
        <f t="shared" si="101"/>
        <v>OK</v>
      </c>
      <c r="Q123" s="10" t="str">
        <f t="shared" si="101"/>
        <v>OK</v>
      </c>
      <c r="R123" s="10" t="str">
        <f t="shared" si="101"/>
        <v>OK</v>
      </c>
      <c r="S123" s="10" t="str">
        <f t="shared" si="101"/>
        <v>OK</v>
      </c>
      <c r="T123" s="10" t="str">
        <f t="shared" si="101"/>
        <v>OK</v>
      </c>
      <c r="U123" s="10" t="str">
        <f t="shared" si="101"/>
        <v>OK</v>
      </c>
      <c r="V123" s="10">
        <f t="shared" si="101"/>
        <v>1</v>
      </c>
      <c r="W123" s="10" t="str">
        <f t="shared" si="101"/>
        <v>OK</v>
      </c>
      <c r="X123" s="10">
        <f t="shared" si="101"/>
        <v>1</v>
      </c>
      <c r="Y123" s="10">
        <f t="shared" si="101"/>
        <v>1</v>
      </c>
      <c r="Z123" s="10">
        <f t="shared" si="101"/>
        <v>2</v>
      </c>
      <c r="AA123" s="10">
        <f t="shared" si="101"/>
        <v>-1</v>
      </c>
      <c r="AB123" s="10">
        <f t="shared" si="101"/>
        <v>-1</v>
      </c>
      <c r="AC123" s="10">
        <f t="shared" si="101"/>
        <v>1</v>
      </c>
      <c r="AD123" s="10">
        <f t="shared" si="101"/>
        <v>1</v>
      </c>
      <c r="AE123" s="31">
        <f t="shared" si="101"/>
        <v>-1</v>
      </c>
      <c r="AF123" s="31">
        <f t="shared" si="101"/>
        <v>1</v>
      </c>
      <c r="AG123" s="31">
        <f t="shared" si="101"/>
        <v>1</v>
      </c>
      <c r="AH123" s="471">
        <f t="shared" si="101"/>
        <v>1.0000000074505806</v>
      </c>
      <c r="AI123" s="471">
        <f t="shared" si="101"/>
        <v>0.9999999925494194</v>
      </c>
      <c r="AJ123" s="471">
        <f t="shared" si="101"/>
        <v>0.9999999925494194</v>
      </c>
      <c r="AK123" s="471">
        <f t="shared" si="101"/>
        <v>0.99999998509883881</v>
      </c>
      <c r="AL123" s="471">
        <f t="shared" si="101"/>
        <v>0.9999999925494194</v>
      </c>
      <c r="AM123" s="471">
        <f t="shared" si="101"/>
        <v>0.9999999925494194</v>
      </c>
      <c r="AN123" s="471">
        <f t="shared" si="101"/>
        <v>1</v>
      </c>
      <c r="AO123" s="471">
        <f t="shared" si="101"/>
        <v>1.0000000074505806</v>
      </c>
      <c r="AP123" s="471">
        <f t="shared" si="101"/>
        <v>1.0000000074505806</v>
      </c>
      <c r="AQ123" s="471">
        <f t="shared" si="101"/>
        <v>1.0000000074505806</v>
      </c>
      <c r="AR123" s="471">
        <f t="shared" si="101"/>
        <v>1</v>
      </c>
      <c r="AS123" s="471">
        <f t="shared" si="101"/>
        <v>1.0000000074505806</v>
      </c>
      <c r="AT123" s="471">
        <f t="shared" si="101"/>
        <v>1.0000000074505806</v>
      </c>
      <c r="AU123" s="471">
        <f t="shared" si="101"/>
        <v>1.0000000074505806</v>
      </c>
      <c r="AV123" s="471">
        <f t="shared" si="101"/>
        <v>1</v>
      </c>
      <c r="AW123" s="471">
        <f t="shared" si="101"/>
        <v>0.9999999925494194</v>
      </c>
    </row>
    <row r="124" spans="1:49">
      <c r="AD124" s="455"/>
      <c r="AE124" s="454"/>
      <c r="AT124" s="13"/>
      <c r="AU124" s="13"/>
      <c r="AV124" s="13"/>
      <c r="AW124" s="13"/>
    </row>
    <row r="125" spans="1:49" s="635" customFormat="1">
      <c r="A125" s="635" t="s">
        <v>347</v>
      </c>
      <c r="V125" s="636">
        <f t="shared" ref="V125:AB125" si="102">V122/V116</f>
        <v>79.067872832369943</v>
      </c>
      <c r="W125" s="636">
        <f t="shared" si="102"/>
        <v>83.923346516931787</v>
      </c>
      <c r="X125" s="636">
        <f t="shared" si="102"/>
        <v>90.055711769970259</v>
      </c>
      <c r="Y125" s="636">
        <f t="shared" si="102"/>
        <v>101.64039377580184</v>
      </c>
      <c r="Z125" s="636">
        <f t="shared" si="102"/>
        <v>117.48019284621381</v>
      </c>
      <c r="AA125" s="636">
        <f t="shared" si="102"/>
        <v>136.68454892728644</v>
      </c>
      <c r="AB125" s="636">
        <f t="shared" si="102"/>
        <v>154.59149713498869</v>
      </c>
      <c r="AC125" s="636">
        <f>AC122/AC116</f>
        <v>168.80386332341314</v>
      </c>
      <c r="AD125" s="636">
        <f>AD122/AD116</f>
        <v>188.24910646825887</v>
      </c>
      <c r="AE125" s="636">
        <f t="shared" ref="AE125:AW125" si="103">AE122/AE116</f>
        <v>207.90450061354954</v>
      </c>
      <c r="AF125" s="636">
        <f t="shared" si="103"/>
        <v>217.54972708622361</v>
      </c>
      <c r="AG125" s="637">
        <f t="shared" si="103"/>
        <v>226.88931107009319</v>
      </c>
      <c r="AH125" s="637">
        <f t="shared" si="103"/>
        <v>245.13614542554714</v>
      </c>
      <c r="AI125" s="637">
        <f t="shared" si="103"/>
        <v>255.26650882926003</v>
      </c>
      <c r="AJ125" s="637">
        <f t="shared" si="103"/>
        <v>254.36262650133179</v>
      </c>
      <c r="AK125" s="637">
        <f t="shared" si="103"/>
        <v>257.25493361473292</v>
      </c>
      <c r="AL125" s="637">
        <f t="shared" si="103"/>
        <v>272.05190794910806</v>
      </c>
      <c r="AM125" s="637">
        <f t="shared" si="103"/>
        <v>278.76982157093983</v>
      </c>
      <c r="AN125" s="637">
        <f t="shared" si="103"/>
        <v>274.22696536033698</v>
      </c>
      <c r="AO125" s="637">
        <f t="shared" si="103"/>
        <v>274.75801223158078</v>
      </c>
      <c r="AP125" s="637">
        <f t="shared" si="103"/>
        <v>287.56343623525117</v>
      </c>
      <c r="AQ125" s="637">
        <f t="shared" si="103"/>
        <v>292.34014925683891</v>
      </c>
      <c r="AR125" s="637">
        <f t="shared" si="103"/>
        <v>286.12302575608913</v>
      </c>
      <c r="AS125" s="637">
        <f t="shared" si="103"/>
        <v>285.52094996356749</v>
      </c>
      <c r="AT125" s="637">
        <f t="shared" si="103"/>
        <v>298.22902399038514</v>
      </c>
      <c r="AU125" s="637">
        <f t="shared" si="103"/>
        <v>302.75297211179645</v>
      </c>
      <c r="AV125" s="637">
        <f t="shared" si="103"/>
        <v>296.06767512333136</v>
      </c>
      <c r="AW125" s="637">
        <f t="shared" si="103"/>
        <v>295.14190796963385</v>
      </c>
    </row>
    <row r="126" spans="1:49" s="2" customFormat="1">
      <c r="A126" s="2" t="s">
        <v>91</v>
      </c>
      <c r="V126" s="306">
        <f t="shared" ref="V126:AB126" si="104">V121/V116</f>
        <v>7.9067456647398844</v>
      </c>
      <c r="W126" s="306">
        <f t="shared" si="104"/>
        <v>8.6786165882386896</v>
      </c>
      <c r="X126" s="306">
        <f t="shared" si="104"/>
        <v>9.4206992118710122</v>
      </c>
      <c r="Y126" s="306">
        <f t="shared" si="104"/>
        <v>10.739848148041226</v>
      </c>
      <c r="Z126" s="306">
        <f t="shared" si="104"/>
        <v>11.684673345073472</v>
      </c>
      <c r="AA126" s="306">
        <f t="shared" si="104"/>
        <v>14.42923533069782</v>
      </c>
      <c r="AB126" s="306">
        <f t="shared" si="104"/>
        <v>16.955736685470615</v>
      </c>
      <c r="AC126" s="306">
        <f>AC121/AC116</f>
        <v>18.518611468929063</v>
      </c>
      <c r="AD126" s="306">
        <f>AD121/AD116</f>
        <v>22.244653545458931</v>
      </c>
      <c r="AE126" s="306">
        <f>AE121/AE116</f>
        <v>25.994995150547371</v>
      </c>
      <c r="AF126" s="306">
        <f t="shared" ref="AF126:AW126" si="105">AF121/AF116</f>
        <v>28.270524776499954</v>
      </c>
      <c r="AG126" s="634">
        <f t="shared" si="105"/>
        <v>30.553621478518256</v>
      </c>
      <c r="AH126" s="634">
        <f t="shared" si="105"/>
        <v>31.997596506736677</v>
      </c>
      <c r="AI126" s="634">
        <f t="shared" si="105"/>
        <v>33.614987672293822</v>
      </c>
      <c r="AJ126" s="634">
        <f t="shared" si="105"/>
        <v>35.339455047193162</v>
      </c>
      <c r="AK126" s="634">
        <f t="shared" si="105"/>
        <v>37.055354580813912</v>
      </c>
      <c r="AL126" s="634">
        <f t="shared" si="105"/>
        <v>38.784888169976199</v>
      </c>
      <c r="AM126" s="634">
        <f t="shared" si="105"/>
        <v>40.658475080349888</v>
      </c>
      <c r="AN126" s="634">
        <f t="shared" si="105"/>
        <v>42.61037458062652</v>
      </c>
      <c r="AO126" s="634">
        <f t="shared" si="105"/>
        <v>44.520882126743352</v>
      </c>
      <c r="AP126" s="634">
        <f t="shared" si="105"/>
        <v>45.789364564728864</v>
      </c>
      <c r="AQ126" s="634">
        <f t="shared" si="105"/>
        <v>47.141394296593084</v>
      </c>
      <c r="AR126" s="634">
        <f t="shared" si="105"/>
        <v>48.533154735577462</v>
      </c>
      <c r="AS126" s="634">
        <f t="shared" si="105"/>
        <v>49.886114228236963</v>
      </c>
      <c r="AT126" s="634">
        <f t="shared" si="105"/>
        <v>51.225937313173979</v>
      </c>
      <c r="AU126" s="634">
        <f t="shared" si="105"/>
        <v>52.648984987943081</v>
      </c>
      <c r="AV126" s="634">
        <f t="shared" si="105"/>
        <v>54.110590762919614</v>
      </c>
      <c r="AW126" s="634">
        <f t="shared" si="105"/>
        <v>55.530649510049628</v>
      </c>
    </row>
    <row r="127" spans="1:49" s="46" customFormat="1">
      <c r="AB127" s="13"/>
      <c r="AC127" s="44"/>
      <c r="AD127" s="44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</row>
    <row r="128" spans="1:49" s="24" customFormat="1" ht="27" hidden="1" thickBot="1">
      <c r="A128" s="24" t="s">
        <v>63</v>
      </c>
      <c r="AB128" s="25"/>
      <c r="AC128" s="199"/>
      <c r="AD128" s="199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</row>
    <row r="129" spans="1:49" s="46" customFormat="1" hidden="1" outlineLevel="1">
      <c r="AB129" s="13"/>
      <c r="AC129" s="44"/>
      <c r="AD129" s="44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</row>
    <row r="130" spans="1:49" s="6" customFormat="1" hidden="1" outlineLevel="1">
      <c r="A130" s="6" t="s">
        <v>57</v>
      </c>
    </row>
    <row r="131" spans="1:49" s="48" customFormat="1" hidden="1" outlineLevel="1">
      <c r="A131" s="48" t="s">
        <v>96</v>
      </c>
    </row>
    <row r="132" spans="1:49" s="317" customFormat="1" hidden="1" outlineLevel="1">
      <c r="A132" s="317" t="s">
        <v>97</v>
      </c>
    </row>
    <row r="133" spans="1:49" s="317" customFormat="1" hidden="1" outlineLevel="1">
      <c r="A133" s="317" t="s">
        <v>98</v>
      </c>
    </row>
    <row r="134" spans="1:49" s="317" customFormat="1" hidden="1" outlineLevel="1">
      <c r="A134" s="317" t="s">
        <v>99</v>
      </c>
    </row>
    <row r="135" spans="1:49" s="317" customFormat="1" hidden="1" outlineLevel="1">
      <c r="A135" s="317" t="s">
        <v>100</v>
      </c>
    </row>
    <row r="136" spans="1:49" s="317" customFormat="1" hidden="1" outlineLevel="1">
      <c r="A136" s="317" t="s">
        <v>101</v>
      </c>
    </row>
    <row r="137" spans="1:49" s="317" customFormat="1" hidden="1" outlineLevel="1">
      <c r="A137" s="317" t="s">
        <v>102</v>
      </c>
    </row>
    <row r="138" spans="1:49" s="317" customFormat="1" hidden="1" outlineLevel="1">
      <c r="A138" s="317" t="s">
        <v>98</v>
      </c>
    </row>
    <row r="139" spans="1:49" s="317" customFormat="1" hidden="1" outlineLevel="1">
      <c r="A139" s="317" t="s">
        <v>58</v>
      </c>
    </row>
    <row r="140" spans="1:49" s="317" customFormat="1" hidden="1" outlineLevel="1">
      <c r="A140" s="317" t="s">
        <v>103</v>
      </c>
    </row>
    <row r="141" spans="1:49" s="317" customFormat="1" hidden="1" outlineLevel="1">
      <c r="A141" s="317" t="s">
        <v>104</v>
      </c>
    </row>
    <row r="142" spans="1:49" s="6" customFormat="1" hidden="1" outlineLevel="1">
      <c r="A142" s="6" t="s">
        <v>59</v>
      </c>
    </row>
    <row r="143" spans="1:49" s="317" customFormat="1" hidden="1" outlineLevel="1">
      <c r="A143" s="317" t="s">
        <v>105</v>
      </c>
    </row>
    <row r="144" spans="1:49" s="317" customFormat="1" hidden="1" outlineLevel="1">
      <c r="A144" s="317" t="s">
        <v>106</v>
      </c>
    </row>
    <row r="145" spans="1:1" s="6" customFormat="1" hidden="1" outlineLevel="1">
      <c r="A145" s="6" t="s">
        <v>62</v>
      </c>
    </row>
    <row r="146" spans="1:1" s="46" customFormat="1" hidden="1" outlineLevel="1">
      <c r="A146" s="46" t="s">
        <v>107</v>
      </c>
    </row>
    <row r="147" spans="1:1" s="46" customFormat="1" hidden="1" outlineLevel="1">
      <c r="A147" s="46" t="s">
        <v>108</v>
      </c>
    </row>
    <row r="148" spans="1:1" s="46" customFormat="1" hidden="1" outlineLevel="1">
      <c r="A148" s="46" t="s">
        <v>109</v>
      </c>
    </row>
    <row r="149" spans="1:1" s="6" customFormat="1" hidden="1" outlineLevel="1">
      <c r="A149" s="6" t="s">
        <v>60</v>
      </c>
    </row>
    <row r="150" spans="1:1" s="46" customFormat="1" hidden="1" outlineLevel="1"/>
    <row r="151" spans="1:1" s="46" customFormat="1" hidden="1" outlineLevel="1"/>
    <row r="152" spans="1:1" s="46" customFormat="1" hidden="1" outlineLevel="1"/>
    <row r="153" spans="1:1" s="46" customFormat="1" hidden="1" outlineLevel="1"/>
    <row r="154" spans="1:1" s="46" customFormat="1" hidden="1" outlineLevel="1"/>
    <row r="155" spans="1:1" s="46" customFormat="1" hidden="1" outlineLevel="1"/>
    <row r="156" spans="1:1" s="46" customFormat="1" hidden="1" outlineLevel="1"/>
    <row r="157" spans="1:1" s="46" customFormat="1" hidden="1" outlineLevel="1"/>
    <row r="158" spans="1:1" s="6" customFormat="1" hidden="1" outlineLevel="1">
      <c r="A158" s="6" t="s">
        <v>61</v>
      </c>
    </row>
    <row r="159" spans="1:1" s="48" customFormat="1" hidden="1" outlineLevel="1"/>
    <row r="160" spans="1:1" s="46" customFormat="1" hidden="1"/>
    <row r="161" spans="1:49" s="24" customFormat="1" ht="27" hidden="1" thickBot="1">
      <c r="A161" s="24" t="s">
        <v>64</v>
      </c>
      <c r="AB161" s="25"/>
      <c r="AC161" s="199"/>
      <c r="AD161" s="199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</row>
    <row r="162" spans="1:49" s="46" customFormat="1" hidden="1" outlineLevel="1">
      <c r="AB162" s="13"/>
      <c r="AC162" s="44"/>
      <c r="AD162" s="44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</row>
    <row r="163" spans="1:49" s="6" customFormat="1" hidden="1" outlineLevel="1">
      <c r="A163" s="6" t="s">
        <v>57</v>
      </c>
      <c r="AE163" s="171"/>
      <c r="AF163" s="171"/>
      <c r="AG163" s="171"/>
      <c r="AH163" s="171"/>
      <c r="AI163" s="171"/>
      <c r="AJ163" s="171"/>
      <c r="AK163" s="171"/>
      <c r="AL163" s="171"/>
      <c r="AM163" s="171"/>
      <c r="AN163" s="171"/>
      <c r="AO163" s="171"/>
      <c r="AP163" s="171"/>
      <c r="AQ163" s="171"/>
      <c r="AR163" s="171"/>
      <c r="AS163" s="171"/>
      <c r="AT163" s="171"/>
      <c r="AU163" s="171"/>
      <c r="AV163" s="171"/>
      <c r="AW163" s="171"/>
    </row>
    <row r="164" spans="1:49" s="48" customFormat="1" hidden="1" outlineLevel="1">
      <c r="AE164" s="150"/>
      <c r="AF164" s="150"/>
      <c r="AG164" s="150"/>
      <c r="AH164" s="150"/>
      <c r="AI164" s="150"/>
      <c r="AJ164" s="150"/>
      <c r="AK164" s="150"/>
      <c r="AL164" s="150"/>
      <c r="AM164" s="150"/>
      <c r="AN164" s="150"/>
      <c r="AO164" s="150"/>
      <c r="AP164" s="150"/>
      <c r="AQ164" s="150"/>
      <c r="AR164" s="150"/>
      <c r="AS164" s="150"/>
      <c r="AT164" s="150"/>
      <c r="AU164" s="150"/>
      <c r="AV164" s="150"/>
      <c r="AW164" s="150"/>
    </row>
    <row r="165" spans="1:49" s="48" customFormat="1" hidden="1" outlineLevel="1">
      <c r="A165" s="317"/>
      <c r="AE165" s="150"/>
      <c r="AF165" s="150"/>
      <c r="AG165" s="150"/>
      <c r="AH165" s="150"/>
      <c r="AI165" s="150"/>
      <c r="AJ165" s="150"/>
      <c r="AK165" s="150"/>
      <c r="AL165" s="150"/>
      <c r="AM165" s="150"/>
      <c r="AN165" s="150"/>
      <c r="AO165" s="150"/>
      <c r="AP165" s="150"/>
      <c r="AQ165" s="150"/>
      <c r="AR165" s="150"/>
      <c r="AS165" s="150"/>
      <c r="AT165" s="150"/>
      <c r="AU165" s="150"/>
      <c r="AV165" s="150"/>
      <c r="AW165" s="150"/>
    </row>
    <row r="166" spans="1:49" s="48" customFormat="1" hidden="1" outlineLevel="1">
      <c r="A166" s="317"/>
      <c r="AE166" s="150"/>
      <c r="AF166" s="150"/>
      <c r="AG166" s="150"/>
      <c r="AH166" s="150"/>
      <c r="AI166" s="150"/>
      <c r="AJ166" s="150"/>
      <c r="AK166" s="150"/>
      <c r="AL166" s="150"/>
      <c r="AM166" s="150"/>
      <c r="AN166" s="150"/>
      <c r="AO166" s="150"/>
      <c r="AP166" s="150"/>
      <c r="AQ166" s="150"/>
      <c r="AR166" s="150"/>
      <c r="AS166" s="150"/>
      <c r="AT166" s="150"/>
      <c r="AU166" s="150"/>
      <c r="AV166" s="150"/>
      <c r="AW166" s="150"/>
    </row>
    <row r="167" spans="1:49" s="48" customFormat="1" hidden="1" outlineLevel="1">
      <c r="A167" s="317"/>
      <c r="AE167" s="150"/>
      <c r="AF167" s="150"/>
      <c r="AG167" s="150"/>
      <c r="AH167" s="150"/>
      <c r="AI167" s="150"/>
      <c r="AJ167" s="150"/>
      <c r="AK167" s="150"/>
      <c r="AL167" s="150"/>
      <c r="AM167" s="150"/>
      <c r="AN167" s="150"/>
      <c r="AO167" s="150"/>
      <c r="AP167" s="150"/>
      <c r="AQ167" s="150"/>
      <c r="AR167" s="150"/>
      <c r="AS167" s="150"/>
      <c r="AT167" s="150"/>
      <c r="AU167" s="150"/>
      <c r="AV167" s="150"/>
      <c r="AW167" s="150"/>
    </row>
    <row r="168" spans="1:49" s="46" customFormat="1" hidden="1" outlineLevel="1">
      <c r="A168" s="317"/>
      <c r="V168" s="317"/>
      <c r="W168" s="317"/>
      <c r="X168" s="317"/>
      <c r="Y168" s="317"/>
      <c r="Z168" s="317"/>
      <c r="AA168" s="317"/>
      <c r="AB168" s="317"/>
      <c r="AC168" s="317"/>
      <c r="AD168" s="317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</row>
    <row r="169" spans="1:49" s="46" customFormat="1" hidden="1" outlineLevel="1">
      <c r="A169" s="317"/>
      <c r="V169" s="317"/>
      <c r="W169" s="317"/>
      <c r="X169" s="317"/>
      <c r="Y169" s="317"/>
      <c r="Z169" s="317"/>
      <c r="AA169" s="317"/>
      <c r="AB169" s="317"/>
      <c r="AC169" s="317"/>
      <c r="AD169" s="317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</row>
    <row r="170" spans="1:49" s="46" customFormat="1" hidden="1" outlineLevel="1">
      <c r="A170" s="317"/>
      <c r="V170" s="317"/>
      <c r="W170" s="317"/>
      <c r="X170" s="317"/>
      <c r="Y170" s="317"/>
      <c r="Z170" s="317"/>
      <c r="AA170" s="317"/>
      <c r="AB170" s="317"/>
      <c r="AC170" s="317"/>
      <c r="AD170" s="317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</row>
    <row r="171" spans="1:49" s="46" customFormat="1" hidden="1" outlineLevel="1">
      <c r="A171" s="317"/>
      <c r="V171" s="317"/>
      <c r="W171" s="317"/>
      <c r="X171" s="317"/>
      <c r="Y171" s="317"/>
      <c r="Z171" s="317"/>
      <c r="AA171" s="317"/>
      <c r="AB171" s="317"/>
      <c r="AC171" s="317"/>
      <c r="AD171" s="317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</row>
    <row r="172" spans="1:49" s="46" customFormat="1" hidden="1" outlineLevel="1">
      <c r="A172" s="317"/>
      <c r="V172" s="317"/>
      <c r="W172" s="317"/>
      <c r="X172" s="317"/>
      <c r="Y172" s="317"/>
      <c r="Z172" s="317"/>
      <c r="AA172" s="317"/>
      <c r="AB172" s="317"/>
      <c r="AC172" s="317"/>
      <c r="AD172" s="317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</row>
    <row r="173" spans="1:49" s="46" customFormat="1" hidden="1" outlineLevel="1">
      <c r="A173" s="317"/>
      <c r="V173" s="317"/>
      <c r="W173" s="317"/>
      <c r="X173" s="317"/>
      <c r="Y173" s="317"/>
      <c r="Z173" s="317"/>
      <c r="AA173" s="317"/>
      <c r="AB173" s="317"/>
      <c r="AC173" s="317"/>
      <c r="AD173" s="317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</row>
    <row r="174" spans="1:49" s="46" customFormat="1" hidden="1" outlineLevel="1">
      <c r="A174" s="317"/>
      <c r="V174" s="317"/>
      <c r="W174" s="317"/>
      <c r="X174" s="317"/>
      <c r="Y174" s="317"/>
      <c r="Z174" s="317"/>
      <c r="AA174" s="317"/>
      <c r="AB174" s="317"/>
      <c r="AC174" s="317"/>
      <c r="AD174" s="317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</row>
    <row r="175" spans="1:49" s="6" customFormat="1" hidden="1" outlineLevel="1">
      <c r="A175" s="6" t="s">
        <v>59</v>
      </c>
      <c r="N175" s="6">
        <f t="shared" ref="N175:AC175" si="106">SUM(N163:N174)</f>
        <v>0</v>
      </c>
      <c r="O175" s="6">
        <f t="shared" si="106"/>
        <v>0</v>
      </c>
      <c r="P175" s="6">
        <f t="shared" si="106"/>
        <v>0</v>
      </c>
      <c r="Q175" s="6">
        <f t="shared" si="106"/>
        <v>0</v>
      </c>
      <c r="R175" s="6">
        <f t="shared" si="106"/>
        <v>0</v>
      </c>
      <c r="S175" s="6">
        <f t="shared" si="106"/>
        <v>0</v>
      </c>
      <c r="T175" s="6">
        <f t="shared" si="106"/>
        <v>0</v>
      </c>
      <c r="U175" s="6">
        <f t="shared" si="106"/>
        <v>0</v>
      </c>
      <c r="V175" s="6">
        <f>SUM(V163:V174)</f>
        <v>0</v>
      </c>
      <c r="W175" s="6">
        <f>SUM(W163:W174)</f>
        <v>0</v>
      </c>
      <c r="X175" s="6">
        <f>SUM(X163:X174)</f>
        <v>0</v>
      </c>
      <c r="Y175" s="6">
        <f>SUM(Y163:Y174)</f>
        <v>0</v>
      </c>
      <c r="Z175" s="6">
        <f>SUM(Z163:Z174)</f>
        <v>0</v>
      </c>
      <c r="AA175" s="6">
        <f t="shared" si="106"/>
        <v>0</v>
      </c>
      <c r="AB175" s="6">
        <f t="shared" si="106"/>
        <v>0</v>
      </c>
      <c r="AC175" s="6">
        <f t="shared" si="106"/>
        <v>0</v>
      </c>
      <c r="AD175" s="6">
        <f>SUM(AD163:AD174)</f>
        <v>0</v>
      </c>
      <c r="AE175" s="171"/>
      <c r="AF175" s="171"/>
      <c r="AG175" s="171"/>
      <c r="AH175" s="171"/>
      <c r="AI175" s="171"/>
      <c r="AJ175" s="171"/>
      <c r="AK175" s="171"/>
      <c r="AL175" s="171"/>
      <c r="AM175" s="171"/>
      <c r="AN175" s="171"/>
      <c r="AO175" s="171"/>
      <c r="AP175" s="171"/>
      <c r="AQ175" s="171"/>
      <c r="AR175" s="171"/>
      <c r="AS175" s="171"/>
      <c r="AT175" s="171"/>
      <c r="AU175" s="171"/>
      <c r="AV175" s="171"/>
      <c r="AW175" s="171"/>
    </row>
    <row r="176" spans="1:49" s="46" customFormat="1" hidden="1" outlineLevel="1">
      <c r="A176" s="317"/>
      <c r="V176" s="317"/>
      <c r="W176" s="317"/>
      <c r="X176" s="317"/>
      <c r="Y176" s="317"/>
      <c r="Z176" s="317"/>
      <c r="AA176" s="317"/>
      <c r="AB176" s="317"/>
      <c r="AC176" s="317"/>
      <c r="AD176" s="317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</row>
    <row r="177" spans="1:49" s="46" customFormat="1" hidden="1" outlineLevel="1">
      <c r="A177" s="317"/>
      <c r="V177" s="317"/>
      <c r="W177" s="317"/>
      <c r="X177" s="317"/>
      <c r="Y177" s="317"/>
      <c r="Z177" s="317"/>
      <c r="AA177" s="317"/>
      <c r="AB177" s="317"/>
      <c r="AC177" s="317"/>
      <c r="AD177" s="317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</row>
    <row r="178" spans="1:49" s="6" customFormat="1" hidden="1" outlineLevel="1">
      <c r="A178" s="6" t="s">
        <v>62</v>
      </c>
      <c r="N178" s="6">
        <f t="shared" ref="N178:AC178" si="107">SUM(N176:N177)</f>
        <v>0</v>
      </c>
      <c r="O178" s="6">
        <f t="shared" si="107"/>
        <v>0</v>
      </c>
      <c r="P178" s="6">
        <f t="shared" si="107"/>
        <v>0</v>
      </c>
      <c r="Q178" s="6">
        <f t="shared" si="107"/>
        <v>0</v>
      </c>
      <c r="R178" s="6">
        <f t="shared" si="107"/>
        <v>0</v>
      </c>
      <c r="S178" s="6">
        <f t="shared" si="107"/>
        <v>0</v>
      </c>
      <c r="T178" s="6">
        <f t="shared" si="107"/>
        <v>0</v>
      </c>
      <c r="U178" s="6">
        <f t="shared" si="107"/>
        <v>0</v>
      </c>
      <c r="V178" s="6">
        <f>SUM(V176:V177)</f>
        <v>0</v>
      </c>
      <c r="W178" s="6">
        <f>SUM(W176:W177)</f>
        <v>0</v>
      </c>
      <c r="X178" s="6">
        <f>SUM(X176:X177)</f>
        <v>0</v>
      </c>
      <c r="Y178" s="6">
        <f>SUM(Y176:Y177)</f>
        <v>0</v>
      </c>
      <c r="Z178" s="6">
        <f>SUM(Z176:Z177)</f>
        <v>0</v>
      </c>
      <c r="AA178" s="6">
        <f t="shared" si="107"/>
        <v>0</v>
      </c>
      <c r="AB178" s="6">
        <f t="shared" si="107"/>
        <v>0</v>
      </c>
      <c r="AC178" s="6">
        <f t="shared" si="107"/>
        <v>0</v>
      </c>
      <c r="AD178" s="6">
        <f>SUM(AD176:AD177)</f>
        <v>0</v>
      </c>
      <c r="AE178" s="171"/>
      <c r="AF178" s="171"/>
      <c r="AG178" s="171"/>
      <c r="AH178" s="171"/>
      <c r="AI178" s="171"/>
      <c r="AJ178" s="171"/>
      <c r="AK178" s="171"/>
      <c r="AL178" s="171"/>
      <c r="AM178" s="171"/>
      <c r="AN178" s="171"/>
      <c r="AO178" s="171"/>
      <c r="AP178" s="171"/>
      <c r="AQ178" s="171"/>
      <c r="AR178" s="171"/>
      <c r="AS178" s="171"/>
      <c r="AT178" s="171"/>
      <c r="AU178" s="171"/>
      <c r="AV178" s="171"/>
      <c r="AW178" s="171"/>
    </row>
    <row r="179" spans="1:49" s="46" customFormat="1" hidden="1" outlineLevel="1">
      <c r="V179" s="317"/>
      <c r="W179" s="317"/>
      <c r="X179" s="317"/>
      <c r="Y179" s="317"/>
      <c r="Z179" s="317"/>
      <c r="AA179" s="317"/>
      <c r="AB179" s="317"/>
      <c r="AC179" s="317"/>
      <c r="AD179" s="317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</row>
    <row r="180" spans="1:49" s="46" customFormat="1" hidden="1" outlineLevel="1">
      <c r="V180" s="317"/>
      <c r="W180" s="317"/>
      <c r="X180" s="317"/>
      <c r="Y180" s="317"/>
      <c r="Z180" s="317"/>
      <c r="AA180" s="317"/>
      <c r="AB180" s="317"/>
      <c r="AC180" s="317"/>
      <c r="AD180" s="317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</row>
    <row r="181" spans="1:49" s="46" customFormat="1" hidden="1" outlineLevel="1">
      <c r="V181" s="317"/>
      <c r="W181" s="317"/>
      <c r="X181" s="317"/>
      <c r="Y181" s="317"/>
      <c r="Z181" s="317"/>
      <c r="AA181" s="317"/>
      <c r="AB181" s="317"/>
      <c r="AC181" s="317"/>
      <c r="AD181" s="317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</row>
    <row r="182" spans="1:49" s="6" customFormat="1" hidden="1" outlineLevel="1">
      <c r="A182" s="6" t="s">
        <v>60</v>
      </c>
      <c r="N182" s="6">
        <f t="shared" ref="N182:AC182" si="108">SUM(N178,N179:N181)</f>
        <v>0</v>
      </c>
      <c r="O182" s="6">
        <f t="shared" si="108"/>
        <v>0</v>
      </c>
      <c r="P182" s="6">
        <f t="shared" si="108"/>
        <v>0</v>
      </c>
      <c r="Q182" s="6">
        <f t="shared" si="108"/>
        <v>0</v>
      </c>
      <c r="R182" s="6">
        <f t="shared" si="108"/>
        <v>0</v>
      </c>
      <c r="S182" s="6">
        <f t="shared" si="108"/>
        <v>0</v>
      </c>
      <c r="T182" s="6">
        <f t="shared" si="108"/>
        <v>0</v>
      </c>
      <c r="U182" s="6">
        <f t="shared" si="108"/>
        <v>0</v>
      </c>
      <c r="V182" s="6">
        <f>SUM(V178,V179:V181)</f>
        <v>0</v>
      </c>
      <c r="W182" s="6">
        <f>SUM(W178,W179:W181)</f>
        <v>0</v>
      </c>
      <c r="X182" s="6">
        <f>SUM(X178,X179:X181)</f>
        <v>0</v>
      </c>
      <c r="Y182" s="6">
        <f>SUM(Y178,Y179:Y181)</f>
        <v>0</v>
      </c>
      <c r="Z182" s="6">
        <f>SUM(Z178,Z179:Z181)</f>
        <v>0</v>
      </c>
      <c r="AA182" s="6">
        <f t="shared" si="108"/>
        <v>0</v>
      </c>
      <c r="AB182" s="6">
        <f t="shared" si="108"/>
        <v>0</v>
      </c>
      <c r="AC182" s="6">
        <f t="shared" si="108"/>
        <v>0</v>
      </c>
      <c r="AD182" s="6">
        <f>SUM(AD178,AD179:AD181)</f>
        <v>0</v>
      </c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/>
      <c r="AU182" s="171"/>
      <c r="AV182" s="171"/>
      <c r="AW182" s="171"/>
    </row>
    <row r="183" spans="1:49" s="46" customFormat="1" hidden="1" outlineLevel="1"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</row>
    <row r="184" spans="1:49" s="46" customFormat="1" hidden="1" outlineLevel="1">
      <c r="Y184" s="189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</row>
    <row r="185" spans="1:49" s="46" customFormat="1" hidden="1" outlineLevel="1"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</row>
    <row r="186" spans="1:49" s="46" customFormat="1" hidden="1" outlineLevel="1"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</row>
    <row r="187" spans="1:49" s="46" customFormat="1" hidden="1" outlineLevel="1"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</row>
    <row r="188" spans="1:49" s="46" customFormat="1" hidden="1" outlineLevel="1"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</row>
    <row r="189" spans="1:49" s="46" customFormat="1" hidden="1" outlineLevel="1"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</row>
    <row r="190" spans="1:49" s="46" customFormat="1" hidden="1" outlineLevel="1"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</row>
    <row r="191" spans="1:49" s="6" customFormat="1" hidden="1" outlineLevel="1">
      <c r="AE191" s="171"/>
      <c r="AF191" s="171"/>
      <c r="AG191" s="171"/>
      <c r="AH191" s="171"/>
      <c r="AI191" s="171"/>
      <c r="AJ191" s="171"/>
      <c r="AK191" s="171"/>
      <c r="AL191" s="171"/>
      <c r="AM191" s="171"/>
      <c r="AN191" s="171"/>
      <c r="AO191" s="171"/>
      <c r="AP191" s="171"/>
      <c r="AQ191" s="171"/>
      <c r="AR191" s="171"/>
      <c r="AS191" s="171"/>
      <c r="AT191" s="171"/>
      <c r="AU191" s="171"/>
      <c r="AV191" s="171"/>
      <c r="AW191" s="171"/>
    </row>
    <row r="192" spans="1:49" s="48" customFormat="1" hidden="1" outlineLevel="1">
      <c r="AE192" s="150"/>
      <c r="AF192" s="150"/>
      <c r="AG192" s="150"/>
      <c r="AH192" s="150"/>
      <c r="AI192" s="150"/>
      <c r="AJ192" s="150"/>
      <c r="AK192" s="150"/>
      <c r="AL192" s="150"/>
      <c r="AM192" s="150"/>
      <c r="AN192" s="150"/>
      <c r="AO192" s="150"/>
      <c r="AP192" s="150"/>
      <c r="AQ192" s="150"/>
      <c r="AR192" s="150"/>
      <c r="AS192" s="150"/>
      <c r="AT192" s="150"/>
      <c r="AU192" s="150"/>
      <c r="AV192" s="150"/>
      <c r="AW192" s="150"/>
    </row>
    <row r="193" spans="1:49" s="48" customFormat="1" hidden="1" outlineLevel="1">
      <c r="U193" s="133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50"/>
      <c r="AF193" s="150"/>
      <c r="AG193" s="150"/>
      <c r="AH193" s="150"/>
      <c r="AI193" s="150"/>
      <c r="AJ193" s="150"/>
      <c r="AK193" s="150"/>
      <c r="AL193" s="150"/>
      <c r="AM193" s="150"/>
      <c r="AN193" s="150"/>
      <c r="AO193" s="150"/>
      <c r="AP193" s="150"/>
      <c r="AQ193" s="150"/>
      <c r="AR193" s="150"/>
      <c r="AS193" s="150"/>
      <c r="AT193" s="150"/>
      <c r="AU193" s="150"/>
      <c r="AV193" s="150"/>
      <c r="AW193" s="150"/>
    </row>
    <row r="194" spans="1:49" s="48" customFormat="1" hidden="1" outlineLevel="1">
      <c r="U194" s="133"/>
      <c r="V194" s="172"/>
      <c r="W194" s="172"/>
      <c r="X194" s="172"/>
      <c r="Y194" s="172"/>
      <c r="Z194" s="172"/>
      <c r="AA194" s="172"/>
      <c r="AB194" s="172"/>
      <c r="AC194" s="172"/>
      <c r="AD194" s="172"/>
      <c r="AE194" s="150"/>
      <c r="AF194" s="150"/>
      <c r="AG194" s="150"/>
      <c r="AH194" s="150"/>
      <c r="AI194" s="150"/>
      <c r="AJ194" s="150"/>
      <c r="AK194" s="150"/>
      <c r="AL194" s="150"/>
      <c r="AM194" s="150"/>
      <c r="AN194" s="150"/>
      <c r="AO194" s="150"/>
      <c r="AP194" s="150"/>
      <c r="AQ194" s="150"/>
      <c r="AR194" s="150"/>
      <c r="AS194" s="150"/>
      <c r="AT194" s="150"/>
      <c r="AU194" s="150"/>
      <c r="AV194" s="150"/>
      <c r="AW194" s="150"/>
    </row>
    <row r="195" spans="1:49" s="173" customFormat="1" ht="16.5" hidden="1" outlineLevel="1" thickBot="1">
      <c r="U195" s="174"/>
      <c r="V195" s="175"/>
      <c r="W195" s="175"/>
      <c r="X195" s="175"/>
      <c r="Y195" s="175"/>
      <c r="Z195" s="175"/>
      <c r="AA195" s="175"/>
      <c r="AB195" s="175"/>
      <c r="AC195" s="175"/>
      <c r="AD195" s="175"/>
      <c r="AE195" s="176"/>
      <c r="AF195" s="176"/>
      <c r="AG195" s="176"/>
      <c r="AH195" s="176"/>
      <c r="AI195" s="176"/>
      <c r="AJ195" s="176"/>
      <c r="AK195" s="176"/>
      <c r="AL195" s="176"/>
      <c r="AM195" s="176"/>
      <c r="AN195" s="176"/>
      <c r="AO195" s="176"/>
      <c r="AP195" s="176"/>
      <c r="AQ195" s="176"/>
      <c r="AR195" s="176"/>
      <c r="AS195" s="176"/>
      <c r="AT195" s="176"/>
      <c r="AU195" s="176"/>
      <c r="AV195" s="176"/>
      <c r="AW195" s="176"/>
    </row>
    <row r="196" spans="1:49" s="46" customFormat="1" ht="16.5" hidden="1" outlineLevel="1" thickTop="1">
      <c r="U196" s="133"/>
      <c r="V196" s="133"/>
      <c r="W196" s="133"/>
      <c r="X196" s="133"/>
      <c r="Y196" s="133"/>
      <c r="Z196" s="133"/>
      <c r="AA196" s="133"/>
      <c r="AB196" s="133"/>
      <c r="AC196" s="170"/>
      <c r="AD196" s="170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</row>
    <row r="197" spans="1:49" s="46" customFormat="1" collapsed="1">
      <c r="U197" s="133"/>
      <c r="V197" s="133"/>
      <c r="W197" s="133"/>
      <c r="X197" s="133"/>
      <c r="Y197" s="133"/>
      <c r="Z197" s="133"/>
      <c r="AA197" s="133"/>
      <c r="AB197" s="133"/>
      <c r="AC197" s="197"/>
      <c r="AD197" s="197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</row>
    <row r="198" spans="1:49" s="46" customFormat="1">
      <c r="A198" s="46" t="s">
        <v>43</v>
      </c>
      <c r="V198" s="300">
        <f>V42/V46</f>
        <v>173000</v>
      </c>
      <c r="W198" s="300">
        <f>W42/W46</f>
        <v>173195</v>
      </c>
      <c r="X198" s="300">
        <f>X42/X46</f>
        <v>173195</v>
      </c>
      <c r="Y198" s="300">
        <f>Y42/Y46</f>
        <v>173195</v>
      </c>
      <c r="Z198" s="300">
        <f>Z42/Z46</f>
        <v>173195</v>
      </c>
      <c r="AA198" s="300">
        <f>AA42/AA46</f>
        <v>180104</v>
      </c>
      <c r="AB198" s="300">
        <f>AB42/AB46</f>
        <v>180104</v>
      </c>
      <c r="AC198" s="300">
        <f>AC42/AC46</f>
        <v>180104</v>
      </c>
      <c r="AD198" s="300">
        <f>AD42/AD46</f>
        <v>186619</v>
      </c>
      <c r="AE198" s="300">
        <f>AE42/AE46</f>
        <v>186619</v>
      </c>
      <c r="AF198" s="300">
        <f>AF42/AF46</f>
        <v>186689</v>
      </c>
      <c r="AG198" s="183">
        <f t="shared" ref="AG198:AW198" si="109">AF198</f>
        <v>186689</v>
      </c>
      <c r="AH198" s="183">
        <f t="shared" si="109"/>
        <v>186689</v>
      </c>
      <c r="AI198" s="183">
        <f t="shared" si="109"/>
        <v>186689</v>
      </c>
      <c r="AJ198" s="183">
        <f t="shared" si="109"/>
        <v>186689</v>
      </c>
      <c r="AK198" s="183">
        <f t="shared" si="109"/>
        <v>186689</v>
      </c>
      <c r="AL198" s="183">
        <f t="shared" si="109"/>
        <v>186689</v>
      </c>
      <c r="AM198" s="183">
        <f t="shared" si="109"/>
        <v>186689</v>
      </c>
      <c r="AN198" s="183">
        <f t="shared" si="109"/>
        <v>186689</v>
      </c>
      <c r="AO198" s="183">
        <f t="shared" si="109"/>
        <v>186689</v>
      </c>
      <c r="AP198" s="183">
        <f t="shared" si="109"/>
        <v>186689</v>
      </c>
      <c r="AQ198" s="183">
        <f t="shared" si="109"/>
        <v>186689</v>
      </c>
      <c r="AR198" s="183">
        <f t="shared" si="109"/>
        <v>186689</v>
      </c>
      <c r="AS198" s="183">
        <f t="shared" si="109"/>
        <v>186689</v>
      </c>
      <c r="AT198" s="183">
        <f t="shared" si="109"/>
        <v>186689</v>
      </c>
      <c r="AU198" s="183">
        <f t="shared" si="109"/>
        <v>186689</v>
      </c>
      <c r="AV198" s="183">
        <f t="shared" si="109"/>
        <v>186689</v>
      </c>
      <c r="AW198" s="183">
        <f t="shared" si="109"/>
        <v>186689</v>
      </c>
    </row>
    <row r="199" spans="1:49" s="46" customFormat="1">
      <c r="AC199" s="44"/>
      <c r="AD199" s="44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</row>
    <row r="200" spans="1:49" s="239" customFormat="1">
      <c r="A200" s="239" t="s">
        <v>70</v>
      </c>
      <c r="AB200" s="240"/>
      <c r="AC200" s="241"/>
      <c r="AD200" s="241"/>
      <c r="AE200" s="240"/>
      <c r="AF200" s="240"/>
      <c r="AG200" s="240"/>
      <c r="AH200" s="240"/>
      <c r="AI200" s="240"/>
      <c r="AJ200" s="240"/>
      <c r="AK200" s="240"/>
      <c r="AL200" s="240"/>
      <c r="AM200" s="240"/>
      <c r="AN200" s="240"/>
      <c r="AO200" s="240"/>
      <c r="AP200" s="240"/>
      <c r="AQ200" s="240"/>
      <c r="AR200" s="240"/>
      <c r="AS200" s="240"/>
      <c r="AT200" s="240"/>
      <c r="AU200" s="240"/>
      <c r="AV200" s="240"/>
      <c r="AW200" s="240"/>
    </row>
    <row r="201" spans="1:49" s="243" customFormat="1">
      <c r="A201" s="242" t="s">
        <v>78</v>
      </c>
      <c r="U201" s="244"/>
      <c r="V201" s="244"/>
      <c r="W201" s="244"/>
      <c r="X201" s="244"/>
      <c r="Y201" s="244"/>
      <c r="Z201" s="244"/>
      <c r="AA201" s="244"/>
      <c r="AB201" s="244"/>
      <c r="AC201" s="245"/>
      <c r="AD201" s="308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246"/>
      <c r="AO201" s="246"/>
      <c r="AP201" s="246"/>
      <c r="AQ201" s="246"/>
      <c r="AR201" s="246"/>
      <c r="AS201" s="246"/>
      <c r="AT201" s="246"/>
      <c r="AU201" s="246"/>
      <c r="AV201" s="246"/>
      <c r="AW201" s="246"/>
    </row>
    <row r="202" spans="1:49" s="243" customFormat="1">
      <c r="A202" s="242" t="s">
        <v>79</v>
      </c>
      <c r="U202" s="244"/>
      <c r="V202" s="244"/>
      <c r="W202" s="244"/>
      <c r="X202" s="244"/>
      <c r="Y202" s="244"/>
      <c r="Z202" s="244"/>
      <c r="AA202" s="244"/>
      <c r="AB202" s="244"/>
      <c r="AC202" s="245"/>
      <c r="AD202" s="308"/>
      <c r="AE202" s="246"/>
      <c r="AF202" s="246"/>
      <c r="AG202" s="246"/>
      <c r="AH202" s="246"/>
      <c r="AI202" s="246"/>
      <c r="AJ202" s="246"/>
      <c r="AK202" s="246"/>
      <c r="AL202" s="246"/>
      <c r="AM202" s="246"/>
      <c r="AN202" s="246"/>
      <c r="AO202" s="246"/>
      <c r="AP202" s="246"/>
      <c r="AQ202" s="246"/>
      <c r="AR202" s="246"/>
      <c r="AS202" s="246"/>
      <c r="AT202" s="246"/>
      <c r="AU202" s="246"/>
      <c r="AV202" s="246"/>
      <c r="AW202" s="246"/>
    </row>
    <row r="203" spans="1:49" s="247" customFormat="1">
      <c r="A203" s="247" t="s">
        <v>23</v>
      </c>
      <c r="U203" s="248"/>
      <c r="V203" s="248"/>
      <c r="W203" s="248"/>
      <c r="X203" s="248"/>
      <c r="Y203" s="248"/>
      <c r="Z203" s="248"/>
      <c r="AA203" s="248"/>
      <c r="AB203" s="249"/>
      <c r="AC203" s="249"/>
      <c r="AD203" s="309"/>
      <c r="AE203" s="250"/>
      <c r="AF203" s="250"/>
      <c r="AG203" s="250"/>
      <c r="AH203" s="250"/>
      <c r="AI203" s="250"/>
      <c r="AJ203" s="250"/>
      <c r="AK203" s="250"/>
      <c r="AL203" s="250"/>
      <c r="AM203" s="250"/>
      <c r="AN203" s="250"/>
      <c r="AO203" s="250"/>
      <c r="AP203" s="250"/>
      <c r="AQ203" s="250"/>
      <c r="AR203" s="250"/>
      <c r="AS203" s="250"/>
      <c r="AT203" s="250"/>
      <c r="AU203" s="250"/>
      <c r="AV203" s="250"/>
      <c r="AW203" s="250"/>
    </row>
    <row r="204" spans="1:49" s="243" customFormat="1">
      <c r="A204" s="243" t="s">
        <v>49</v>
      </c>
      <c r="U204" s="244"/>
      <c r="V204" s="244"/>
      <c r="W204" s="244"/>
      <c r="X204" s="244"/>
      <c r="Y204" s="244"/>
      <c r="Z204" s="244"/>
      <c r="AA204" s="244"/>
      <c r="AB204" s="245"/>
      <c r="AC204" s="245"/>
      <c r="AD204" s="310"/>
      <c r="AE204" s="251"/>
      <c r="AF204" s="251"/>
      <c r="AG204" s="251"/>
      <c r="AH204" s="251"/>
      <c r="AI204" s="251"/>
      <c r="AJ204" s="251"/>
      <c r="AK204" s="251"/>
      <c r="AL204" s="251"/>
      <c r="AM204" s="251"/>
      <c r="AN204" s="251"/>
      <c r="AO204" s="251"/>
      <c r="AP204" s="251"/>
      <c r="AQ204" s="251"/>
      <c r="AR204" s="251"/>
      <c r="AS204" s="251"/>
      <c r="AT204" s="251"/>
      <c r="AU204" s="251"/>
      <c r="AV204" s="251"/>
      <c r="AW204" s="251"/>
    </row>
    <row r="205" spans="1:49" s="243" customFormat="1">
      <c r="A205" s="243" t="s">
        <v>33</v>
      </c>
      <c r="AB205" s="245"/>
      <c r="AC205" s="245"/>
      <c r="AD205" s="310"/>
      <c r="AE205" s="251"/>
      <c r="AF205" s="251"/>
      <c r="AG205" s="251"/>
      <c r="AH205" s="251"/>
      <c r="AI205" s="251"/>
      <c r="AJ205" s="251"/>
      <c r="AK205" s="251"/>
      <c r="AL205" s="251"/>
      <c r="AM205" s="251"/>
      <c r="AN205" s="251"/>
      <c r="AO205" s="251"/>
      <c r="AP205" s="251"/>
      <c r="AQ205" s="251"/>
      <c r="AR205" s="251"/>
      <c r="AS205" s="251"/>
      <c r="AT205" s="251"/>
      <c r="AU205" s="251"/>
      <c r="AV205" s="251"/>
      <c r="AW205" s="251"/>
    </row>
    <row r="206" spans="1:49" s="243" customFormat="1">
      <c r="A206" s="243" t="s">
        <v>71</v>
      </c>
      <c r="AB206" s="245"/>
      <c r="AC206" s="245"/>
      <c r="AD206" s="310"/>
      <c r="AE206" s="251"/>
      <c r="AF206" s="251"/>
      <c r="AG206" s="251"/>
      <c r="AH206" s="251"/>
      <c r="AI206" s="251"/>
      <c r="AJ206" s="251"/>
      <c r="AK206" s="251"/>
      <c r="AL206" s="251"/>
      <c r="AM206" s="251"/>
      <c r="AN206" s="251"/>
      <c r="AO206" s="251"/>
      <c r="AP206" s="251"/>
      <c r="AQ206" s="251"/>
      <c r="AR206" s="251"/>
      <c r="AS206" s="251"/>
      <c r="AT206" s="251"/>
      <c r="AU206" s="251"/>
      <c r="AV206" s="251"/>
      <c r="AW206" s="251"/>
    </row>
    <row r="207" spans="1:49" s="239" customFormat="1">
      <c r="A207" s="239" t="s">
        <v>15</v>
      </c>
      <c r="AB207" s="240"/>
      <c r="AC207" s="241"/>
      <c r="AD207" s="241"/>
      <c r="AE207" s="240"/>
      <c r="AF207" s="240"/>
      <c r="AG207" s="240"/>
      <c r="AH207" s="240"/>
      <c r="AI207" s="240"/>
      <c r="AJ207" s="240"/>
      <c r="AK207" s="240"/>
      <c r="AL207" s="240"/>
      <c r="AM207" s="240"/>
      <c r="AN207" s="240"/>
      <c r="AO207" s="240"/>
      <c r="AP207" s="240"/>
      <c r="AQ207" s="240"/>
      <c r="AR207" s="240"/>
      <c r="AS207" s="240"/>
      <c r="AT207" s="240"/>
      <c r="AU207" s="240"/>
      <c r="AV207" s="240"/>
      <c r="AW207" s="240"/>
    </row>
    <row r="208" spans="1:49" s="242" customFormat="1">
      <c r="A208" s="242" t="s">
        <v>93</v>
      </c>
      <c r="V208" s="245"/>
      <c r="W208" s="245"/>
      <c r="X208" s="245"/>
      <c r="Y208" s="245"/>
      <c r="Z208" s="245"/>
      <c r="AA208" s="245"/>
      <c r="AB208" s="245"/>
      <c r="AC208" s="245"/>
      <c r="AD208" s="245"/>
      <c r="AE208" s="245"/>
      <c r="AF208" s="245"/>
      <c r="AG208" s="245"/>
      <c r="AH208" s="252"/>
      <c r="AI208" s="252"/>
      <c r="AJ208" s="252"/>
      <c r="AK208" s="252"/>
      <c r="AL208" s="252"/>
      <c r="AM208" s="252"/>
      <c r="AN208" s="252"/>
      <c r="AO208" s="252"/>
      <c r="AP208" s="252"/>
      <c r="AQ208" s="252"/>
      <c r="AR208" s="252"/>
      <c r="AS208" s="252"/>
      <c r="AT208" s="252"/>
      <c r="AU208" s="252"/>
      <c r="AV208" s="252"/>
      <c r="AW208" s="252"/>
    </row>
    <row r="209" spans="1:49" s="242" customFormat="1">
      <c r="A209" s="254" t="s">
        <v>23</v>
      </c>
      <c r="V209" s="245"/>
      <c r="W209" s="245"/>
      <c r="X209" s="245"/>
      <c r="Y209" s="245"/>
      <c r="Z209" s="245"/>
      <c r="AA209" s="245"/>
      <c r="AB209" s="245"/>
      <c r="AC209" s="245"/>
      <c r="AD209" s="245"/>
      <c r="AE209" s="245"/>
      <c r="AF209" s="245"/>
      <c r="AG209" s="245"/>
      <c r="AH209" s="252"/>
      <c r="AI209" s="252"/>
      <c r="AJ209" s="252"/>
      <c r="AK209" s="252"/>
      <c r="AL209" s="252"/>
      <c r="AM209" s="252"/>
      <c r="AN209" s="252"/>
      <c r="AO209" s="252"/>
      <c r="AP209" s="252"/>
      <c r="AQ209" s="252"/>
      <c r="AR209" s="252"/>
      <c r="AS209" s="252"/>
      <c r="AT209" s="252"/>
      <c r="AU209" s="252"/>
      <c r="AV209" s="252"/>
      <c r="AW209" s="252"/>
    </row>
    <row r="210" spans="1:49" s="242" customFormat="1">
      <c r="A210" s="254" t="s">
        <v>83</v>
      </c>
      <c r="R210" s="311"/>
      <c r="S210" s="311"/>
      <c r="T210" s="311"/>
      <c r="U210" s="311"/>
      <c r="V210" s="311"/>
      <c r="W210" s="311"/>
      <c r="X210" s="311"/>
      <c r="Y210" s="311"/>
      <c r="Z210" s="311">
        <f>Z10/V10-1</f>
        <v>0.45355220085306636</v>
      </c>
      <c r="AA210" s="311">
        <f>AA10/W10-1</f>
        <v>0.60017748752194078</v>
      </c>
      <c r="AB210" s="311">
        <f>AB10/X10-1</f>
        <v>0.67817308106222129</v>
      </c>
      <c r="AC210" s="311">
        <f>AC10/Y10-1</f>
        <v>0.75631953563730581</v>
      </c>
      <c r="AD210" s="311">
        <f>AD10/Z10-1</f>
        <v>0.69504723743571306</v>
      </c>
      <c r="AE210" s="311">
        <f>AE10/AA10-1</f>
        <v>0.55722510409996051</v>
      </c>
      <c r="AF210" s="311">
        <f>AF10/AB10-1</f>
        <v>0.44428633724266131</v>
      </c>
      <c r="AG210" s="255">
        <f>AG10/AC10-1</f>
        <v>0.29076023450830824</v>
      </c>
      <c r="AH210" s="255">
        <f>AH10/AD10-1</f>
        <v>0.23748585997192517</v>
      </c>
      <c r="AI210" s="255">
        <f>AI10/AE10-1</f>
        <v>0.258553135665194</v>
      </c>
      <c r="AJ210" s="255">
        <f>AJ10/AF10-1</f>
        <v>0.25979070092482748</v>
      </c>
      <c r="AK210" s="255">
        <f>AK10/AG10-1</f>
        <v>0.22757453348867629</v>
      </c>
      <c r="AL210" s="255">
        <f>AL10/AH10-1</f>
        <v>0.17737685718962504</v>
      </c>
      <c r="AM210" s="255">
        <f>AM10/AI10-1</f>
        <v>0.14199842474407687</v>
      </c>
      <c r="AN210" s="255">
        <f>AN10/AJ10-1</f>
        <v>0.11763322453398195</v>
      </c>
      <c r="AO210" s="255">
        <f>AO10/AK10-1</f>
        <v>9.9804781874045956E-2</v>
      </c>
      <c r="AP210" s="255">
        <f>AP10/AL10-1</f>
        <v>8.6620171924323808E-2</v>
      </c>
      <c r="AQ210" s="255">
        <f>AQ10/AM10-1</f>
        <v>7.1448411839248438E-2</v>
      </c>
      <c r="AR210" s="255">
        <f>AR10/AN10-1</f>
        <v>6.0561208656889631E-2</v>
      </c>
      <c r="AS210" s="255">
        <f>AS10/AO10-1</f>
        <v>5.413431228258303E-2</v>
      </c>
      <c r="AT210" s="255">
        <f>AT10/AP10-1</f>
        <v>4.8807680851929991E-2</v>
      </c>
      <c r="AU210" s="255">
        <f>AU10/AQ10-1</f>
        <v>4.56755651934031E-2</v>
      </c>
      <c r="AV210" s="255">
        <f>AV10/AR10-1</f>
        <v>4.367136725533638E-2</v>
      </c>
      <c r="AW210" s="255">
        <f>AW10/AS10-1</f>
        <v>4.2806147101892345E-2</v>
      </c>
    </row>
    <row r="211" spans="1:49" s="242" customFormat="1">
      <c r="A211" s="254"/>
      <c r="R211" s="311"/>
      <c r="S211" s="311"/>
      <c r="T211" s="311"/>
      <c r="U211" s="311"/>
      <c r="V211" s="311"/>
      <c r="W211" s="311"/>
      <c r="X211" s="311"/>
      <c r="Y211" s="311"/>
      <c r="Z211" s="311"/>
      <c r="AA211" s="311"/>
      <c r="AB211" s="311"/>
      <c r="AC211" s="311"/>
      <c r="AD211" s="311"/>
      <c r="AE211" s="311"/>
      <c r="AF211" s="311"/>
      <c r="AG211" s="255"/>
      <c r="AH211" s="255"/>
      <c r="AI211" s="255"/>
      <c r="AJ211" s="255"/>
      <c r="AK211" s="255"/>
      <c r="AL211" s="255"/>
      <c r="AM211" s="255"/>
      <c r="AN211" s="255"/>
      <c r="AO211" s="255"/>
      <c r="AP211" s="255"/>
      <c r="AQ211" s="255"/>
      <c r="AR211" s="255"/>
      <c r="AS211" s="255"/>
      <c r="AT211" s="255"/>
      <c r="AU211" s="255"/>
      <c r="AV211" s="255"/>
      <c r="AW211" s="255"/>
    </row>
    <row r="212" spans="1:49" s="242" customFormat="1">
      <c r="A212" s="254" t="s">
        <v>150</v>
      </c>
      <c r="R212" s="311"/>
      <c r="S212" s="311"/>
      <c r="T212" s="311"/>
      <c r="U212" s="311"/>
      <c r="V212" s="311"/>
      <c r="W212" s="311"/>
      <c r="X212" s="311"/>
      <c r="Y212" s="311"/>
      <c r="Z212" s="311">
        <f>Z13/V13-1</f>
        <v>-1.0929554382666962E-2</v>
      </c>
      <c r="AA212" s="311">
        <f>AA13/W13-1</f>
        <v>8.2754961569347252E-2</v>
      </c>
      <c r="AB212" s="311">
        <f>AB13/X13-1</f>
        <v>0.30769929593459011</v>
      </c>
      <c r="AC212" s="311">
        <f>AC13/Y13-1</f>
        <v>0.39717242819220333</v>
      </c>
      <c r="AD212" s="311">
        <f>AD13/Z13-1</f>
        <v>0.32003313880529727</v>
      </c>
      <c r="AE212" s="311">
        <f>AE13/AA13-1</f>
        <v>0.64507926417418249</v>
      </c>
      <c r="AF212" s="311">
        <f>AF13/AB13-1</f>
        <v>0.52998251647041106</v>
      </c>
      <c r="AG212" s="255">
        <f>AG13/AC13-1</f>
        <v>0.46387956990368617</v>
      </c>
      <c r="AH212" s="255">
        <f>AH13/AD13-1</f>
        <v>0.35214502436495376</v>
      </c>
      <c r="AI212" s="255">
        <f>AI13/AE13-1</f>
        <v>0.25933112774481248</v>
      </c>
      <c r="AJ212" s="255">
        <f>AJ13/AF13-1</f>
        <v>0.20126624035473384</v>
      </c>
      <c r="AK212" s="255">
        <f>AK13/AG13-1</f>
        <v>0.1532753959962172</v>
      </c>
      <c r="AL212" s="255">
        <f>AL13/AH13-1</f>
        <v>0.11775005877843148</v>
      </c>
      <c r="AM212" s="255">
        <f>AM13/AI13-1</f>
        <v>9.1717506319947573E-2</v>
      </c>
      <c r="AN212" s="255">
        <f>AN13/AJ13-1</f>
        <v>7.1770356063811658E-2</v>
      </c>
      <c r="AO212" s="255">
        <f>AO13/AK13-1</f>
        <v>5.6106623959667701E-2</v>
      </c>
      <c r="AP212" s="255">
        <f>AP13/AL13-1</f>
        <v>4.440753913192963E-2</v>
      </c>
      <c r="AQ212" s="255">
        <f>AQ13/AM13-1</f>
        <v>3.5807180740253131E-2</v>
      </c>
      <c r="AR212" s="255">
        <f>AR13/AN13-1</f>
        <v>3.0103347870590991E-2</v>
      </c>
      <c r="AS212" s="255">
        <f>AS13/AO13-1</f>
        <v>2.6693241400045808E-2</v>
      </c>
      <c r="AT212" s="255">
        <f>AT13/AP13-1</f>
        <v>2.4365113182629905E-2</v>
      </c>
      <c r="AU212" s="255">
        <f>AU13/AQ13-1</f>
        <v>2.2465306725658829E-2</v>
      </c>
      <c r="AV212" s="255">
        <f>AV13/AR13-1</f>
        <v>2.0747329755446131E-2</v>
      </c>
      <c r="AW212" s="255">
        <f>AW13/AS13-1</f>
        <v>1.9077341042888163E-2</v>
      </c>
    </row>
    <row r="213" spans="1:49" s="242" customFormat="1">
      <c r="A213" s="254"/>
      <c r="R213" s="311"/>
      <c r="S213" s="311"/>
      <c r="T213" s="311"/>
      <c r="U213" s="311"/>
      <c r="V213" s="311"/>
      <c r="W213" s="311"/>
      <c r="X213" s="311"/>
      <c r="Y213" s="311"/>
      <c r="Z213" s="311"/>
      <c r="AA213" s="311"/>
      <c r="AB213" s="311"/>
      <c r="AC213" s="311"/>
      <c r="AD213" s="311"/>
      <c r="AE213" s="311"/>
      <c r="AF213" s="311"/>
      <c r="AG213" s="255"/>
      <c r="AH213" s="255"/>
      <c r="AI213" s="255"/>
      <c r="AJ213" s="255"/>
      <c r="AK213" s="255"/>
      <c r="AL213" s="255"/>
      <c r="AM213" s="255"/>
      <c r="AN213" s="255"/>
      <c r="AO213" s="255"/>
      <c r="AP213" s="255"/>
      <c r="AQ213" s="255"/>
      <c r="AR213" s="255"/>
      <c r="AS213" s="255"/>
      <c r="AT213" s="255"/>
      <c r="AU213" s="255"/>
      <c r="AV213" s="255"/>
      <c r="AW213" s="255"/>
    </row>
    <row r="214" spans="1:49" s="254" customFormat="1">
      <c r="R214" s="311"/>
      <c r="S214" s="311"/>
      <c r="T214" s="311"/>
      <c r="U214" s="311"/>
      <c r="V214" s="311"/>
      <c r="W214" s="311"/>
      <c r="X214" s="311"/>
      <c r="Y214" s="311"/>
      <c r="Z214" s="311"/>
      <c r="AA214" s="311"/>
      <c r="AB214" s="311"/>
      <c r="AC214" s="311"/>
      <c r="AD214" s="311"/>
      <c r="AE214" s="311"/>
      <c r="AF214" s="311"/>
      <c r="AG214" s="255"/>
      <c r="AH214" s="255"/>
      <c r="AI214" s="255"/>
      <c r="AJ214" s="255"/>
      <c r="AK214" s="255"/>
      <c r="AL214" s="255"/>
      <c r="AM214" s="255"/>
      <c r="AN214" s="255"/>
      <c r="AO214" s="255"/>
      <c r="AP214" s="255"/>
      <c r="AQ214" s="255"/>
      <c r="AR214" s="255"/>
      <c r="AS214" s="255"/>
      <c r="AT214" s="255"/>
      <c r="AU214" s="255"/>
      <c r="AV214" s="255"/>
      <c r="AW214" s="255"/>
    </row>
    <row r="215" spans="1:49" s="256" customFormat="1">
      <c r="A215" s="256" t="s">
        <v>151</v>
      </c>
      <c r="R215" s="257"/>
      <c r="S215" s="257"/>
      <c r="T215" s="257"/>
      <c r="U215" s="257"/>
      <c r="V215" s="257"/>
      <c r="W215" s="257"/>
      <c r="X215" s="257"/>
      <c r="Y215" s="257"/>
      <c r="Z215" s="257">
        <f>Z24/V24-1</f>
        <v>0.61139465987834063</v>
      </c>
      <c r="AA215" s="257">
        <f>AA24/W24-1</f>
        <v>0.87818580394924384</v>
      </c>
      <c r="AB215" s="257">
        <f>AB24/X24-1</f>
        <v>0.81794211046905096</v>
      </c>
      <c r="AC215" s="257">
        <f>AC24/Y24-1</f>
        <v>0.67629418779759565</v>
      </c>
      <c r="AD215" s="257">
        <f>AD24/Z24-1</f>
        <v>0.70512717486961063</v>
      </c>
      <c r="AE215" s="257">
        <f>AE24/AA24-1</f>
        <v>0.39124189523233288</v>
      </c>
      <c r="AF215" s="257">
        <f>AF24/AB24-1</f>
        <v>0.41391604156256223</v>
      </c>
      <c r="AG215" s="252">
        <f>AG24/AC24-1</f>
        <v>0.2925432554520051</v>
      </c>
      <c r="AH215" s="252">
        <f>AH24/AD24-1</f>
        <v>0.20815635449139336</v>
      </c>
      <c r="AI215" s="252">
        <f>AI24/AE24-1</f>
        <v>0.24538803278427102</v>
      </c>
      <c r="AJ215" s="252">
        <f>AJ24/AF24-1</f>
        <v>0.25815706725236254</v>
      </c>
      <c r="AK215" s="252">
        <f>AK24/AG24-1</f>
        <v>0.24186553756174378</v>
      </c>
      <c r="AL215" s="252">
        <f>AL24/AH24-1</f>
        <v>0.18899362966384037</v>
      </c>
      <c r="AM215" s="252">
        <f>AM24/AI24-1</f>
        <v>0.15139511055703925</v>
      </c>
      <c r="AN215" s="252">
        <f>AN24/AJ24-1</f>
        <v>0.12583995292638006</v>
      </c>
      <c r="AO215" s="252">
        <f>AO24/AK24-1</f>
        <v>0.10764050326748031</v>
      </c>
      <c r="AP215" s="252">
        <f>AP24/AL24-1</f>
        <v>9.4380912134866657E-2</v>
      </c>
      <c r="AQ215" s="252">
        <f>AQ24/AM24-1</f>
        <v>7.778347044461964E-2</v>
      </c>
      <c r="AR215" s="252">
        <f>AR24/AN24-1</f>
        <v>6.5760952169457765E-2</v>
      </c>
      <c r="AS215" s="252">
        <f>AS24/AO24-1</f>
        <v>5.8831995216091393E-2</v>
      </c>
      <c r="AT215" s="252">
        <f>AT24/AP24-1</f>
        <v>5.3098007394851932E-2</v>
      </c>
      <c r="AU215" s="252">
        <f>AU24/AQ24-1</f>
        <v>4.964158920459627E-2</v>
      </c>
      <c r="AV215" s="252">
        <f>AV24/AR24-1</f>
        <v>4.7455512007910094E-2</v>
      </c>
      <c r="AW215" s="252">
        <f>AW24/AS24-1</f>
        <v>4.6747503984773786E-2</v>
      </c>
    </row>
    <row r="216" spans="1:49" s="256" customFormat="1">
      <c r="W216" s="258"/>
      <c r="X216" s="258"/>
      <c r="Y216" s="258"/>
      <c r="Z216" s="257"/>
      <c r="AA216" s="257"/>
      <c r="AB216" s="257"/>
      <c r="AC216" s="257"/>
      <c r="AD216" s="257"/>
      <c r="AE216" s="257"/>
      <c r="AF216" s="257"/>
      <c r="AG216" s="252"/>
      <c r="AH216" s="252"/>
      <c r="AI216" s="252"/>
      <c r="AJ216" s="252"/>
      <c r="AK216" s="252"/>
      <c r="AL216" s="252"/>
      <c r="AM216" s="252"/>
      <c r="AN216" s="252"/>
      <c r="AO216" s="252"/>
      <c r="AP216" s="252"/>
      <c r="AQ216" s="252"/>
      <c r="AR216" s="252"/>
      <c r="AS216" s="252"/>
      <c r="AT216" s="252"/>
      <c r="AU216" s="252"/>
      <c r="AV216" s="252"/>
      <c r="AW216" s="252"/>
    </row>
    <row r="217" spans="1:49" s="260" customFormat="1">
      <c r="A217" s="260" t="s">
        <v>33</v>
      </c>
      <c r="V217" s="268"/>
      <c r="W217" s="263"/>
      <c r="X217" s="263"/>
      <c r="Y217" s="263"/>
      <c r="Z217" s="263">
        <f>Z42/V42-1</f>
        <v>0.51104686799564525</v>
      </c>
      <c r="AA217" s="263">
        <f>AA42/W42-1</f>
        <v>0.97358862044230099</v>
      </c>
      <c r="AB217" s="263">
        <f>AB42/X42-1</f>
        <v>0.89433418595334224</v>
      </c>
      <c r="AC217" s="263">
        <f>AC42/Y42-1</f>
        <v>0.70768532651293259</v>
      </c>
      <c r="AD217" s="263">
        <f>AD42/Z42-1</f>
        <v>0.97248256320836957</v>
      </c>
      <c r="AE217" s="263">
        <f>AE42/AA42-1</f>
        <v>0.54289835010807241</v>
      </c>
      <c r="AF217" s="263">
        <f>AF42/AB42-1</f>
        <v>0.75878996408773491</v>
      </c>
      <c r="AG217" s="499">
        <f>AG42/AF42-1</f>
        <v>-1.4376268474920573E-2</v>
      </c>
      <c r="AH217" s="499">
        <f>AH42/AG42-1</f>
        <v>5.4105612304200523E-2</v>
      </c>
      <c r="AI217" s="499">
        <f>AI42/AH42-1</f>
        <v>0.12009635481902325</v>
      </c>
      <c r="AJ217" s="499">
        <f>AJ42/AI42-1</f>
        <v>6.6203038338783271E-2</v>
      </c>
      <c r="AK217" s="499">
        <f>AK42/AJ42-1</f>
        <v>-4.9683985926902707E-3</v>
      </c>
      <c r="AL217" s="499">
        <f>AL42/AK42-1</f>
        <v>7.945719008834784E-3</v>
      </c>
      <c r="AM217" s="499">
        <f>AM42/AL42-1</f>
        <v>8.3290270922790954E-2</v>
      </c>
      <c r="AN217" s="499">
        <f>AN42/AM42-1</f>
        <v>4.1798215748279688E-2</v>
      </c>
      <c r="AO217" s="499">
        <f>AO42/AN42-1</f>
        <v>-2.1205986350188E-2</v>
      </c>
      <c r="AP217" s="499">
        <f>AP42/AO42-1</f>
        <v>-4.0742519726728599E-3</v>
      </c>
      <c r="AQ217" s="499">
        <f>AQ42/AP42-1</f>
        <v>6.5863973656116626E-2</v>
      </c>
      <c r="AR217" s="499">
        <f>AR42/AQ42-1</f>
        <v>2.9385971464814142E-2</v>
      </c>
      <c r="AS217" s="499">
        <f>AS42/AR42-1</f>
        <v>-2.7879040988679105E-2</v>
      </c>
      <c r="AT217" s="499">
        <f>AT42/AS42-1</f>
        <v>-9.7093873052073176E-3</v>
      </c>
      <c r="AU217" s="499">
        <f>AU42/AT42-1</f>
        <v>6.2116103810824885E-2</v>
      </c>
      <c r="AV217" s="499">
        <f>AV42/AU42-1</f>
        <v>2.7095438115716908E-2</v>
      </c>
      <c r="AW217" s="499">
        <f>AW42/AV42-1</f>
        <v>-2.8425604604070731E-2</v>
      </c>
    </row>
    <row r="218" spans="1:49" s="317" customFormat="1">
      <c r="W218" s="447"/>
      <c r="X218" s="447"/>
      <c r="Y218" s="447"/>
      <c r="Z218" s="447"/>
      <c r="AA218" s="447"/>
      <c r="AB218" s="447"/>
      <c r="AC218" s="447"/>
      <c r="AD218" s="447"/>
      <c r="AE218" s="500"/>
      <c r="AF218" s="501"/>
      <c r="AG218" s="501"/>
      <c r="AH218" s="501"/>
      <c r="AI218" s="501"/>
      <c r="AJ218" s="501"/>
      <c r="AK218" s="501"/>
      <c r="AL218" s="501"/>
      <c r="AM218" s="501"/>
      <c r="AN218" s="501"/>
      <c r="AO218" s="501"/>
      <c r="AP218" s="501"/>
      <c r="AQ218" s="501"/>
      <c r="AR218" s="501"/>
      <c r="AS218" s="501"/>
      <c r="AT218" s="501"/>
      <c r="AU218" s="501"/>
      <c r="AV218" s="501"/>
      <c r="AW218" s="501"/>
    </row>
    <row r="219" spans="1:49" s="239" customFormat="1">
      <c r="A219" s="239" t="s">
        <v>42</v>
      </c>
      <c r="AC219" s="241"/>
      <c r="AD219" s="241"/>
      <c r="AE219" s="240"/>
      <c r="AF219" s="240"/>
      <c r="AG219" s="240"/>
      <c r="AH219" s="240"/>
      <c r="AI219" s="240"/>
      <c r="AJ219" s="240"/>
      <c r="AK219" s="240"/>
      <c r="AL219" s="240"/>
      <c r="AM219" s="240"/>
      <c r="AN219" s="240"/>
      <c r="AO219" s="240"/>
      <c r="AP219" s="240"/>
      <c r="AQ219" s="240"/>
      <c r="AR219" s="240"/>
      <c r="AS219" s="240"/>
      <c r="AT219" s="240"/>
      <c r="AU219" s="240"/>
      <c r="AV219" s="240"/>
      <c r="AW219" s="240"/>
    </row>
    <row r="220" spans="1:49" s="256" customFormat="1">
      <c r="A220" s="633" t="s">
        <v>76</v>
      </c>
      <c r="U220" s="258"/>
      <c r="V220" s="258"/>
      <c r="W220" s="258"/>
      <c r="X220" s="258"/>
      <c r="Y220" s="258"/>
      <c r="Z220" s="258"/>
      <c r="AA220" s="258"/>
      <c r="AB220" s="258"/>
      <c r="AC220" s="258"/>
      <c r="AD220" s="258"/>
      <c r="AE220" s="253"/>
      <c r="AF220" s="253"/>
      <c r="AG220" s="253"/>
      <c r="AH220" s="253"/>
      <c r="AI220" s="253"/>
      <c r="AJ220" s="253"/>
      <c r="AK220" s="253"/>
      <c r="AL220" s="253"/>
      <c r="AM220" s="253"/>
      <c r="AN220" s="253"/>
      <c r="AO220" s="253"/>
      <c r="AP220" s="253"/>
      <c r="AQ220" s="253"/>
      <c r="AR220" s="253"/>
      <c r="AS220" s="253"/>
      <c r="AT220" s="253"/>
      <c r="AU220" s="253"/>
      <c r="AV220" s="253"/>
      <c r="AW220" s="253"/>
    </row>
    <row r="221" spans="1:49" s="256" customFormat="1">
      <c r="A221" s="633" t="s">
        <v>35</v>
      </c>
      <c r="U221" s="258"/>
      <c r="V221" s="258"/>
      <c r="W221" s="258"/>
      <c r="X221" s="452"/>
      <c r="Y221" s="452"/>
      <c r="Z221" s="452"/>
      <c r="AA221" s="452"/>
      <c r="AB221" s="452"/>
      <c r="AC221" s="452"/>
      <c r="AD221" s="452"/>
      <c r="AE221" s="253"/>
      <c r="AF221" s="253"/>
      <c r="AG221" s="253"/>
      <c r="AH221" s="253"/>
      <c r="AI221" s="253"/>
      <c r="AJ221" s="253"/>
      <c r="AK221" s="253"/>
      <c r="AL221" s="253"/>
      <c r="AM221" s="253"/>
      <c r="AN221" s="253"/>
      <c r="AO221" s="253"/>
      <c r="AP221" s="253"/>
      <c r="AQ221" s="253"/>
      <c r="AR221" s="253"/>
      <c r="AS221" s="253"/>
      <c r="AT221" s="253"/>
      <c r="AU221" s="253"/>
      <c r="AV221" s="253"/>
      <c r="AW221" s="253"/>
    </row>
    <row r="222" spans="1:49" s="256" customFormat="1">
      <c r="A222" s="633" t="s">
        <v>65</v>
      </c>
      <c r="U222" s="261"/>
      <c r="V222" s="261"/>
      <c r="W222" s="261"/>
      <c r="X222" s="452"/>
      <c r="Y222" s="452"/>
      <c r="Z222" s="452"/>
      <c r="AA222" s="452"/>
      <c r="AB222" s="452"/>
      <c r="AC222" s="452"/>
      <c r="AD222" s="452"/>
      <c r="AE222" s="253"/>
      <c r="AF222" s="253"/>
      <c r="AG222" s="253"/>
      <c r="AH222" s="253"/>
      <c r="AI222" s="253"/>
      <c r="AJ222" s="253"/>
      <c r="AK222" s="253"/>
      <c r="AL222" s="253"/>
      <c r="AM222" s="253"/>
      <c r="AN222" s="253"/>
      <c r="AO222" s="253"/>
      <c r="AP222" s="253"/>
      <c r="AQ222" s="253"/>
      <c r="AR222" s="253"/>
      <c r="AS222" s="253"/>
      <c r="AT222" s="253"/>
      <c r="AU222" s="253"/>
      <c r="AV222" s="253"/>
      <c r="AW222" s="253"/>
    </row>
    <row r="223" spans="1:49" s="256" customFormat="1">
      <c r="A223" s="633" t="s">
        <v>37</v>
      </c>
      <c r="U223" s="258"/>
      <c r="V223" s="258"/>
      <c r="W223" s="258"/>
      <c r="X223" s="258"/>
      <c r="Y223" s="258"/>
      <c r="Z223" s="258"/>
      <c r="AA223" s="258"/>
      <c r="AB223" s="258"/>
      <c r="AC223" s="257"/>
      <c r="AD223" s="257"/>
      <c r="AE223" s="253"/>
      <c r="AF223" s="253"/>
      <c r="AG223" s="253"/>
      <c r="AH223" s="253"/>
      <c r="AI223" s="253"/>
      <c r="AJ223" s="253"/>
      <c r="AK223" s="253"/>
      <c r="AL223" s="253"/>
      <c r="AM223" s="253"/>
      <c r="AN223" s="253"/>
      <c r="AO223" s="253"/>
      <c r="AP223" s="253"/>
      <c r="AQ223" s="253"/>
      <c r="AR223" s="253"/>
      <c r="AS223" s="253"/>
      <c r="AT223" s="253"/>
      <c r="AU223" s="253"/>
      <c r="AV223" s="253"/>
      <c r="AW223" s="253"/>
    </row>
    <row r="224" spans="1:49" s="256" customFormat="1">
      <c r="A224" s="256" t="s">
        <v>152</v>
      </c>
      <c r="W224" s="257">
        <f>W121/W122</f>
        <v>0.1034112311821092</v>
      </c>
      <c r="X224" s="257">
        <f>X121/X122</f>
        <v>0.10460968023809916</v>
      </c>
      <c r="Y224" s="257">
        <f>Y121/Y122</f>
        <v>0.10566515682466912</v>
      </c>
      <c r="Z224" s="257">
        <f>Z121/Z122</f>
        <v>9.9460794726215412E-2</v>
      </c>
      <c r="AA224" s="257">
        <f>AA121/AA122</f>
        <v>0.10556595784922182</v>
      </c>
      <c r="AB224" s="257">
        <f>AB121/AB122</f>
        <v>0.10968091389052877</v>
      </c>
      <c r="AC224" s="257">
        <f>AC121/AC122</f>
        <v>0.10970490310076053</v>
      </c>
      <c r="AD224" s="257">
        <f>AD121/AD122</f>
        <v>0.11816605115844019</v>
      </c>
      <c r="AE224" s="257">
        <f>AE121/AE122</f>
        <v>0.12503334499173044</v>
      </c>
      <c r="AF224" s="257">
        <f>AF121/AF122</f>
        <v>0.12994971382011994</v>
      </c>
      <c r="AG224" s="252">
        <f>AG121/AG122</f>
        <v>0.13466311539497464</v>
      </c>
      <c r="AH224" s="252">
        <f>AH121/AH122</f>
        <v>0.13052989982848123</v>
      </c>
      <c r="AI224" s="252">
        <f>AI121/AI122</f>
        <v>0.13168585188266063</v>
      </c>
      <c r="AJ224" s="252">
        <f>AJ121/AJ122</f>
        <v>0.13893336270848788</v>
      </c>
      <c r="AK224" s="252">
        <f>AK121/AK122</f>
        <v>0.14404137584513077</v>
      </c>
      <c r="AL224" s="252">
        <f>AL121/AL122</f>
        <v>0.14256429393331649</v>
      </c>
      <c r="AM224" s="252">
        <f>AM121/AM122</f>
        <v>0.14584962909983906</v>
      </c>
      <c r="AN224" s="252">
        <f>AN121/AN122</f>
        <v>0.15538360541836602</v>
      </c>
      <c r="AO224" s="252">
        <f>AO121/AO122</f>
        <v>0.16203670191506106</v>
      </c>
      <c r="AP224" s="252">
        <f>AP121/AP122</f>
        <v>0.15923222077256474</v>
      </c>
      <c r="AQ224" s="252">
        <f>AQ121/AQ122</f>
        <v>0.16125528572257947</v>
      </c>
      <c r="AR224" s="252">
        <f>AR121/AR122</f>
        <v>0.16962338003845395</v>
      </c>
      <c r="AS224" s="252">
        <f>AS121/AS122</f>
        <v>0.17471962822553805</v>
      </c>
      <c r="AT224" s="252">
        <f>AT121/AT122</f>
        <v>0.1717671091423533</v>
      </c>
      <c r="AU224" s="252">
        <f>AU121/AU122</f>
        <v>0.17390080308939654</v>
      </c>
      <c r="AV224" s="252">
        <f>AV121/AV122</f>
        <v>0.18276426408380803</v>
      </c>
      <c r="AW224" s="252">
        <f>AW121/AW122</f>
        <v>0.1881489819323218</v>
      </c>
    </row>
    <row r="225" spans="1:49" s="256" customFormat="1">
      <c r="W225" s="261"/>
      <c r="X225" s="261"/>
      <c r="Y225" s="261"/>
      <c r="Z225" s="261"/>
      <c r="AA225" s="261"/>
      <c r="AB225" s="261"/>
      <c r="AC225" s="262"/>
      <c r="AD225" s="262"/>
      <c r="AE225" s="253"/>
      <c r="AF225" s="253"/>
      <c r="AG225" s="253"/>
      <c r="AH225" s="253"/>
      <c r="AI225" s="253"/>
      <c r="AJ225" s="253"/>
      <c r="AK225" s="253"/>
      <c r="AL225" s="253"/>
      <c r="AM225" s="253"/>
      <c r="AN225" s="253"/>
      <c r="AO225" s="253"/>
      <c r="AP225" s="253"/>
      <c r="AQ225" s="253"/>
      <c r="AR225" s="253"/>
      <c r="AS225" s="253"/>
      <c r="AT225" s="253"/>
      <c r="AU225" s="253"/>
      <c r="AV225" s="253"/>
      <c r="AW225" s="253"/>
    </row>
    <row r="226" spans="1:49" s="256" customFormat="1">
      <c r="A226" s="256" t="s">
        <v>77</v>
      </c>
      <c r="U226" s="257"/>
      <c r="V226" s="257">
        <f>V94/V115</f>
        <v>4.7948663275356141E-3</v>
      </c>
      <c r="W226" s="257">
        <f>W94/W115</f>
        <v>4.2963438259835725E-3</v>
      </c>
      <c r="X226" s="257">
        <f>X94/X115</f>
        <v>4.0100730503084695E-3</v>
      </c>
      <c r="Y226" s="257">
        <f>Y94/Y115</f>
        <v>3.746747868329319E-3</v>
      </c>
      <c r="Z226" s="257">
        <f>Z94/Z115</f>
        <v>3.2183692253368737E-3</v>
      </c>
      <c r="AA226" s="257">
        <f>AA94/AA115</f>
        <v>2.5868046259467704E-3</v>
      </c>
      <c r="AB226" s="257">
        <f>AB94/AB115</f>
        <v>2.2973323666045133E-3</v>
      </c>
      <c r="AC226" s="257">
        <f>AC94/AC115</f>
        <v>2.2164279532529956E-3</v>
      </c>
      <c r="AD226" s="257">
        <f>AD94/AD115</f>
        <v>1.936307410186418E-3</v>
      </c>
      <c r="AE226" s="257">
        <f>AE94/AE115</f>
        <v>1.8257753012937226E-3</v>
      </c>
      <c r="AF226" s="257">
        <f>AF94/AF115</f>
        <v>1.7539731401196134E-3</v>
      </c>
      <c r="AG226" s="252">
        <f>AG94/AG115</f>
        <v>1.6909609965826506E-3</v>
      </c>
      <c r="AH226" s="252">
        <f t="shared" ref="AH226:AW226" si="110">AH94/AH115</f>
        <v>1.5576534372624292E-3</v>
      </c>
      <c r="AI226" s="252">
        <f t="shared" si="110"/>
        <v>1.4978286257796671E-3</v>
      </c>
      <c r="AJ226" s="252">
        <f t="shared" si="110"/>
        <v>1.5158030592485889E-3</v>
      </c>
      <c r="AK226" s="252">
        <f t="shared" si="110"/>
        <v>1.5077049410951494E-3</v>
      </c>
      <c r="AL226" s="252">
        <f t="shared" si="110"/>
        <v>1.4232444588646129E-3</v>
      </c>
      <c r="AM226" s="252">
        <f t="shared" si="110"/>
        <v>1.3942888410386268E-3</v>
      </c>
      <c r="AN226" s="252">
        <f t="shared" si="110"/>
        <v>1.4333860636618712E-3</v>
      </c>
      <c r="AO226" s="252">
        <f t="shared" si="110"/>
        <v>1.4419741645725808E-3</v>
      </c>
      <c r="AP226" s="252">
        <f t="shared" si="110"/>
        <v>1.3731662417008023E-3</v>
      </c>
      <c r="AQ226" s="252">
        <f t="shared" si="110"/>
        <v>1.3539872720411577E-3</v>
      </c>
      <c r="AR226" s="252">
        <f t="shared" si="110"/>
        <v>1.3973491037749231E-3</v>
      </c>
      <c r="AS226" s="252">
        <f t="shared" si="110"/>
        <v>1.4089427494897895E-3</v>
      </c>
      <c r="AT226" s="252">
        <f t="shared" si="110"/>
        <v>1.3440965366168516E-3</v>
      </c>
      <c r="AU226" s="252">
        <f t="shared" si="110"/>
        <v>1.3274318300735631E-3</v>
      </c>
      <c r="AV226" s="252">
        <f t="shared" si="110"/>
        <v>1.3721275994629718E-3</v>
      </c>
      <c r="AW226" s="252">
        <f t="shared" si="110"/>
        <v>1.385560910079315E-3</v>
      </c>
    </row>
    <row r="227" spans="1:49" s="256" customFormat="1">
      <c r="A227" s="256" t="s">
        <v>36</v>
      </c>
      <c r="U227" s="258"/>
      <c r="V227" s="258">
        <f>V96/V105</f>
        <v>0.7407049024899437</v>
      </c>
      <c r="W227" s="258">
        <f>W96/W105</f>
        <v>0.75897482398474758</v>
      </c>
      <c r="X227" s="258">
        <f>X96/X105</f>
        <v>0.79158874669812529</v>
      </c>
      <c r="Y227" s="258">
        <f>Y96/Y105</f>
        <v>0.78439455227618382</v>
      </c>
      <c r="Z227" s="258">
        <f>Z96/Z105</f>
        <v>0.79626823316910256</v>
      </c>
      <c r="AA227" s="258">
        <f>AA96/AA105</f>
        <v>0.75469911911611576</v>
      </c>
      <c r="AB227" s="258">
        <f>AB96/AB105</f>
        <v>0.76121767025185127</v>
      </c>
      <c r="AC227" s="257">
        <f>AC96/AC105</f>
        <v>0.80697913430886636</v>
      </c>
      <c r="AD227" s="257">
        <f>AD96/AD105</f>
        <v>0.77290926630007728</v>
      </c>
      <c r="AE227" s="257">
        <f>AE96/AE105</f>
        <v>0.74404252241086344</v>
      </c>
      <c r="AF227" s="257">
        <f>AF96/AF105</f>
        <v>0.74199349083873301</v>
      </c>
      <c r="AG227" s="252">
        <f>AG96/AG105</f>
        <v>0.7525320881052262</v>
      </c>
      <c r="AH227" s="252">
        <f t="shared" ref="AH227:AW227" si="111">AH96/AH105</f>
        <v>0.77087444935531257</v>
      </c>
      <c r="AI227" s="252">
        <f t="shared" si="111"/>
        <v>0.77989020699202205</v>
      </c>
      <c r="AJ227" s="252">
        <f t="shared" si="111"/>
        <v>0.77902825434986012</v>
      </c>
      <c r="AK227" s="252">
        <f t="shared" si="111"/>
        <v>0.78143137285972741</v>
      </c>
      <c r="AL227" s="252">
        <f t="shared" si="111"/>
        <v>0.79324023374757957</v>
      </c>
      <c r="AM227" s="252">
        <f t="shared" si="111"/>
        <v>0.79814326490628373</v>
      </c>
      <c r="AN227" s="252">
        <f t="shared" si="111"/>
        <v>0.79471599976195284</v>
      </c>
      <c r="AO227" s="252">
        <f t="shared" si="111"/>
        <v>0.79502713804509195</v>
      </c>
      <c r="AP227" s="252">
        <f t="shared" si="111"/>
        <v>0.8040704673131196</v>
      </c>
      <c r="AQ227" s="252">
        <f t="shared" si="111"/>
        <v>0.80718649024511269</v>
      </c>
      <c r="AR227" s="252">
        <f t="shared" si="111"/>
        <v>0.80290702089197896</v>
      </c>
      <c r="AS227" s="252">
        <f t="shared" si="111"/>
        <v>0.80239866754975075</v>
      </c>
      <c r="AT227" s="252">
        <f t="shared" si="111"/>
        <v>0.81072735817751895</v>
      </c>
      <c r="AU227" s="252">
        <f t="shared" si="111"/>
        <v>0.81346281045692892</v>
      </c>
      <c r="AV227" s="252">
        <f t="shared" si="111"/>
        <v>0.80915301008217222</v>
      </c>
      <c r="AW227" s="252">
        <f t="shared" si="111"/>
        <v>0.80845340071872662</v>
      </c>
    </row>
    <row r="228" spans="1:49" s="543" customFormat="1">
      <c r="U228" s="544"/>
      <c r="V228" s="544"/>
      <c r="W228" s="544"/>
      <c r="X228" s="544"/>
      <c r="Y228" s="544"/>
      <c r="Z228" s="544"/>
      <c r="AA228" s="544"/>
      <c r="AB228" s="544"/>
      <c r="AC228" s="545"/>
      <c r="AD228" s="545"/>
      <c r="AE228" s="546"/>
      <c r="AF228" s="546"/>
      <c r="AG228" s="546"/>
      <c r="AH228" s="546"/>
      <c r="AI228" s="546"/>
      <c r="AJ228" s="546"/>
      <c r="AK228" s="546"/>
      <c r="AL228" s="546"/>
      <c r="AM228" s="546"/>
      <c r="AN228" s="546"/>
      <c r="AO228" s="546"/>
      <c r="AP228" s="546"/>
      <c r="AQ228" s="546"/>
      <c r="AR228" s="546"/>
      <c r="AS228" s="546"/>
      <c r="AT228" s="546"/>
      <c r="AU228" s="546"/>
      <c r="AV228" s="546"/>
      <c r="AW228" s="546"/>
    </row>
    <row r="229" spans="1:49" s="497" customFormat="1">
      <c r="A229" s="497" t="s">
        <v>402</v>
      </c>
      <c r="U229" s="541"/>
      <c r="V229" s="541"/>
      <c r="W229" s="541"/>
      <c r="X229" s="541"/>
      <c r="Y229" s="541"/>
      <c r="Z229" s="541"/>
      <c r="AA229" s="541"/>
      <c r="AB229" s="541"/>
      <c r="AC229" s="542"/>
      <c r="AD229" s="542"/>
      <c r="AE229" s="506"/>
      <c r="AF229" s="506"/>
      <c r="AG229" s="506"/>
      <c r="AH229" s="506"/>
      <c r="AI229" s="506"/>
      <c r="AJ229" s="506"/>
      <c r="AK229" s="506"/>
      <c r="AL229" s="506"/>
      <c r="AM229" s="506"/>
      <c r="AN229" s="506"/>
      <c r="AO229" s="506"/>
      <c r="AP229" s="506"/>
      <c r="AQ229" s="506"/>
      <c r="AR229" s="506"/>
      <c r="AS229" s="506"/>
      <c r="AT229" s="506"/>
      <c r="AU229" s="506"/>
      <c r="AV229" s="506"/>
      <c r="AW229" s="506"/>
    </row>
    <row r="230" spans="1:49" s="271" customFormat="1">
      <c r="A230" s="271" t="s">
        <v>162</v>
      </c>
      <c r="U230" s="279"/>
      <c r="V230" s="536">
        <f t="shared" ref="V230:AC230" si="112">AVERAGE(V235/V236,(V237+V235)/V238)</f>
        <v>9698620.5104352757</v>
      </c>
      <c r="W230" s="536">
        <f t="shared" si="112"/>
        <v>10396214.9331127</v>
      </c>
      <c r="X230" s="536">
        <f t="shared" si="112"/>
        <v>11377579.306083243</v>
      </c>
      <c r="Y230" s="536">
        <f t="shared" si="112"/>
        <v>12600941.400528768</v>
      </c>
      <c r="Z230" s="536">
        <f t="shared" si="112"/>
        <v>15469397.062113436</v>
      </c>
      <c r="AA230" s="536">
        <f t="shared" si="112"/>
        <v>16850077.769610193</v>
      </c>
      <c r="AB230" s="536">
        <f t="shared" si="112"/>
        <v>18533195.348180234</v>
      </c>
      <c r="AC230" s="536">
        <f t="shared" si="112"/>
        <v>21041760.25651782</v>
      </c>
      <c r="AD230" s="536">
        <f>AVERAGE(AD235/AD236,(AD237+AD235)/AD238)</f>
        <v>24568277.04981837</v>
      </c>
      <c r="AE230" s="536">
        <f t="shared" ref="AE230:AF230" si="113">AVERAGE(AE235/AE236,(AE237+AE235)/AE238)</f>
        <v>26012348.067965612</v>
      </c>
      <c r="AF230" s="536">
        <f t="shared" si="113"/>
        <v>27109141.332175441</v>
      </c>
      <c r="AG230" s="335">
        <f t="shared" ref="AG230:AW230" si="114">AG231*AG250</f>
        <v>28394126.873304788</v>
      </c>
      <c r="AH230" s="335">
        <f t="shared" si="114"/>
        <v>31717504.991817903</v>
      </c>
      <c r="AI230" s="335">
        <f t="shared" si="114"/>
        <v>33361112.349322271</v>
      </c>
      <c r="AJ230" s="335">
        <f t="shared" si="114"/>
        <v>33174304.652609907</v>
      </c>
      <c r="AK230" s="335">
        <f t="shared" si="114"/>
        <v>33628597.488531888</v>
      </c>
      <c r="AL230" s="335">
        <f t="shared" si="114"/>
        <v>36153432.326495327</v>
      </c>
      <c r="AM230" s="335">
        <f t="shared" si="114"/>
        <v>37257666.316255532</v>
      </c>
      <c r="AN230" s="335">
        <f t="shared" si="114"/>
        <v>36486320.664947517</v>
      </c>
      <c r="AO230" s="335">
        <f t="shared" si="114"/>
        <v>36571555.707300387</v>
      </c>
      <c r="AP230" s="335">
        <f t="shared" si="114"/>
        <v>38719351.491053447</v>
      </c>
      <c r="AQ230" s="335">
        <f t="shared" si="114"/>
        <v>39510675.347446367</v>
      </c>
      <c r="AR230" s="335">
        <f t="shared" si="114"/>
        <v>38464574.707940422</v>
      </c>
      <c r="AS230" s="335">
        <f t="shared" si="114"/>
        <v>38360104.111496888</v>
      </c>
      <c r="AT230" s="335">
        <f t="shared" si="114"/>
        <v>40484283.189047188</v>
      </c>
      <c r="AU230" s="335">
        <f t="shared" si="114"/>
        <v>41236157.586439937</v>
      </c>
      <c r="AV230" s="335">
        <f t="shared" si="114"/>
        <v>40111944.186506785</v>
      </c>
      <c r="AW230" s="335">
        <f t="shared" si="114"/>
        <v>39952157.423037335</v>
      </c>
    </row>
    <row r="231" spans="1:49" s="271" customFormat="1">
      <c r="A231" s="271" t="s">
        <v>163</v>
      </c>
      <c r="U231" s="279"/>
      <c r="V231" s="278">
        <f t="shared" ref="V231:AF231" si="115">V230/V250</f>
        <v>0.95723497306680871</v>
      </c>
      <c r="W231" s="278">
        <f t="shared" si="115"/>
        <v>0.94238797527585305</v>
      </c>
      <c r="X231" s="278">
        <f t="shared" si="115"/>
        <v>0.92151756715576694</v>
      </c>
      <c r="Y231" s="278">
        <f t="shared" si="115"/>
        <v>0.9125710965083198</v>
      </c>
      <c r="Z231" s="278">
        <f t="shared" si="115"/>
        <v>0.95480339215386645</v>
      </c>
      <c r="AA231" s="278">
        <f t="shared" si="115"/>
        <v>0.90695408651495713</v>
      </c>
      <c r="AB231" s="278">
        <f t="shared" si="115"/>
        <v>0.87444499529448683</v>
      </c>
      <c r="AC231" s="278">
        <f t="shared" si="115"/>
        <v>0.85765773362269881</v>
      </c>
      <c r="AD231" s="278">
        <f t="shared" si="115"/>
        <v>0.90481000271566525</v>
      </c>
      <c r="AE231" s="278">
        <f t="shared" si="115"/>
        <v>0.90107732821349651</v>
      </c>
      <c r="AF231" s="278">
        <f t="shared" si="115"/>
        <v>0.89957708357745436</v>
      </c>
      <c r="AG231" s="537">
        <f t="shared" ref="AG231:AW231" si="116">AVERAGE(AC231:AF231)</f>
        <v>0.89078053703232873</v>
      </c>
      <c r="AH231" s="537">
        <f t="shared" si="116"/>
        <v>0.89906123788473613</v>
      </c>
      <c r="AI231" s="537">
        <f t="shared" si="116"/>
        <v>0.89762404667700391</v>
      </c>
      <c r="AJ231" s="537">
        <f t="shared" si="116"/>
        <v>0.89676072629288084</v>
      </c>
      <c r="AK231" s="537">
        <f t="shared" si="116"/>
        <v>0.89605663697173743</v>
      </c>
      <c r="AL231" s="537">
        <f t="shared" si="116"/>
        <v>0.89737566195658958</v>
      </c>
      <c r="AM231" s="537">
        <f t="shared" si="116"/>
        <v>0.89695426797455302</v>
      </c>
      <c r="AN231" s="537">
        <f t="shared" si="116"/>
        <v>0.89678682329894022</v>
      </c>
      <c r="AO231" s="537">
        <f t="shared" si="116"/>
        <v>0.89679334755045514</v>
      </c>
      <c r="AP231" s="537">
        <f t="shared" si="116"/>
        <v>0.89697752519513452</v>
      </c>
      <c r="AQ231" s="537">
        <f t="shared" si="116"/>
        <v>0.89687799100477072</v>
      </c>
      <c r="AR231" s="537">
        <f t="shared" si="116"/>
        <v>0.89685892176232518</v>
      </c>
      <c r="AS231" s="537">
        <f t="shared" si="116"/>
        <v>0.89687694637817139</v>
      </c>
      <c r="AT231" s="537">
        <f t="shared" si="116"/>
        <v>0.89689784608510048</v>
      </c>
      <c r="AU231" s="537">
        <f t="shared" si="116"/>
        <v>0.89687792630759189</v>
      </c>
      <c r="AV231" s="537">
        <f t="shared" si="116"/>
        <v>0.89687791013329721</v>
      </c>
      <c r="AW231" s="537">
        <f t="shared" si="116"/>
        <v>0.89688265722604021</v>
      </c>
    </row>
    <row r="232" spans="1:49" s="271" customFormat="1">
      <c r="U232" s="279"/>
      <c r="V232" s="279"/>
      <c r="W232" s="279"/>
      <c r="X232" s="279"/>
      <c r="Y232" s="279"/>
      <c r="Z232" s="279"/>
      <c r="AA232" s="279"/>
      <c r="AB232" s="279"/>
      <c r="AC232" s="278"/>
      <c r="AD232" s="536"/>
      <c r="AE232" s="275"/>
      <c r="AF232" s="275"/>
      <c r="AG232" s="275"/>
      <c r="AH232" s="275"/>
      <c r="AI232" s="275"/>
      <c r="AJ232" s="275"/>
      <c r="AK232" s="275"/>
      <c r="AL232" s="275"/>
      <c r="AM232" s="275"/>
      <c r="AN232" s="275"/>
      <c r="AO232" s="275"/>
      <c r="AP232" s="275"/>
      <c r="AQ232" s="275"/>
      <c r="AR232" s="275"/>
      <c r="AS232" s="275"/>
      <c r="AT232" s="275"/>
      <c r="AU232" s="275"/>
      <c r="AV232" s="275"/>
      <c r="AW232" s="275"/>
    </row>
    <row r="233" spans="1:49" s="271" customFormat="1">
      <c r="A233" s="271" t="s">
        <v>176</v>
      </c>
      <c r="U233" s="279"/>
      <c r="V233" s="279"/>
      <c r="W233" s="279"/>
      <c r="X233" s="279"/>
      <c r="Y233" s="279"/>
      <c r="Z233" s="279"/>
      <c r="AA233" s="279"/>
      <c r="AB233" s="279"/>
      <c r="AC233" s="278"/>
      <c r="AD233" s="536"/>
      <c r="AE233" s="335"/>
      <c r="AF233" s="335"/>
      <c r="AG233" s="335">
        <f>AF120+AG42-AG49*AG198</f>
        <v>3911154.0402030945</v>
      </c>
      <c r="AH233" s="335">
        <f>AG120+AH42-AH49*AH198</f>
        <v>4180728.2942461632</v>
      </c>
      <c r="AI233" s="335">
        <f>AH120+AI42-AI49*AI198</f>
        <v>4482677.4335528612</v>
      </c>
      <c r="AJ233" s="335">
        <f>AI120+AJ42-AJ49*AJ198</f>
        <v>4804616.523305444</v>
      </c>
      <c r="AK233" s="335">
        <f>AJ120+AK42-AK49*AK198</f>
        <v>5124956.0913375681</v>
      </c>
      <c r="AL233" s="335">
        <f>AK120+AL42-AL49*AL198</f>
        <v>5447840.9875646867</v>
      </c>
      <c r="AM233" s="335">
        <f>AL120+AM42-AM49*AM198</f>
        <v>5797619.0542754401</v>
      </c>
      <c r="AN233" s="335">
        <f>AM120+AN42-AN49*AN198</f>
        <v>6162017.2200825848</v>
      </c>
      <c r="AO233" s="335">
        <f>AN120+AO42-AO49*AO198</f>
        <v>6518687.9633595897</v>
      </c>
      <c r="AP233" s="335">
        <f>AO120+AP42-AP49*AP198</f>
        <v>6755499.6812246656</v>
      </c>
      <c r="AQ233" s="335">
        <f>AP120+AQ42-AQ49*AQ198</f>
        <v>7007908.7598366672</v>
      </c>
      <c r="AR233" s="335">
        <f>AQ120+AR42-AR49*AR198</f>
        <v>7267735.1244302206</v>
      </c>
      <c r="AS233" s="335">
        <f>AR120+AS42-AS49*AS198</f>
        <v>7520317.7791553307</v>
      </c>
      <c r="AT233" s="335">
        <f>AS120+AT42-AT49*AT198</f>
        <v>7770448.0110591371</v>
      </c>
      <c r="AU233" s="335">
        <f>AT120+AU42-AU49*AU198</f>
        <v>8036115.3584141061</v>
      </c>
      <c r="AV233" s="335">
        <f>AU120+AV42-AV49*AV198</f>
        <v>8308981.0789386993</v>
      </c>
      <c r="AW233" s="335">
        <f>AV120+AW42-AW49*AW198</f>
        <v>8574090.426381655</v>
      </c>
    </row>
    <row r="234" spans="1:49" s="271" customFormat="1">
      <c r="A234" s="271" t="s">
        <v>177</v>
      </c>
      <c r="U234" s="279"/>
      <c r="V234" s="279"/>
      <c r="W234" s="279"/>
      <c r="X234" s="279"/>
      <c r="Y234" s="279"/>
      <c r="Z234" s="279"/>
      <c r="AA234" s="279"/>
      <c r="AB234" s="279"/>
      <c r="AC234" s="278"/>
      <c r="AD234" s="536"/>
      <c r="AE234" s="335"/>
      <c r="AF234" s="335"/>
      <c r="AG234" s="335">
        <f>AG116+AG117+AG233-AG101-AG102</f>
        <v>4941553.6702030944</v>
      </c>
      <c r="AH234" s="335">
        <f>AH116+AH117+AH233-AH101-AH102</f>
        <v>5207556.5331461634</v>
      </c>
      <c r="AI234" s="335">
        <f>AI116+AI117+AI233-AI101-AI102</f>
        <v>5505827.1396198608</v>
      </c>
      <c r="AJ234" s="335">
        <f>AJ116+AJ117+AJ233-AJ101-AJ102</f>
        <v>5823977.3405544544</v>
      </c>
      <c r="AK234" s="335">
        <f>AK116+AK117+AK233-AK101-AK102</f>
        <v>6140414.3531040484</v>
      </c>
      <c r="AL234" s="335">
        <f>AL116+AL117+AL233-AL101-AL102</f>
        <v>6459279.6171841612</v>
      </c>
      <c r="AM234" s="335">
        <f>AM116+AM117+AM233-AM101-AM102</f>
        <v>6804917.4627834987</v>
      </c>
      <c r="AN234" s="335">
        <f>AN116+AN117+AN233-AN101-AN102</f>
        <v>7165051.2008458851</v>
      </c>
      <c r="AO234" s="335">
        <f>AO116+AO117+AO233-AO101-AO102</f>
        <v>7517329.5835457891</v>
      </c>
      <c r="AP234" s="335">
        <f>AP116+AP117+AP233-AP101-AP102</f>
        <v>7749617.1700164508</v>
      </c>
      <c r="AQ234" s="335">
        <f>AQ116+AQ117+AQ233-AQ101-AQ102</f>
        <v>7997366.3932922063</v>
      </c>
      <c r="AR234" s="335">
        <f>AR116+AR117+AR233-AR101-AR102</f>
        <v>8252393.1068894258</v>
      </c>
      <c r="AS234" s="335">
        <f>AS116+AS117+AS233-AS101-AS102</f>
        <v>8500032.1210883129</v>
      </c>
      <c r="AT234" s="335">
        <f>AT116+AT117+AT233-AT101-AT102</f>
        <v>8745070.4032501075</v>
      </c>
      <c r="AU234" s="335">
        <f>AU116+AU117+AU233-AU101-AU102</f>
        <v>9005493.0423708055</v>
      </c>
      <c r="AV234" s="335">
        <f>AV116+AV117+AV233-AV101-AV102</f>
        <v>9272956.7134141009</v>
      </c>
      <c r="AW234" s="335">
        <f>AW116+AW117+AW233-AW101-AW102</f>
        <v>9532501.9498913176</v>
      </c>
    </row>
    <row r="235" spans="1:49" s="271" customFormat="1">
      <c r="A235" s="271" t="s">
        <v>161</v>
      </c>
      <c r="U235" s="536"/>
      <c r="V235" s="536">
        <f>V116+V117+V120-V101-V102</f>
        <v>1204622</v>
      </c>
      <c r="W235" s="536">
        <f>W116+W117+W120-W101-W102</f>
        <v>1336836</v>
      </c>
      <c r="X235" s="536">
        <f>X116+X117+X120-X101-X102</f>
        <v>1464368</v>
      </c>
      <c r="Y235" s="536">
        <f>Y116+Y117+Y120-Y101-Y102</f>
        <v>1684625</v>
      </c>
      <c r="Z235" s="536">
        <f>Z116+Z117+Z120-Z101-Z102</f>
        <v>1845593</v>
      </c>
      <c r="AA235" s="536">
        <f>AA116+AA117+AA120-AA101-AA102</f>
        <v>2359724</v>
      </c>
      <c r="AB235" s="536">
        <f>AB116+AB117+AB120-AB101-AB102</f>
        <v>2605218</v>
      </c>
      <c r="AC235" s="536">
        <f>AC116+AC117+AC120-AC101-AC102</f>
        <v>2884733</v>
      </c>
      <c r="AD235" s="536">
        <f>AD116+AD117+AD120-AD101-AD102</f>
        <v>3694652</v>
      </c>
      <c r="AE235" s="536">
        <f>AE116+AE117+AE120-AE101-AE102</f>
        <v>4085194</v>
      </c>
      <c r="AF235" s="536">
        <f>AF116+AF117+AF120-AF101-AF102</f>
        <v>4518792</v>
      </c>
      <c r="AG235" s="335">
        <f>AG116+AG117+AG120-AG101-AG102</f>
        <v>4941553.6702030944</v>
      </c>
      <c r="AH235" s="335">
        <f>AH116+AH117+AH120-AH101-AH102</f>
        <v>5207556.5331461634</v>
      </c>
      <c r="AI235" s="335">
        <f>AI116+AI117+AI120-AI101-AI102</f>
        <v>5505827.1396198608</v>
      </c>
      <c r="AJ235" s="335">
        <f>AJ116+AJ117+AJ120-AJ101-AJ102</f>
        <v>5823977.3405544544</v>
      </c>
      <c r="AK235" s="335">
        <f>AK116+AK117+AK120-AK101-AK102</f>
        <v>6140414.3531040484</v>
      </c>
      <c r="AL235" s="335">
        <f>AL116+AL117+AL120-AL101-AL102</f>
        <v>6459279.6171841612</v>
      </c>
      <c r="AM235" s="335">
        <f>AM116+AM117+AM120-AM101-AM102</f>
        <v>6804917.4627834987</v>
      </c>
      <c r="AN235" s="335">
        <f>AN116+AN117+AN120-AN101-AN102</f>
        <v>7165051.2008458851</v>
      </c>
      <c r="AO235" s="335">
        <f>AO116+AO117+AO120-AO101-AO102</f>
        <v>7517329.5835457891</v>
      </c>
      <c r="AP235" s="335">
        <f>AP116+AP117+AP120-AP101-AP102</f>
        <v>7749617.1700164508</v>
      </c>
      <c r="AQ235" s="335">
        <f>AQ116+AQ117+AQ120-AQ101-AQ102</f>
        <v>7997366.3932922063</v>
      </c>
      <c r="AR235" s="335">
        <f>AR116+AR117+AR120-AR101-AR102</f>
        <v>8252393.1068894258</v>
      </c>
      <c r="AS235" s="335">
        <f>AS116+AS117+AS120-AS101-AS102</f>
        <v>8500032.1210883129</v>
      </c>
      <c r="AT235" s="335">
        <f>AT116+AT117+AT120-AT101-AT102</f>
        <v>8745070.4032501075</v>
      </c>
      <c r="AU235" s="335">
        <f>AU116+AU117+AU120-AU101-AU102</f>
        <v>9005493.0423708055</v>
      </c>
      <c r="AV235" s="335">
        <f>AV116+AV117+AV120-AV101-AV102</f>
        <v>9272956.7134141009</v>
      </c>
      <c r="AW235" s="335">
        <f>AW116+AW117+AW120-AW101-AW102</f>
        <v>9532501.9498913176</v>
      </c>
    </row>
    <row r="236" spans="1:49" s="271" customFormat="1">
      <c r="A236" s="271" t="s">
        <v>158</v>
      </c>
      <c r="U236" s="279"/>
      <c r="V236" s="279">
        <v>0.1242</v>
      </c>
      <c r="W236" s="279">
        <v>0.12859999999999999</v>
      </c>
      <c r="X236" s="279">
        <v>0.12870000000000001</v>
      </c>
      <c r="Y236" s="279">
        <v>0.13370000000000001</v>
      </c>
      <c r="Z236" s="279">
        <v>0.1192</v>
      </c>
      <c r="AA236" s="279">
        <v>0.1401</v>
      </c>
      <c r="AB236" s="279">
        <v>0.14069999999999999</v>
      </c>
      <c r="AC236" s="278">
        <v>0.13719999999999999</v>
      </c>
      <c r="AD236" s="278">
        <v>0.15040000000000001</v>
      </c>
      <c r="AE236" s="278">
        <v>0.15709999999999999</v>
      </c>
      <c r="AF236" s="278">
        <v>0.16669999999999999</v>
      </c>
      <c r="AG236" s="336">
        <f t="shared" ref="AG236:AW236" si="117">AG235/AG230</f>
        <v>0.17403435901559552</v>
      </c>
      <c r="AH236" s="336">
        <f t="shared" si="117"/>
        <v>0.16418556675531526</v>
      </c>
      <c r="AI236" s="336">
        <f t="shared" si="117"/>
        <v>0.1650372769939043</v>
      </c>
      <c r="AJ236" s="336">
        <f t="shared" si="117"/>
        <v>0.17555687757561686</v>
      </c>
      <c r="AK236" s="336">
        <f t="shared" si="117"/>
        <v>0.18259501768392419</v>
      </c>
      <c r="AL236" s="336">
        <f t="shared" si="117"/>
        <v>0.17866297060958242</v>
      </c>
      <c r="AM236" s="336">
        <f t="shared" si="117"/>
        <v>0.18264475839740157</v>
      </c>
      <c r="AN236" s="336">
        <f t="shared" si="117"/>
        <v>0.19637636983576051</v>
      </c>
      <c r="AO236" s="336">
        <f t="shared" si="117"/>
        <v>0.20555126622751752</v>
      </c>
      <c r="AP236" s="336">
        <f t="shared" si="117"/>
        <v>0.20014842376187755</v>
      </c>
      <c r="AQ236" s="336">
        <f t="shared" si="117"/>
        <v>0.20241026818614194</v>
      </c>
      <c r="AR236" s="336">
        <f t="shared" si="117"/>
        <v>0.21454528405810883</v>
      </c>
      <c r="AS236" s="336">
        <f t="shared" si="117"/>
        <v>0.22158522032115061</v>
      </c>
      <c r="AT236" s="336">
        <f t="shared" si="117"/>
        <v>0.21601149172911727</v>
      </c>
      <c r="AU236" s="336">
        <f t="shared" si="117"/>
        <v>0.21838826819626289</v>
      </c>
      <c r="AV236" s="336">
        <f t="shared" si="117"/>
        <v>0.23117694495928773</v>
      </c>
      <c r="AW236" s="336">
        <f t="shared" si="117"/>
        <v>0.23859792723971041</v>
      </c>
    </row>
    <row r="237" spans="1:49" s="271" customFormat="1">
      <c r="A237" s="271" t="s">
        <v>348</v>
      </c>
      <c r="U237" s="279"/>
      <c r="V237" s="536">
        <f>V119</f>
        <v>125000</v>
      </c>
      <c r="W237" s="536">
        <f>W119</f>
        <v>125000</v>
      </c>
      <c r="X237" s="536">
        <f>X119</f>
        <v>125000</v>
      </c>
      <c r="Y237" s="536">
        <f>Y119</f>
        <v>125000</v>
      </c>
      <c r="Z237" s="536">
        <f>Z119</f>
        <v>125000</v>
      </c>
      <c r="AA237" s="536">
        <f>AA119</f>
        <v>125000</v>
      </c>
      <c r="AB237" s="536">
        <f>AB119</f>
        <v>335000</v>
      </c>
      <c r="AC237" s="536">
        <f>AC119</f>
        <v>335000</v>
      </c>
      <c r="AD237" s="536">
        <f>AD119</f>
        <v>335000</v>
      </c>
      <c r="AE237" s="536">
        <f>AE119</f>
        <v>635000</v>
      </c>
      <c r="AF237" s="536">
        <f>AF119</f>
        <v>635000</v>
      </c>
      <c r="AG237" s="335">
        <f t="shared" ref="AG237:AW237" si="118">AF237</f>
        <v>635000</v>
      </c>
      <c r="AH237" s="335">
        <f t="shared" si="118"/>
        <v>635000</v>
      </c>
      <c r="AI237" s="335">
        <f t="shared" si="118"/>
        <v>635000</v>
      </c>
      <c r="AJ237" s="335">
        <f t="shared" si="118"/>
        <v>635000</v>
      </c>
      <c r="AK237" s="335">
        <f t="shared" si="118"/>
        <v>635000</v>
      </c>
      <c r="AL237" s="335">
        <f t="shared" si="118"/>
        <v>635000</v>
      </c>
      <c r="AM237" s="335">
        <f t="shared" si="118"/>
        <v>635000</v>
      </c>
      <c r="AN237" s="335">
        <f t="shared" si="118"/>
        <v>635000</v>
      </c>
      <c r="AO237" s="335">
        <f t="shared" si="118"/>
        <v>635000</v>
      </c>
      <c r="AP237" s="335">
        <f t="shared" si="118"/>
        <v>635000</v>
      </c>
      <c r="AQ237" s="335">
        <f t="shared" si="118"/>
        <v>635000</v>
      </c>
      <c r="AR237" s="335">
        <f t="shared" si="118"/>
        <v>635000</v>
      </c>
      <c r="AS237" s="335">
        <f t="shared" si="118"/>
        <v>635000</v>
      </c>
      <c r="AT237" s="335">
        <f t="shared" si="118"/>
        <v>635000</v>
      </c>
      <c r="AU237" s="335">
        <f t="shared" si="118"/>
        <v>635000</v>
      </c>
      <c r="AV237" s="335">
        <f t="shared" si="118"/>
        <v>635000</v>
      </c>
      <c r="AW237" s="335">
        <f t="shared" si="118"/>
        <v>635000</v>
      </c>
    </row>
    <row r="238" spans="1:49" s="271" customFormat="1">
      <c r="A238" s="271" t="s">
        <v>159</v>
      </c>
      <c r="U238" s="279"/>
      <c r="V238" s="279">
        <v>0.1371</v>
      </c>
      <c r="W238" s="279">
        <v>0.1406</v>
      </c>
      <c r="X238" s="279">
        <v>0.13969999999999999</v>
      </c>
      <c r="Y238" s="279">
        <v>0.14360000000000001</v>
      </c>
      <c r="Z238" s="279">
        <v>0.1275</v>
      </c>
      <c r="AA238" s="279">
        <v>0.1474</v>
      </c>
      <c r="AB238" s="279">
        <v>0.1585</v>
      </c>
      <c r="AC238" s="278">
        <v>0.15290000000000001</v>
      </c>
      <c r="AD238" s="278">
        <v>0.16400000000000001</v>
      </c>
      <c r="AE238" s="278">
        <v>0.18140000000000001</v>
      </c>
      <c r="AF238" s="278">
        <v>0.19009999999999999</v>
      </c>
      <c r="AG238" s="336">
        <f t="shared" ref="AG238:AW238" si="119">(AG237+AG235)/AG230</f>
        <v>0.19639813878010048</v>
      </c>
      <c r="AH238" s="336">
        <f t="shared" si="119"/>
        <v>0.18420605702287601</v>
      </c>
      <c r="AI238" s="336">
        <f t="shared" si="119"/>
        <v>0.18407141450559611</v>
      </c>
      <c r="AJ238" s="336">
        <f t="shared" si="119"/>
        <v>0.19469819814433731</v>
      </c>
      <c r="AK238" s="336">
        <f t="shared" si="119"/>
        <v>0.201477755812285</v>
      </c>
      <c r="AL238" s="336">
        <f t="shared" si="119"/>
        <v>0.19622700143977928</v>
      </c>
      <c r="AM238" s="336">
        <f t="shared" si="119"/>
        <v>0.19968823059477186</v>
      </c>
      <c r="AN238" s="336">
        <f t="shared" si="119"/>
        <v>0.21378015263510552</v>
      </c>
      <c r="AO238" s="336">
        <f t="shared" si="119"/>
        <v>0.22291448711651135</v>
      </c>
      <c r="AP238" s="336">
        <f t="shared" si="119"/>
        <v>0.21654849182982347</v>
      </c>
      <c r="AQ238" s="336">
        <f t="shared" si="119"/>
        <v>0.21848187400952968</v>
      </c>
      <c r="AR238" s="336">
        <f t="shared" si="119"/>
        <v>0.23105398082185893</v>
      </c>
      <c r="AS238" s="336">
        <f t="shared" si="119"/>
        <v>0.23813887716614557</v>
      </c>
      <c r="AT238" s="336">
        <f t="shared" si="119"/>
        <v>0.23169659098195017</v>
      </c>
      <c r="AU238" s="336">
        <f t="shared" si="119"/>
        <v>0.2337873751249068</v>
      </c>
      <c r="AV238" s="336">
        <f t="shared" si="119"/>
        <v>0.2470076410992571</v>
      </c>
      <c r="AW238" s="336">
        <f t="shared" si="119"/>
        <v>0.25449193749993843</v>
      </c>
    </row>
    <row r="239" spans="1:49" s="271" customFormat="1">
      <c r="U239" s="279"/>
      <c r="V239" s="279"/>
      <c r="W239" s="279"/>
      <c r="X239" s="279"/>
      <c r="Y239" s="279"/>
      <c r="Z239" s="279"/>
      <c r="AA239" s="279"/>
      <c r="AB239" s="279"/>
      <c r="AC239" s="278"/>
      <c r="AD239" s="278"/>
      <c r="AE239" s="538"/>
      <c r="AF239" s="538"/>
      <c r="AG239" s="275"/>
      <c r="AH239" s="275"/>
      <c r="AI239" s="275"/>
      <c r="AJ239" s="275"/>
      <c r="AK239" s="275"/>
      <c r="AL239" s="275"/>
      <c r="AM239" s="275"/>
      <c r="AN239" s="275"/>
      <c r="AO239" s="275"/>
      <c r="AP239" s="275"/>
      <c r="AQ239" s="275"/>
      <c r="AR239" s="275"/>
      <c r="AS239" s="275"/>
      <c r="AT239" s="275"/>
      <c r="AU239" s="275"/>
      <c r="AV239" s="275"/>
      <c r="AW239" s="275"/>
    </row>
    <row r="240" spans="1:49" s="502" customFormat="1">
      <c r="A240" s="502" t="s">
        <v>160</v>
      </c>
      <c r="U240" s="503"/>
      <c r="V240" s="503">
        <v>0.1552</v>
      </c>
      <c r="W240" s="503">
        <v>0.15740000000000001</v>
      </c>
      <c r="X240" s="503">
        <v>0.155</v>
      </c>
      <c r="Y240" s="503">
        <v>0.1575</v>
      </c>
      <c r="Z240" s="503">
        <v>0.1391</v>
      </c>
      <c r="AA240" s="503">
        <v>0.15770000000000001</v>
      </c>
      <c r="AB240" s="503">
        <v>0.1731</v>
      </c>
      <c r="AC240" s="539">
        <v>0.17519999999999999</v>
      </c>
      <c r="AD240" s="539">
        <v>0.1658</v>
      </c>
      <c r="AE240" s="540">
        <v>0.19969999999999999</v>
      </c>
      <c r="AF240" s="540">
        <v>0.20760000000000001</v>
      </c>
      <c r="AG240" s="504"/>
      <c r="AH240" s="504"/>
      <c r="AI240" s="504"/>
      <c r="AJ240" s="504"/>
      <c r="AK240" s="504"/>
      <c r="AL240" s="504"/>
      <c r="AM240" s="504"/>
      <c r="AN240" s="504"/>
      <c r="AO240" s="504"/>
      <c r="AP240" s="504"/>
      <c r="AQ240" s="504"/>
      <c r="AR240" s="504"/>
      <c r="AS240" s="504"/>
      <c r="AT240" s="504"/>
      <c r="AU240" s="504"/>
      <c r="AV240" s="504"/>
      <c r="AW240" s="504"/>
    </row>
    <row r="241" spans="1:49" s="48" customFormat="1">
      <c r="W241" s="113"/>
      <c r="X241" s="113"/>
      <c r="Y241" s="113"/>
      <c r="Z241" s="113"/>
      <c r="AA241" s="113"/>
      <c r="AB241" s="113"/>
      <c r="AC241" s="212"/>
      <c r="AD241" s="129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</row>
    <row r="242" spans="1:49" s="264" customFormat="1">
      <c r="A242" s="264" t="s">
        <v>87</v>
      </c>
      <c r="AC242" s="265"/>
      <c r="AD242" s="265"/>
      <c r="AE242" s="266"/>
      <c r="AF242" s="266"/>
      <c r="AG242" s="266"/>
      <c r="AH242" s="266"/>
      <c r="AI242" s="266"/>
      <c r="AJ242" s="266"/>
      <c r="AK242" s="266"/>
      <c r="AL242" s="266"/>
      <c r="AM242" s="266"/>
      <c r="AN242" s="266"/>
      <c r="AO242" s="266"/>
      <c r="AP242" s="266"/>
      <c r="AQ242" s="266"/>
      <c r="AR242" s="266"/>
      <c r="AS242" s="266"/>
      <c r="AT242" s="266"/>
      <c r="AU242" s="266"/>
      <c r="AV242" s="266"/>
      <c r="AW242" s="266"/>
    </row>
    <row r="243" spans="1:49" s="259" customFormat="1">
      <c r="A243" s="259" t="s">
        <v>458</v>
      </c>
      <c r="U243" s="245"/>
      <c r="V243" s="245">
        <f>V32</f>
        <v>0.52682628976396872</v>
      </c>
      <c r="W243" s="245">
        <f>W32</f>
        <v>0.47506708902300226</v>
      </c>
      <c r="X243" s="245">
        <f>X32</f>
        <v>0.48526403464934198</v>
      </c>
      <c r="Y243" s="245">
        <f>Y32</f>
        <v>0.42973393850770081</v>
      </c>
      <c r="Z243" s="245">
        <f>Z32</f>
        <v>0.46773665247297741</v>
      </c>
      <c r="AA243" s="245">
        <f>AA32</f>
        <v>0.39544217017210959</v>
      </c>
      <c r="AB243" s="245">
        <f>AB32</f>
        <v>0.43053247772635528</v>
      </c>
      <c r="AC243" s="245">
        <f>AC32</f>
        <v>0.41018322395453544</v>
      </c>
      <c r="AD243" s="245">
        <f>AD32</f>
        <v>0.37481447560481973</v>
      </c>
      <c r="AE243" s="245">
        <f>AE32</f>
        <v>0.35473596811066593</v>
      </c>
      <c r="AF243" s="245">
        <f>AF32</f>
        <v>0.35896352676701415</v>
      </c>
      <c r="AG243" s="267">
        <f>AG32</f>
        <v>0.37128207859933338</v>
      </c>
      <c r="AH243" s="267">
        <f>AH32</f>
        <v>0.37267728948942247</v>
      </c>
      <c r="AI243" s="267">
        <f>AI32</f>
        <v>0.36773474517061694</v>
      </c>
      <c r="AJ243" s="267">
        <f>AJ32</f>
        <v>0.36276301423355084</v>
      </c>
      <c r="AK243" s="267">
        <f>AK32</f>
        <v>0.3629002669716816</v>
      </c>
      <c r="AL243" s="267">
        <f>AL32</f>
        <v>0.36558098448929466</v>
      </c>
      <c r="AM243" s="267">
        <f>AM32</f>
        <v>0.36179783082918293</v>
      </c>
      <c r="AN243" s="267">
        <f>AN32</f>
        <v>0.35744851492958096</v>
      </c>
      <c r="AO243" s="267">
        <f>AO32</f>
        <v>0.35774639084479182</v>
      </c>
      <c r="AP243" s="267">
        <f>AP32</f>
        <v>0.36042654152974574</v>
      </c>
      <c r="AQ243" s="267">
        <f>AQ32</f>
        <v>0.35751935303779692</v>
      </c>
      <c r="AR243" s="267">
        <f>AR32</f>
        <v>0.35388950965468624</v>
      </c>
      <c r="AS243" s="267">
        <f>AS32</f>
        <v>0.35451159290478262</v>
      </c>
      <c r="AT243" s="267">
        <f>AT32</f>
        <v>0.3574623971379205</v>
      </c>
      <c r="AU243" s="267">
        <f>AU32</f>
        <v>0.35476589611280845</v>
      </c>
      <c r="AV243" s="267">
        <f>AV32</f>
        <v>0.35125098199516297</v>
      </c>
      <c r="AW243" s="267">
        <f>AW32</f>
        <v>0.35176268606666478</v>
      </c>
    </row>
    <row r="244" spans="1:49" s="259" customFormat="1">
      <c r="A244" s="259" t="s">
        <v>349</v>
      </c>
      <c r="V244" s="245">
        <f>V42/V10</f>
        <v>0.28833061199726723</v>
      </c>
      <c r="W244" s="245">
        <f>W42/W10</f>
        <v>0.32124751174261368</v>
      </c>
      <c r="X244" s="245">
        <f>X42/X10</f>
        <v>0.29407060177580618</v>
      </c>
      <c r="Y244" s="245">
        <f>Y42/Y10</f>
        <v>0.35202069550677645</v>
      </c>
      <c r="Z244" s="245">
        <f>Z42/Z10</f>
        <v>0.29973541228862927</v>
      </c>
      <c r="AA244" s="245">
        <f>AA42/AA10</f>
        <v>0.39621256920847264</v>
      </c>
      <c r="AB244" s="245">
        <f>AB42/AB10</f>
        <v>0.33194907028015125</v>
      </c>
      <c r="AC244" s="245">
        <f>AC42/AC10</f>
        <v>0.34227289747003053</v>
      </c>
      <c r="AD244" s="245">
        <f>AD42/AD10</f>
        <v>0.34879433520082992</v>
      </c>
      <c r="AE244" s="245">
        <f>AE42/AE10</f>
        <v>0.39256734155795603</v>
      </c>
      <c r="AF244" s="245">
        <f>AF42/AF10</f>
        <v>0.40423334233819064</v>
      </c>
      <c r="AG244" s="267">
        <f>AG42/AG10</f>
        <v>0.39004395535515773</v>
      </c>
      <c r="AH244" s="267">
        <f>AH42/AH10</f>
        <v>0.38870243093953216</v>
      </c>
      <c r="AI244" s="267">
        <f>AI42/AI10</f>
        <v>0.39338762752221562</v>
      </c>
      <c r="AJ244" s="267">
        <f>AJ42/AJ10</f>
        <v>0.3981294567271973</v>
      </c>
      <c r="AK244" s="267">
        <f>AK42/AK10</f>
        <v>0.39799899987956727</v>
      </c>
      <c r="AL244" s="267">
        <f>AL42/AL10</f>
        <v>0.39543133402086605</v>
      </c>
      <c r="AM244" s="267">
        <f>AM42/AM10</f>
        <v>0.39903773702893003</v>
      </c>
      <c r="AN244" s="267">
        <f>AN42/AN10</f>
        <v>0.40320645662792931</v>
      </c>
      <c r="AO244" s="267">
        <f>AO42/AO10</f>
        <v>0.40292413136513472</v>
      </c>
      <c r="AP244" s="267">
        <f>AP42/AP10</f>
        <v>0.40035018539432748</v>
      </c>
      <c r="AQ244" s="267">
        <f>AQ42/AQ10</f>
        <v>0.40313115329851806</v>
      </c>
      <c r="AR244" s="267">
        <f>AR42/AR10</f>
        <v>0.40662121465481949</v>
      </c>
      <c r="AS244" s="267">
        <f>AS42/AS10</f>
        <v>0.40602672875540713</v>
      </c>
      <c r="AT244" s="267">
        <f>AT42/AT10</f>
        <v>0.40318760492074324</v>
      </c>
      <c r="AU244" s="267">
        <f>AU42/AU10</f>
        <v>0.40577249855523695</v>
      </c>
      <c r="AV244" s="267">
        <f>AV42/AV10</f>
        <v>0.40915892347465199</v>
      </c>
      <c r="AW244" s="267">
        <f>AW42/AW10</f>
        <v>0.40866981269991398</v>
      </c>
    </row>
    <row r="245" spans="1:49" s="259" customFormat="1">
      <c r="AC245" s="245"/>
      <c r="AD245" s="245"/>
      <c r="AE245" s="267"/>
      <c r="AF245" s="267"/>
      <c r="AG245" s="267"/>
      <c r="AH245" s="267"/>
      <c r="AI245" s="267"/>
      <c r="AJ245" s="267"/>
      <c r="AK245" s="267"/>
      <c r="AL245" s="267"/>
      <c r="AM245" s="267"/>
      <c r="AN245" s="267"/>
      <c r="AO245" s="267"/>
      <c r="AP245" s="267"/>
      <c r="AQ245" s="267"/>
      <c r="AR245" s="267"/>
      <c r="AS245" s="267"/>
      <c r="AT245" s="267"/>
      <c r="AU245" s="267"/>
      <c r="AV245" s="267"/>
      <c r="AW245" s="267"/>
    </row>
    <row r="246" spans="1:49" s="259" customFormat="1">
      <c r="A246" s="259" t="s">
        <v>66</v>
      </c>
      <c r="Y246" s="259">
        <f>SUM(V42:Y42)/AVERAGE(V121:Y121)</f>
        <v>0.33937472122534801</v>
      </c>
      <c r="AC246" s="245">
        <f>SUM(Z42:AC42)/AVERAGE(Z121:AC121)</f>
        <v>0.34852094552979856</v>
      </c>
      <c r="AD246" s="245"/>
      <c r="AE246" s="267"/>
      <c r="AF246" s="245"/>
      <c r="AG246" s="267">
        <f>SUM(AD42:AG42)/AVERAGE(AF121:AG121)</f>
        <v>0.28838478325336281</v>
      </c>
      <c r="AH246" s="267"/>
      <c r="AI246" s="267"/>
      <c r="AJ246" s="267"/>
      <c r="AK246" s="267">
        <f>SUM(AH42:AK42)/AVERAGE(AJ121:AK121)</f>
        <v>0.2993646061876587</v>
      </c>
      <c r="AL246" s="267"/>
      <c r="AM246" s="267"/>
      <c r="AN246" s="267"/>
      <c r="AO246" s="267">
        <f>SUM(AL42:AO42)/AVERAGE(AN121:AO121)</f>
        <v>0.28560464705956584</v>
      </c>
      <c r="AP246" s="267"/>
      <c r="AQ246" s="267"/>
      <c r="AR246" s="267"/>
      <c r="AS246" s="267">
        <f>SUM(AP42:AS42)/AVERAGE(AR121:AS121)</f>
        <v>0.27257020693103468</v>
      </c>
      <c r="AT246" s="267"/>
      <c r="AU246" s="267"/>
      <c r="AV246" s="267"/>
      <c r="AW246" s="267">
        <f>SUM(AT42:AW42)/AVERAGE(AV121:AW121)</f>
        <v>0.25740931367429348</v>
      </c>
    </row>
    <row r="247" spans="1:49" s="268" customFormat="1">
      <c r="A247" s="268" t="s">
        <v>74</v>
      </c>
      <c r="W247" s="269">
        <f>W42/AVERAGE(V121:W121)</f>
        <v>9.1287931562961513E-2</v>
      </c>
      <c r="X247" s="269">
        <f>X42/AVERAGE(W121:X121)</f>
        <v>8.281209974380413E-2</v>
      </c>
      <c r="Y247" s="269">
        <f>Y42/AVERAGE(X121:Y121)</f>
        <v>9.719432277517065E-2</v>
      </c>
      <c r="Z247" s="269">
        <f>Z42/AVERAGE(Y121:Z121)</f>
        <v>8.5054514697533223E-2</v>
      </c>
      <c r="AA247" s="269">
        <f>AA42/AVERAGE(Z121:AA121)</f>
        <v>0.11189770015727454</v>
      </c>
      <c r="AB247" s="269">
        <f>AB42/AVERAGE(AA121:AB121)</f>
        <v>8.6996703616892809E-2</v>
      </c>
      <c r="AC247" s="269">
        <f>AC42/AVERAGE(AB121:AC121)</f>
        <v>9.070863499425269E-2</v>
      </c>
      <c r="AD247" s="269">
        <f>AD42/AVERAGE(AC121:AD121)</f>
        <v>8.7033668774847056E-2</v>
      </c>
      <c r="AE247" s="270">
        <f>AE42/AVERAGE(AD121:AE121)</f>
        <v>8.8649126597415029E-2</v>
      </c>
      <c r="AF247" s="270">
        <f>AF42/AVERAGE(AE121:AF121)</f>
        <v>8.5388069609543177E-2</v>
      </c>
      <c r="AG247" s="270">
        <f>AG42/AVERAGE(AF121:AG121)</f>
        <v>7.7624473872360961E-2</v>
      </c>
      <c r="AH247" s="270">
        <f>AH42/AVERAGE(AG121:AH121)</f>
        <v>7.6948942787908953E-2</v>
      </c>
      <c r="AI247" s="270">
        <f>AI42/AVERAGE(AH121:AI121)</f>
        <v>8.2168747849951859E-2</v>
      </c>
      <c r="AJ247" s="270">
        <f>AJ42/AVERAGE(AI121:AJ121)</f>
        <v>8.336264287396393E-2</v>
      </c>
      <c r="AK247" s="270">
        <f>AK42/AVERAGE(AJ121:AK121)</f>
        <v>7.9006563335949714E-2</v>
      </c>
      <c r="AL247" s="270">
        <f>AL42/AVERAGE(AK121:AL121)</f>
        <v>7.6016528359730731E-2</v>
      </c>
      <c r="AM247" s="270">
        <f>AM42/AVERAGE(AL121:AM121)</f>
        <v>7.8613108077596139E-2</v>
      </c>
      <c r="AN247" s="270">
        <f>AN42/AVERAGE(AM121:AN121)</f>
        <v>7.8136442308004553E-2</v>
      </c>
      <c r="AO247" s="270">
        <f>AO42/AVERAGE(AN121:AO121)</f>
        <v>7.3089253245184116E-2</v>
      </c>
      <c r="AP247" s="270">
        <f>AP42/AVERAGE(AO121:AP121)</f>
        <v>7.0229153637406977E-2</v>
      </c>
      <c r="AQ247" s="270">
        <f>AQ42/AVERAGE(AP121:AQ121)</f>
        <v>7.2743930450510308E-2</v>
      </c>
      <c r="AR247" s="270">
        <f>AR42/AVERAGE(AQ121:AR121)</f>
        <v>7.2734099771737254E-2</v>
      </c>
      <c r="AS247" s="270">
        <f>AS42/AVERAGE(AR121:AS121)</f>
        <v>6.873448192126605E-2</v>
      </c>
      <c r="AT247" s="270">
        <f>AT42/AVERAGE(AS121:AT121)</f>
        <v>6.6254371487472277E-2</v>
      </c>
      <c r="AU247" s="270">
        <f>AU42/AVERAGE(AT121:AU121)</f>
        <v>6.8498134258233825E-2</v>
      </c>
      <c r="AV247" s="270">
        <f>AV42/AVERAGE(AU121:AV121)</f>
        <v>6.8453146460012729E-2</v>
      </c>
      <c r="AW247" s="270">
        <f>AW42/AVERAGE(AV121:AW121)</f>
        <v>6.4759334334168195E-2</v>
      </c>
    </row>
    <row r="248" spans="1:49" s="46" customFormat="1">
      <c r="AB248" s="141"/>
      <c r="AC248" s="213"/>
      <c r="AD248" s="213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</row>
    <row r="249" spans="1:49" s="566" customFormat="1">
      <c r="A249" s="566" t="s">
        <v>393</v>
      </c>
      <c r="W249" s="567"/>
      <c r="X249" s="567"/>
      <c r="Y249" s="567"/>
      <c r="Z249" s="567"/>
      <c r="AA249" s="567"/>
      <c r="AB249" s="567"/>
      <c r="AC249" s="567"/>
      <c r="AD249" s="567"/>
      <c r="AE249" s="568"/>
      <c r="AF249" s="569"/>
      <c r="AG249" s="569"/>
      <c r="AH249" s="569"/>
      <c r="AI249" s="569"/>
      <c r="AJ249" s="569"/>
      <c r="AK249" s="569"/>
      <c r="AL249" s="569"/>
      <c r="AM249" s="569"/>
      <c r="AN249" s="569"/>
      <c r="AO249" s="569"/>
      <c r="AP249" s="569"/>
      <c r="AQ249" s="569"/>
      <c r="AR249" s="569"/>
      <c r="AS249" s="569"/>
      <c r="AT249" s="569"/>
      <c r="AU249" s="569"/>
      <c r="AV249" s="569"/>
      <c r="AW249" s="569"/>
    </row>
    <row r="250" spans="1:49" s="547" customFormat="1">
      <c r="A250" s="547" t="s">
        <v>155</v>
      </c>
      <c r="V250" s="548">
        <f>V96</f>
        <v>10131912</v>
      </c>
      <c r="W250" s="548">
        <f>W96</f>
        <v>11031778</v>
      </c>
      <c r="X250" s="548">
        <f>X96</f>
        <v>12346568</v>
      </c>
      <c r="Y250" s="548">
        <f>Y96</f>
        <v>13808175</v>
      </c>
      <c r="Z250" s="548">
        <f>Z96</f>
        <v>16201657</v>
      </c>
      <c r="AA250" s="548">
        <f>AA96</f>
        <v>18578755</v>
      </c>
      <c r="AB250" s="548">
        <f>AB96</f>
        <v>21194238</v>
      </c>
      <c r="AC250" s="548">
        <f>AC96</f>
        <v>24533983</v>
      </c>
      <c r="AD250" s="548">
        <f>AD96</f>
        <v>27152968</v>
      </c>
      <c r="AE250" s="548">
        <f>AE96</f>
        <v>28868053</v>
      </c>
      <c r="AF250" s="548">
        <f>AF96</f>
        <v>30135429</v>
      </c>
      <c r="AG250" s="549">
        <f>AG96</f>
        <v>31875558.224364631</v>
      </c>
      <c r="AH250" s="549">
        <f>AH96</f>
        <v>35278470.092249975</v>
      </c>
      <c r="AI250" s="549">
        <f>AI96</f>
        <v>37166018.972892724</v>
      </c>
      <c r="AJ250" s="549">
        <f>AJ96</f>
        <v>36993485.196156129</v>
      </c>
      <c r="AK250" s="549">
        <f>AK96</f>
        <v>37529544.563367337</v>
      </c>
      <c r="AL250" s="549">
        <f>AL96</f>
        <v>40287957.2727305</v>
      </c>
      <c r="AM250" s="549">
        <f>AM96</f>
        <v>41537977.627765238</v>
      </c>
      <c r="AN250" s="549">
        <f>AN96</f>
        <v>40685611.916919246</v>
      </c>
      <c r="AO250" s="549">
        <f>AO96</f>
        <v>40780360.165687792</v>
      </c>
      <c r="AP250" s="549">
        <f>AP96</f>
        <v>43166467.8361146</v>
      </c>
      <c r="AQ250" s="549">
        <f>AQ96</f>
        <v>44053567.758065544</v>
      </c>
      <c r="AR250" s="549">
        <f>AR96</f>
        <v>42888099.537837729</v>
      </c>
      <c r="AS250" s="549">
        <f>AS96</f>
        <v>42770754.969681442</v>
      </c>
      <c r="AT250" s="549">
        <f>AT96</f>
        <v>45138120.651931986</v>
      </c>
      <c r="AU250" s="549">
        <f>AU96</f>
        <v>45977447.294535875</v>
      </c>
      <c r="AV250" s="549">
        <f>AV96</f>
        <v>44723973.835575014</v>
      </c>
      <c r="AW250" s="549">
        <f>AW96</f>
        <v>44545579.180452637</v>
      </c>
    </row>
    <row r="251" spans="1:49" s="550" customFormat="1">
      <c r="A251" s="550" t="s">
        <v>403</v>
      </c>
      <c r="V251" s="551"/>
      <c r="W251" s="551"/>
      <c r="X251" s="551"/>
      <c r="Y251" s="551"/>
      <c r="Z251" s="552">
        <f t="shared" ref="Z251:AW251" si="120">Z258/V258-1</f>
        <v>0.45355220085306636</v>
      </c>
      <c r="AA251" s="552">
        <f t="shared" si="120"/>
        <v>0.60017748752194078</v>
      </c>
      <c r="AB251" s="552">
        <f t="shared" si="120"/>
        <v>0.67817308106222129</v>
      </c>
      <c r="AC251" s="552">
        <f t="shared" si="120"/>
        <v>0.75631953563730581</v>
      </c>
      <c r="AD251" s="552">
        <f t="shared" si="120"/>
        <v>0.69504723743571306</v>
      </c>
      <c r="AE251" s="552">
        <f t="shared" si="120"/>
        <v>0.55722510409996051</v>
      </c>
      <c r="AF251" s="552">
        <f t="shared" si="120"/>
        <v>0.44428633724266131</v>
      </c>
      <c r="AG251" s="553">
        <f t="shared" si="120"/>
        <v>0.29076023450830824</v>
      </c>
      <c r="AH251" s="553">
        <f t="shared" si="120"/>
        <v>0.23748585997192517</v>
      </c>
      <c r="AI251" s="553">
        <f t="shared" si="120"/>
        <v>0.258553135665194</v>
      </c>
      <c r="AJ251" s="553">
        <f t="shared" si="120"/>
        <v>0.25979070092482748</v>
      </c>
      <c r="AK251" s="553">
        <f t="shared" si="120"/>
        <v>0.22757453348867629</v>
      </c>
      <c r="AL251" s="553">
        <f t="shared" si="120"/>
        <v>0.17737685718962504</v>
      </c>
      <c r="AM251" s="553">
        <f t="shared" si="120"/>
        <v>0.14199842474407687</v>
      </c>
      <c r="AN251" s="553">
        <f t="shared" si="120"/>
        <v>0.11763322453398195</v>
      </c>
      <c r="AO251" s="553">
        <f t="shared" si="120"/>
        <v>9.9804781874045956E-2</v>
      </c>
      <c r="AP251" s="553">
        <f t="shared" si="120"/>
        <v>8.6620171924323808E-2</v>
      </c>
      <c r="AQ251" s="553">
        <f t="shared" si="120"/>
        <v>7.1448411839248438E-2</v>
      </c>
      <c r="AR251" s="553">
        <f t="shared" si="120"/>
        <v>6.0561208656889631E-2</v>
      </c>
      <c r="AS251" s="553">
        <f t="shared" si="120"/>
        <v>5.413431228258303E-2</v>
      </c>
      <c r="AT251" s="553">
        <f t="shared" si="120"/>
        <v>4.8807680851929991E-2</v>
      </c>
      <c r="AU251" s="553">
        <f t="shared" si="120"/>
        <v>4.56755651934031E-2</v>
      </c>
      <c r="AV251" s="553">
        <f t="shared" si="120"/>
        <v>4.367136725533638E-2</v>
      </c>
      <c r="AW251" s="553">
        <f t="shared" si="120"/>
        <v>4.2806147101892345E-2</v>
      </c>
    </row>
    <row r="252" spans="1:49" s="550" customFormat="1">
      <c r="V252" s="551"/>
      <c r="W252" s="551"/>
      <c r="X252" s="551"/>
      <c r="Y252" s="551"/>
      <c r="Z252" s="552"/>
      <c r="AA252" s="552"/>
      <c r="AB252" s="552"/>
      <c r="AC252" s="552"/>
      <c r="AD252" s="552"/>
      <c r="AE252" s="552"/>
      <c r="AF252" s="552"/>
      <c r="AG252" s="553"/>
      <c r="AH252" s="553"/>
      <c r="AI252" s="553"/>
      <c r="AJ252" s="553"/>
      <c r="AK252" s="553"/>
      <c r="AL252" s="553"/>
      <c r="AM252" s="553"/>
      <c r="AN252" s="553"/>
      <c r="AO252" s="553"/>
      <c r="AP252" s="553"/>
      <c r="AQ252" s="553"/>
      <c r="AR252" s="553"/>
      <c r="AS252" s="553"/>
      <c r="AT252" s="553"/>
      <c r="AU252" s="553"/>
      <c r="AV252" s="553"/>
      <c r="AW252" s="553"/>
    </row>
    <row r="253" spans="1:49" s="547" customFormat="1">
      <c r="A253" s="547" t="s">
        <v>167</v>
      </c>
      <c r="V253" s="554">
        <f>V108</f>
        <v>9961883</v>
      </c>
      <c r="W253" s="554">
        <f>W108</f>
        <v>10886266</v>
      </c>
      <c r="X253" s="554">
        <f>X108</f>
        <v>11706542</v>
      </c>
      <c r="Y253" s="554">
        <f>Y108</f>
        <v>13366590</v>
      </c>
      <c r="Z253" s="554">
        <f>Z108</f>
        <v>15928036</v>
      </c>
      <c r="AA253" s="554">
        <f>AA108</f>
        <v>19640676</v>
      </c>
      <c r="AB253" s="554">
        <f>AB108</f>
        <v>22154135</v>
      </c>
      <c r="AC253" s="554">
        <f>AC108</f>
        <v>24423773</v>
      </c>
      <c r="AD253" s="554">
        <f>AD108</f>
        <v>28249846</v>
      </c>
      <c r="AE253" s="554">
        <f>AE108</f>
        <v>30922923</v>
      </c>
      <c r="AF253" s="554">
        <f>AF108</f>
        <v>31988426</v>
      </c>
      <c r="AG253" s="555">
        <f t="shared" ref="AG253:AW253" si="121">AC253*(1+AG254)</f>
        <v>33305794.554161534</v>
      </c>
      <c r="AH253" s="555">
        <f t="shared" si="121"/>
        <v>36442703.559103809</v>
      </c>
      <c r="AI253" s="555">
        <f t="shared" si="121"/>
        <v>38031981.833272867</v>
      </c>
      <c r="AJ253" s="555">
        <f t="shared" si="121"/>
        <v>37541297.855601683</v>
      </c>
      <c r="AK253" s="555">
        <f t="shared" si="121"/>
        <v>37760920.210263304</v>
      </c>
      <c r="AL253" s="555">
        <f t="shared" si="121"/>
        <v>40200467.655546352</v>
      </c>
      <c r="AM253" s="555">
        <f t="shared" si="121"/>
        <v>41104850.164981745</v>
      </c>
      <c r="AN253" s="555">
        <f t="shared" si="121"/>
        <v>39892350.716073357</v>
      </c>
      <c r="AO253" s="555">
        <f t="shared" si="121"/>
        <v>39634820.582141995</v>
      </c>
      <c r="AP253" s="555">
        <f t="shared" si="121"/>
        <v>41788640.66609814</v>
      </c>
      <c r="AQ253" s="555">
        <f t="shared" si="121"/>
        <v>42427991.364773333</v>
      </c>
      <c r="AR253" s="555">
        <f t="shared" si="121"/>
        <v>41007496.430948302</v>
      </c>
      <c r="AS253" s="555">
        <f t="shared" si="121"/>
        <v>40642512.848593123</v>
      </c>
      <c r="AT253" s="555">
        <f t="shared" si="121"/>
        <v>42764840.248681873</v>
      </c>
      <c r="AU253" s="555">
        <f t="shared" si="121"/>
        <v>43343744.252165064</v>
      </c>
      <c r="AV253" s="555">
        <f t="shared" si="121"/>
        <v>41822807.122160912</v>
      </c>
      <c r="AW253" s="555">
        <f t="shared" si="121"/>
        <v>41384867.230561323</v>
      </c>
    </row>
    <row r="254" spans="1:49" s="550" customFormat="1">
      <c r="A254" s="550" t="s">
        <v>168</v>
      </c>
      <c r="V254" s="556"/>
      <c r="W254" s="556"/>
      <c r="X254" s="556"/>
      <c r="Y254" s="556"/>
      <c r="Z254" s="556">
        <f>Z253/V253-1</f>
        <v>0.59889811996386633</v>
      </c>
      <c r="AA254" s="556">
        <f>AA253/W253-1</f>
        <v>0.80417013510417612</v>
      </c>
      <c r="AB254" s="556">
        <f>AB253/X253-1</f>
        <v>0.89245765316521308</v>
      </c>
      <c r="AC254" s="556">
        <f>AC253/Y253-1</f>
        <v>0.82722541800115068</v>
      </c>
      <c r="AD254" s="556">
        <f>AD253/Z253-1</f>
        <v>0.77359255089579149</v>
      </c>
      <c r="AE254" s="556">
        <f t="shared" ref="AE254:AF254" si="122">AE253/AA253-1</f>
        <v>0.57443272319140126</v>
      </c>
      <c r="AF254" s="556">
        <f t="shared" si="122"/>
        <v>0.44390318105401083</v>
      </c>
      <c r="AG254" s="557">
        <f>Assumptions!AG11</f>
        <v>0.36366295879680566</v>
      </c>
      <c r="AH254" s="557">
        <f>Assumptions!AH11</f>
        <v>0.29001423792199832</v>
      </c>
      <c r="AI254" s="557">
        <f>Assumptions!AI11</f>
        <v>0.22989608172787768</v>
      </c>
      <c r="AJ254" s="557">
        <f>Assumptions!AJ11</f>
        <v>0.173590030831829</v>
      </c>
      <c r="AK254" s="557">
        <f>Assumptions!AK11</f>
        <v>0.13376428083278102</v>
      </c>
      <c r="AL254" s="557">
        <f>Assumptions!AL11</f>
        <v>0.10311430627939266</v>
      </c>
      <c r="AM254" s="557">
        <f>Assumptions!AM11</f>
        <v>8.079695518313823E-2</v>
      </c>
      <c r="AN254" s="557">
        <f>Assumptions!AN11</f>
        <v>6.2625774673926493E-2</v>
      </c>
      <c r="AO254" s="557">
        <f>Assumptions!AO11</f>
        <v>4.9625389462022884E-2</v>
      </c>
      <c r="AP254" s="557">
        <f>Assumptions!AP11</f>
        <v>3.9506331721309573E-2</v>
      </c>
      <c r="AQ254" s="557">
        <f>Assumptions!AQ11</f>
        <v>3.2189417902775963E-2</v>
      </c>
      <c r="AR254" s="557">
        <f>Assumptions!AR11</f>
        <v>2.7953873232785753E-2</v>
      </c>
      <c r="AS254" s="557">
        <f>Assumptions!AS11</f>
        <v>2.5424418520142211E-2</v>
      </c>
      <c r="AT254" s="557">
        <f>Assumptions!AT11</f>
        <v>2.33604052925247E-2</v>
      </c>
      <c r="AU254" s="557">
        <f>Assumptions!AU11</f>
        <v>2.1583696468649105E-2</v>
      </c>
      <c r="AV254" s="557">
        <f>Assumptions!AV11</f>
        <v>1.9881991396024201E-2</v>
      </c>
      <c r="AW254" s="557">
        <f>Assumptions!AW11</f>
        <v>1.8265464656029406E-2</v>
      </c>
    </row>
    <row r="255" spans="1:49" s="558" customFormat="1">
      <c r="V255" s="559"/>
      <c r="W255" s="559"/>
      <c r="X255" s="559"/>
      <c r="Y255" s="559"/>
      <c r="Z255" s="559"/>
      <c r="AA255" s="559"/>
      <c r="AB255" s="559"/>
      <c r="AC255" s="559"/>
      <c r="AD255" s="559"/>
      <c r="AE255" s="559"/>
      <c r="AF255" s="559"/>
      <c r="AG255" s="557"/>
      <c r="AH255" s="560"/>
      <c r="AI255" s="560"/>
      <c r="AJ255" s="560"/>
      <c r="AK255" s="560"/>
      <c r="AL255" s="560"/>
      <c r="AM255" s="560"/>
      <c r="AN255" s="560"/>
      <c r="AO255" s="560"/>
      <c r="AP255" s="560"/>
      <c r="AQ255" s="560"/>
      <c r="AR255" s="560"/>
      <c r="AS255" s="560"/>
      <c r="AT255" s="560"/>
      <c r="AU255" s="560"/>
      <c r="AV255" s="560"/>
      <c r="AW255" s="560"/>
    </row>
    <row r="256" spans="1:49" s="558" customFormat="1">
      <c r="A256" s="558" t="s">
        <v>164</v>
      </c>
      <c r="W256" s="552">
        <f t="shared" ref="W256:AF256" si="123">W258/AVERAGE(V250:W250)</f>
        <v>3.8548665190238564E-2</v>
      </c>
      <c r="X256" s="552">
        <f t="shared" si="123"/>
        <v>3.7759471948956527E-2</v>
      </c>
      <c r="Y256" s="552">
        <f t="shared" si="123"/>
        <v>3.6860388955074035E-2</v>
      </c>
      <c r="Z256" s="552">
        <f t="shared" si="123"/>
        <v>3.6724364201705627E-2</v>
      </c>
      <c r="AA256" s="552">
        <f t="shared" si="123"/>
        <v>3.7534805510642026E-2</v>
      </c>
      <c r="AB256" s="552">
        <f t="shared" si="123"/>
        <v>3.7246731720692983E-2</v>
      </c>
      <c r="AC256" s="552">
        <f t="shared" si="123"/>
        <v>3.7027943859875942E-2</v>
      </c>
      <c r="AD256" s="552">
        <f t="shared" si="123"/>
        <v>3.6142545920342641E-2</v>
      </c>
      <c r="AE256" s="552">
        <f t="shared" si="123"/>
        <v>3.6288521053552382E-2</v>
      </c>
      <c r="AF256" s="552">
        <f t="shared" si="123"/>
        <v>3.626202941717914E-2</v>
      </c>
      <c r="AG256" s="561">
        <f>Assumptions!AG9</f>
        <v>3.626202941717914E-2</v>
      </c>
      <c r="AH256" s="561">
        <f>Assumptions!AH9</f>
        <v>3.626202941717914E-2</v>
      </c>
      <c r="AI256" s="561">
        <f>Assumptions!AI9</f>
        <v>3.626202941717914E-2</v>
      </c>
      <c r="AJ256" s="561">
        <f>Assumptions!AJ9</f>
        <v>3.626202941717914E-2</v>
      </c>
      <c r="AK256" s="561">
        <f>Assumptions!AK9</f>
        <v>3.626202941717914E-2</v>
      </c>
      <c r="AL256" s="561">
        <f>Assumptions!AL9</f>
        <v>3.626202941717914E-2</v>
      </c>
      <c r="AM256" s="561">
        <f>Assumptions!AM9</f>
        <v>3.626202941717914E-2</v>
      </c>
      <c r="AN256" s="561">
        <f>Assumptions!AN9</f>
        <v>3.626202941717914E-2</v>
      </c>
      <c r="AO256" s="561">
        <f>Assumptions!AO9</f>
        <v>3.626202941717914E-2</v>
      </c>
      <c r="AP256" s="561">
        <f>Assumptions!AP9</f>
        <v>3.626202941717914E-2</v>
      </c>
      <c r="AQ256" s="561">
        <f>Assumptions!AQ9</f>
        <v>3.626202941717914E-2</v>
      </c>
      <c r="AR256" s="561">
        <f>Assumptions!AR9</f>
        <v>3.626202941717914E-2</v>
      </c>
      <c r="AS256" s="561">
        <f>Assumptions!AS9</f>
        <v>3.626202941717914E-2</v>
      </c>
      <c r="AT256" s="561">
        <f>Assumptions!AT9</f>
        <v>3.626202941717914E-2</v>
      </c>
      <c r="AU256" s="561">
        <f>Assumptions!AU9</f>
        <v>3.626202941717914E-2</v>
      </c>
      <c r="AV256" s="561">
        <f>Assumptions!AV9</f>
        <v>3.626202941717914E-2</v>
      </c>
      <c r="AW256" s="561">
        <f>Assumptions!AW9</f>
        <v>3.626202941717914E-2</v>
      </c>
    </row>
    <row r="257" spans="1:49" s="558" customFormat="1">
      <c r="A257" s="558" t="s">
        <v>165</v>
      </c>
      <c r="W257" s="552">
        <f t="shared" ref="W257:AF257" si="124">W259/AVERAGE(V253:W253)</f>
        <v>6.689898465326586E-3</v>
      </c>
      <c r="X257" s="552">
        <f t="shared" si="124"/>
        <v>5.8465508138696174E-3</v>
      </c>
      <c r="Y257" s="552">
        <f t="shared" si="124"/>
        <v>5.3486736319977891E-3</v>
      </c>
      <c r="Z257" s="552">
        <f t="shared" si="124"/>
        <v>5.6036899054454558E-3</v>
      </c>
      <c r="AA257" s="552">
        <f t="shared" si="124"/>
        <v>4.2456977356953489E-3</v>
      </c>
      <c r="AB257" s="552">
        <f t="shared" si="124"/>
        <v>4.1329053982323309E-3</v>
      </c>
      <c r="AC257" s="552">
        <f t="shared" si="124"/>
        <v>4.022765470703407E-3</v>
      </c>
      <c r="AD257" s="552">
        <f t="shared" si="124"/>
        <v>4.1138999771403598E-3</v>
      </c>
      <c r="AE257" s="552">
        <f t="shared" si="124"/>
        <v>4.198383888372707E-3</v>
      </c>
      <c r="AF257" s="552">
        <f t="shared" si="124"/>
        <v>4.2008318721634789E-3</v>
      </c>
      <c r="AG257" s="561">
        <f>Assumptions!AG10</f>
        <v>4.2008318721634789E-3</v>
      </c>
      <c r="AH257" s="561">
        <f>Assumptions!AH10</f>
        <v>4.2008318721634789E-3</v>
      </c>
      <c r="AI257" s="561">
        <f>Assumptions!AI10</f>
        <v>4.2008318721634789E-3</v>
      </c>
      <c r="AJ257" s="561">
        <f>Assumptions!AJ10</f>
        <v>4.2008318721634789E-3</v>
      </c>
      <c r="AK257" s="561">
        <f>Assumptions!AK10</f>
        <v>4.2008318721634789E-3</v>
      </c>
      <c r="AL257" s="561">
        <f>Assumptions!AL10</f>
        <v>4.2008318721634789E-3</v>
      </c>
      <c r="AM257" s="561">
        <f>Assumptions!AM10</f>
        <v>4.2008318721634789E-3</v>
      </c>
      <c r="AN257" s="561">
        <f>Assumptions!AN10</f>
        <v>4.2008318721634789E-3</v>
      </c>
      <c r="AO257" s="561">
        <f>Assumptions!AO10</f>
        <v>4.2008318721634789E-3</v>
      </c>
      <c r="AP257" s="561">
        <f>Assumptions!AP10</f>
        <v>4.2008318721634789E-3</v>
      </c>
      <c r="AQ257" s="561">
        <f>Assumptions!AQ10</f>
        <v>4.2008318721634789E-3</v>
      </c>
      <c r="AR257" s="561">
        <f>Assumptions!AR10</f>
        <v>4.2008318721634789E-3</v>
      </c>
      <c r="AS257" s="561">
        <f>Assumptions!AS10</f>
        <v>4.2008318721634789E-3</v>
      </c>
      <c r="AT257" s="561">
        <f>Assumptions!AT10</f>
        <v>4.2008318721634789E-3</v>
      </c>
      <c r="AU257" s="561">
        <f>Assumptions!AU10</f>
        <v>4.2008318721634789E-3</v>
      </c>
      <c r="AV257" s="561">
        <f>Assumptions!AV10</f>
        <v>4.2008318721634789E-3</v>
      </c>
      <c r="AW257" s="561">
        <f>Assumptions!AW10</f>
        <v>4.2008318721634789E-3</v>
      </c>
    </row>
    <row r="258" spans="1:49" s="558" customFormat="1">
      <c r="A258" s="558" t="s">
        <v>83</v>
      </c>
      <c r="V258" s="559">
        <f>V10</f>
        <v>379103</v>
      </c>
      <c r="W258" s="559">
        <f>W10</f>
        <v>407916</v>
      </c>
      <c r="X258" s="559">
        <f>X10</f>
        <v>441377</v>
      </c>
      <c r="Y258" s="559">
        <f>Y10</f>
        <v>482037</v>
      </c>
      <c r="Z258" s="559">
        <f>Z10</f>
        <v>551046</v>
      </c>
      <c r="AA258" s="559">
        <f>AA10</f>
        <v>652738</v>
      </c>
      <c r="AB258" s="559">
        <f>AB10</f>
        <v>740707</v>
      </c>
      <c r="AC258" s="559">
        <f>AC10</f>
        <v>846611</v>
      </c>
      <c r="AD258" s="559">
        <f>AD10</f>
        <v>934049</v>
      </c>
      <c r="AE258" s="559">
        <f>AE10</f>
        <v>1016460</v>
      </c>
      <c r="AF258" s="559">
        <f>AF10</f>
        <v>1069793</v>
      </c>
      <c r="AG258" s="560">
        <f t="shared" ref="AG258:AW258" si="125">AG256*AVERAGE(AF250:AF250)</f>
        <v>1092771.8128973134</v>
      </c>
      <c r="AH258" s="560">
        <f t="shared" si="125"/>
        <v>1155872.4300209167</v>
      </c>
      <c r="AI258" s="560">
        <f t="shared" si="125"/>
        <v>1279268.920278243</v>
      </c>
      <c r="AJ258" s="560">
        <f t="shared" si="125"/>
        <v>1347715.2733144739</v>
      </c>
      <c r="AK258" s="560">
        <f t="shared" si="125"/>
        <v>1341458.8484269946</v>
      </c>
      <c r="AL258" s="560">
        <f t="shared" si="125"/>
        <v>1360897.4489701618</v>
      </c>
      <c r="AM258" s="560">
        <f t="shared" si="125"/>
        <v>1460923.0917818097</v>
      </c>
      <c r="AN258" s="560">
        <f t="shared" si="125"/>
        <v>1506251.3666681522</v>
      </c>
      <c r="AO258" s="560">
        <f t="shared" si="125"/>
        <v>1475342.8561872598</v>
      </c>
      <c r="AP258" s="560">
        <f t="shared" si="125"/>
        <v>1478778.619971331</v>
      </c>
      <c r="AQ258" s="560">
        <f t="shared" si="125"/>
        <v>1565303.7265089047</v>
      </c>
      <c r="AR258" s="560">
        <f t="shared" si="125"/>
        <v>1597471.7699746673</v>
      </c>
      <c r="AS258" s="560">
        <f t="shared" si="125"/>
        <v>1555209.5270879788</v>
      </c>
      <c r="AT258" s="560">
        <f t="shared" si="125"/>
        <v>1550954.3749055492</v>
      </c>
      <c r="AU258" s="560">
        <f t="shared" si="125"/>
        <v>1636799.858916539</v>
      </c>
      <c r="AV258" s="560">
        <f t="shared" si="125"/>
        <v>1667235.5463212633</v>
      </c>
      <c r="AW258" s="560">
        <f t="shared" si="125"/>
        <v>1621782.0548787713</v>
      </c>
    </row>
    <row r="259" spans="1:49" s="558" customFormat="1">
      <c r="A259" s="558" t="s">
        <v>150</v>
      </c>
      <c r="V259" s="559">
        <f>V13</f>
        <v>82986</v>
      </c>
      <c r="W259" s="559">
        <f>W13</f>
        <v>69736</v>
      </c>
      <c r="X259" s="559">
        <f>X13</f>
        <v>66045</v>
      </c>
      <c r="Y259" s="559">
        <f>Y13</f>
        <v>67054</v>
      </c>
      <c r="Z259" s="559">
        <f>Z13</f>
        <v>82079</v>
      </c>
      <c r="AA259" s="559">
        <f>AA13</f>
        <v>75507</v>
      </c>
      <c r="AB259" s="559">
        <f>AB13</f>
        <v>86367</v>
      </c>
      <c r="AC259" s="559">
        <f>AC13</f>
        <v>93686</v>
      </c>
      <c r="AD259" s="559">
        <f>AD13</f>
        <v>108347</v>
      </c>
      <c r="AE259" s="559">
        <f>AE13</f>
        <v>124215</v>
      </c>
      <c r="AF259" s="559">
        <f>AF13</f>
        <v>132140</v>
      </c>
      <c r="AG259" s="560">
        <f t="shared" ref="AG259:AW259" si="126">AG257*AVERAGE(AF253:AG253)</f>
        <v>137145.02138599675</v>
      </c>
      <c r="AH259" s="560">
        <f t="shared" si="126"/>
        <v>146500.85695486964</v>
      </c>
      <c r="AI259" s="560">
        <f t="shared" si="126"/>
        <v>156427.81603282189</v>
      </c>
      <c r="AJ259" s="560">
        <f t="shared" si="126"/>
        <v>158735.32100047453</v>
      </c>
      <c r="AK259" s="560">
        <f t="shared" si="126"/>
        <v>158165.97884784508</v>
      </c>
      <c r="AL259" s="560">
        <f t="shared" si="126"/>
        <v>163751.34147239613</v>
      </c>
      <c r="AM259" s="560">
        <f t="shared" si="126"/>
        <v>170774.98523842785</v>
      </c>
      <c r="AN259" s="560">
        <f t="shared" si="126"/>
        <v>170127.81150858203</v>
      </c>
      <c r="AO259" s="560">
        <f t="shared" si="126"/>
        <v>167040.13794627387</v>
      </c>
      <c r="AP259" s="560">
        <f t="shared" si="126"/>
        <v>171023.13557673755</v>
      </c>
      <c r="AQ259" s="560">
        <f t="shared" si="126"/>
        <v>176889.95600077431</v>
      </c>
      <c r="AR259" s="560">
        <f t="shared" si="126"/>
        <v>175249.22820088721</v>
      </c>
      <c r="AS259" s="560">
        <f t="shared" si="126"/>
        <v>171498.98067197073</v>
      </c>
      <c r="AT259" s="560">
        <f t="shared" si="126"/>
        <v>175190.13363191302</v>
      </c>
      <c r="AU259" s="560">
        <f t="shared" si="126"/>
        <v>180863.84311901999</v>
      </c>
      <c r="AV259" s="560">
        <f t="shared" si="126"/>
        <v>178885.18172775846</v>
      </c>
      <c r="AW259" s="560">
        <f t="shared" si="126"/>
        <v>174770.72521475761</v>
      </c>
    </row>
    <row r="260" spans="1:49" s="558" customFormat="1">
      <c r="X260" s="562"/>
      <c r="Y260" s="562"/>
      <c r="Z260" s="562"/>
      <c r="AA260" s="562"/>
      <c r="AB260" s="562"/>
      <c r="AC260" s="562"/>
      <c r="AD260" s="562"/>
      <c r="AE260" s="563"/>
      <c r="AF260" s="563"/>
      <c r="AG260" s="563"/>
      <c r="AH260" s="563"/>
      <c r="AI260" s="563"/>
      <c r="AJ260" s="563"/>
      <c r="AK260" s="563"/>
      <c r="AL260" s="563"/>
      <c r="AM260" s="563"/>
      <c r="AN260" s="563"/>
      <c r="AO260" s="563"/>
      <c r="AP260" s="563"/>
      <c r="AQ260" s="563"/>
      <c r="AR260" s="563"/>
      <c r="AS260" s="563"/>
      <c r="AT260" s="563"/>
      <c r="AU260" s="563"/>
      <c r="AV260" s="563"/>
      <c r="AW260" s="563"/>
    </row>
    <row r="261" spans="1:49" s="550" customFormat="1">
      <c r="A261" s="550" t="s">
        <v>156</v>
      </c>
      <c r="W261" s="552">
        <f t="shared" ref="W261:AF261" si="127">W262/(AVERAGE(V250:W250))</f>
        <v>4.3498085636294991E-3</v>
      </c>
      <c r="X261" s="552">
        <f t="shared" si="127"/>
        <v>4.6148688192056021E-3</v>
      </c>
      <c r="Y261" s="552">
        <f t="shared" si="127"/>
        <v>5.2429496248538937E-3</v>
      </c>
      <c r="Z261" s="552">
        <f t="shared" si="127"/>
        <v>6.3330577791971647E-3</v>
      </c>
      <c r="AA261" s="552">
        <f t="shared" si="127"/>
        <v>6.2963026429934182E-3</v>
      </c>
      <c r="AB261" s="552">
        <f t="shared" si="127"/>
        <v>5.9876308529257533E-3</v>
      </c>
      <c r="AC261" s="552">
        <f t="shared" si="127"/>
        <v>6.3270775392727388E-3</v>
      </c>
      <c r="AD261" s="552">
        <f t="shared" si="127"/>
        <v>6.8575915805132327E-3</v>
      </c>
      <c r="AE261" s="552">
        <f t="shared" si="127"/>
        <v>5.5405273673966061E-3</v>
      </c>
      <c r="AF261" s="552">
        <f t="shared" si="127"/>
        <v>4.7747012625458272E-3</v>
      </c>
      <c r="AG261" s="561">
        <f t="shared" ref="AG261:AW261" si="128">AF261</f>
        <v>4.7747012625458272E-3</v>
      </c>
      <c r="AH261" s="561">
        <f t="shared" si="128"/>
        <v>4.7747012625458272E-3</v>
      </c>
      <c r="AI261" s="561">
        <f t="shared" si="128"/>
        <v>4.7747012625458272E-3</v>
      </c>
      <c r="AJ261" s="561">
        <f t="shared" si="128"/>
        <v>4.7747012625458272E-3</v>
      </c>
      <c r="AK261" s="561">
        <f t="shared" si="128"/>
        <v>4.7747012625458272E-3</v>
      </c>
      <c r="AL261" s="561">
        <f t="shared" si="128"/>
        <v>4.7747012625458272E-3</v>
      </c>
      <c r="AM261" s="561">
        <f t="shared" si="128"/>
        <v>4.7747012625458272E-3</v>
      </c>
      <c r="AN261" s="561">
        <f t="shared" si="128"/>
        <v>4.7747012625458272E-3</v>
      </c>
      <c r="AO261" s="561">
        <f t="shared" si="128"/>
        <v>4.7747012625458272E-3</v>
      </c>
      <c r="AP261" s="561">
        <f t="shared" si="128"/>
        <v>4.7747012625458272E-3</v>
      </c>
      <c r="AQ261" s="561">
        <f t="shared" si="128"/>
        <v>4.7747012625458272E-3</v>
      </c>
      <c r="AR261" s="561">
        <f t="shared" si="128"/>
        <v>4.7747012625458272E-3</v>
      </c>
      <c r="AS261" s="561">
        <f t="shared" si="128"/>
        <v>4.7747012625458272E-3</v>
      </c>
      <c r="AT261" s="561">
        <f t="shared" si="128"/>
        <v>4.7747012625458272E-3</v>
      </c>
      <c r="AU261" s="561">
        <f t="shared" si="128"/>
        <v>4.7747012625458272E-3</v>
      </c>
      <c r="AV261" s="561">
        <f t="shared" si="128"/>
        <v>4.7747012625458272E-3</v>
      </c>
      <c r="AW261" s="561">
        <f t="shared" si="128"/>
        <v>4.7747012625458272E-3</v>
      </c>
    </row>
    <row r="262" spans="1:49" s="550" customFormat="1">
      <c r="A262" s="550" t="s">
        <v>154</v>
      </c>
      <c r="V262" s="551">
        <f>V38</f>
        <v>39349</v>
      </c>
      <c r="W262" s="551">
        <f>W38</f>
        <v>46029</v>
      </c>
      <c r="X262" s="551">
        <f>X38</f>
        <v>53944</v>
      </c>
      <c r="Y262" s="551">
        <f>Y38</f>
        <v>68564</v>
      </c>
      <c r="Z262" s="551">
        <f>Z38</f>
        <v>95027</v>
      </c>
      <c r="AA262" s="551">
        <f>AA38</f>
        <v>109494</v>
      </c>
      <c r="AB262" s="551">
        <f>AB38</f>
        <v>119073</v>
      </c>
      <c r="AC262" s="551">
        <f>AC38</f>
        <v>144663</v>
      </c>
      <c r="AD262" s="551">
        <f>AD38</f>
        <v>177224</v>
      </c>
      <c r="AE262" s="551">
        <f>AE38</f>
        <v>155193</v>
      </c>
      <c r="AF262" s="551">
        <f>AF38</f>
        <v>140862</v>
      </c>
      <c r="AG262" s="564">
        <f t="shared" ref="AG262:AW262" si="129">AVERAGE(AF250)*AG261</f>
        <v>143887.67089366014</v>
      </c>
      <c r="AH262" s="564">
        <f t="shared" si="129"/>
        <v>152196.26809822684</v>
      </c>
      <c r="AI262" s="564">
        <f t="shared" si="129"/>
        <v>168444.15569015115</v>
      </c>
      <c r="AJ262" s="564">
        <f t="shared" si="129"/>
        <v>177456.63771367306</v>
      </c>
      <c r="AK262" s="564">
        <f t="shared" si="129"/>
        <v>176632.84047205703</v>
      </c>
      <c r="AL262" s="564">
        <f t="shared" si="129"/>
        <v>179192.3638094799</v>
      </c>
      <c r="AM262" s="564">
        <f t="shared" si="129"/>
        <v>192362.96045549866</v>
      </c>
      <c r="AN262" s="564">
        <f t="shared" si="129"/>
        <v>198331.434222891</v>
      </c>
      <c r="AO262" s="564">
        <f t="shared" si="129"/>
        <v>194261.64258716389</v>
      </c>
      <c r="AP262" s="564">
        <f t="shared" si="129"/>
        <v>194714.03717018306</v>
      </c>
      <c r="AQ262" s="564">
        <f t="shared" si="129"/>
        <v>206106.98847674023</v>
      </c>
      <c r="AR262" s="564">
        <f t="shared" si="129"/>
        <v>210342.62559408369</v>
      </c>
      <c r="AS262" s="564">
        <f t="shared" si="129"/>
        <v>204777.8630115049</v>
      </c>
      <c r="AT262" s="564">
        <f t="shared" si="129"/>
        <v>204217.57775377619</v>
      </c>
      <c r="AU262" s="564">
        <f t="shared" si="129"/>
        <v>215521.04166572553</v>
      </c>
      <c r="AV262" s="564">
        <f t="shared" si="129"/>
        <v>219528.57564585467</v>
      </c>
      <c r="AW262" s="564">
        <f t="shared" si="129"/>
        <v>213543.61433878657</v>
      </c>
    </row>
    <row r="263" spans="1:49" s="550" customFormat="1">
      <c r="V263" s="551"/>
      <c r="W263" s="551"/>
      <c r="X263" s="551"/>
      <c r="Y263" s="551"/>
      <c r="Z263" s="551"/>
      <c r="AA263" s="551"/>
      <c r="AB263" s="551"/>
      <c r="AC263" s="551"/>
      <c r="AD263" s="551"/>
      <c r="AE263" s="551"/>
      <c r="AF263" s="551"/>
      <c r="AG263" s="564"/>
      <c r="AH263" s="564"/>
      <c r="AI263" s="564"/>
      <c r="AJ263" s="564"/>
      <c r="AK263" s="564"/>
      <c r="AL263" s="564"/>
      <c r="AM263" s="564"/>
      <c r="AN263" s="564"/>
      <c r="AO263" s="564"/>
      <c r="AP263" s="564"/>
      <c r="AQ263" s="564"/>
      <c r="AR263" s="564"/>
      <c r="AS263" s="564"/>
      <c r="AT263" s="564"/>
      <c r="AU263" s="564"/>
      <c r="AV263" s="564"/>
      <c r="AW263" s="564"/>
    </row>
    <row r="264" spans="1:49" s="550" customFormat="1">
      <c r="A264" s="550" t="s">
        <v>157</v>
      </c>
      <c r="V264" s="556">
        <f t="shared" ref="V264:AW264" si="130">V250/V253</f>
        <v>1.0170679579352619</v>
      </c>
      <c r="W264" s="556">
        <f t="shared" si="130"/>
        <v>1.0133665666446143</v>
      </c>
      <c r="X264" s="556">
        <f t="shared" si="130"/>
        <v>1.0546725070477687</v>
      </c>
      <c r="Y264" s="556">
        <f t="shared" si="130"/>
        <v>1.033036473775286</v>
      </c>
      <c r="Z264" s="556">
        <f t="shared" si="130"/>
        <v>1.017178577446711</v>
      </c>
      <c r="AA264" s="556">
        <f t="shared" si="130"/>
        <v>0.9459325636245921</v>
      </c>
      <c r="AB264" s="556">
        <f t="shared" si="130"/>
        <v>0.95667188089266408</v>
      </c>
      <c r="AC264" s="556">
        <f t="shared" si="130"/>
        <v>1.0045124068259232</v>
      </c>
      <c r="AD264" s="556">
        <f t="shared" si="130"/>
        <v>0.96117224851420424</v>
      </c>
      <c r="AE264" s="565">
        <f t="shared" si="130"/>
        <v>0.933548649330466</v>
      </c>
      <c r="AF264" s="565">
        <f t="shared" si="130"/>
        <v>0.94207289223921176</v>
      </c>
      <c r="AG264" s="553">
        <f t="shared" si="130"/>
        <v>0.95705743252961384</v>
      </c>
      <c r="AH264" s="553">
        <f t="shared" si="130"/>
        <v>0.96805304345859944</v>
      </c>
      <c r="AI264" s="553">
        <f t="shared" si="130"/>
        <v>0.97723066696401972</v>
      </c>
      <c r="AJ264" s="553">
        <f t="shared" si="130"/>
        <v>0.98540773253091429</v>
      </c>
      <c r="AK264" s="553">
        <f t="shared" si="130"/>
        <v>0.99387261630257939</v>
      </c>
      <c r="AL264" s="553">
        <f t="shared" si="130"/>
        <v>1.0021763333186517</v>
      </c>
      <c r="AM264" s="553">
        <f t="shared" si="130"/>
        <v>1.010537137613811</v>
      </c>
      <c r="AN264" s="553">
        <f t="shared" si="130"/>
        <v>1.0198850452933141</v>
      </c>
      <c r="AO264" s="553">
        <f t="shared" si="130"/>
        <v>1.0289023532015669</v>
      </c>
      <c r="AP264" s="553">
        <f t="shared" si="130"/>
        <v>1.0329713325931238</v>
      </c>
      <c r="AQ264" s="553">
        <f t="shared" si="130"/>
        <v>1.0383137721349185</v>
      </c>
      <c r="AR264" s="553">
        <f t="shared" si="130"/>
        <v>1.0458599834314717</v>
      </c>
      <c r="AS264" s="553">
        <f t="shared" si="130"/>
        <v>1.0523649246053444</v>
      </c>
      <c r="AT264" s="553">
        <f t="shared" si="130"/>
        <v>1.0554960661480144</v>
      </c>
      <c r="AU264" s="553">
        <f t="shared" si="130"/>
        <v>1.0607631640461992</v>
      </c>
      <c r="AV264" s="553">
        <f t="shared" si="130"/>
        <v>1.0693680532954193</v>
      </c>
      <c r="AW264" s="553">
        <f t="shared" si="130"/>
        <v>1.0763736158021846</v>
      </c>
    </row>
    <row r="265" spans="1:49" s="550" customFormat="1">
      <c r="W265" s="556"/>
      <c r="X265" s="556"/>
      <c r="Y265" s="556"/>
      <c r="Z265" s="556"/>
      <c r="AA265" s="556"/>
      <c r="AB265" s="556"/>
      <c r="AC265" s="556"/>
      <c r="AD265" s="556"/>
      <c r="AE265" s="563"/>
      <c r="AF265" s="563"/>
      <c r="AG265" s="563"/>
      <c r="AH265" s="563"/>
      <c r="AI265" s="563"/>
      <c r="AJ265" s="563"/>
      <c r="AK265" s="563"/>
      <c r="AL265" s="563"/>
      <c r="AM265" s="563"/>
      <c r="AN265" s="563"/>
      <c r="AO265" s="563"/>
      <c r="AP265" s="563"/>
      <c r="AQ265" s="563"/>
      <c r="AR265" s="563"/>
      <c r="AS265" s="563"/>
      <c r="AT265" s="563"/>
      <c r="AU265" s="563"/>
      <c r="AV265" s="563"/>
      <c r="AW265" s="563"/>
    </row>
    <row r="266" spans="1:49" s="330" customFormat="1">
      <c r="Z266" s="331"/>
      <c r="AA266" s="331"/>
      <c r="AB266" s="331"/>
      <c r="AC266" s="331"/>
      <c r="AD266" s="332"/>
      <c r="AE266" s="333"/>
      <c r="AF266" s="333"/>
      <c r="AG266" s="333"/>
      <c r="AH266" s="333"/>
      <c r="AI266" s="333"/>
      <c r="AJ266" s="333"/>
      <c r="AK266" s="333"/>
      <c r="AL266" s="333"/>
      <c r="AM266" s="333"/>
      <c r="AN266" s="333"/>
      <c r="AO266" s="333"/>
      <c r="AP266" s="333"/>
      <c r="AQ266" s="333"/>
      <c r="AR266" s="333"/>
      <c r="AS266" s="333"/>
      <c r="AT266" s="333"/>
      <c r="AU266" s="333"/>
      <c r="AV266" s="333"/>
      <c r="AW266" s="333"/>
    </row>
    <row r="267" spans="1:49" s="497" customFormat="1">
      <c r="A267" s="497" t="s">
        <v>122</v>
      </c>
      <c r="AB267" s="505"/>
      <c r="AC267" s="505"/>
      <c r="AD267" s="505"/>
      <c r="AE267" s="506"/>
      <c r="AF267" s="506"/>
      <c r="AG267" s="506"/>
      <c r="AH267" s="506"/>
      <c r="AI267" s="506"/>
      <c r="AJ267" s="506"/>
      <c r="AK267" s="506"/>
      <c r="AL267" s="506"/>
      <c r="AM267" s="506"/>
      <c r="AN267" s="506"/>
      <c r="AO267" s="506"/>
      <c r="AP267" s="506"/>
      <c r="AQ267" s="506"/>
      <c r="AR267" s="506"/>
      <c r="AS267" s="506"/>
      <c r="AT267" s="506"/>
      <c r="AU267" s="506"/>
      <c r="AV267" s="506"/>
      <c r="AW267" s="506"/>
    </row>
    <row r="268" spans="1:49" s="271" customFormat="1">
      <c r="W268" s="272"/>
      <c r="X268" s="272"/>
      <c r="AB268" s="273"/>
      <c r="AC268" s="273"/>
      <c r="AD268" s="273"/>
      <c r="AE268" s="274"/>
      <c r="AF268" s="274"/>
      <c r="AG268" s="274"/>
      <c r="AH268" s="274"/>
      <c r="AI268" s="275"/>
      <c r="AJ268" s="275"/>
      <c r="AK268" s="275"/>
      <c r="AL268" s="275"/>
      <c r="AM268" s="275"/>
      <c r="AN268" s="275"/>
      <c r="AO268" s="275"/>
      <c r="AP268" s="275"/>
      <c r="AQ268" s="275"/>
      <c r="AR268" s="275"/>
      <c r="AS268" s="276"/>
      <c r="AT268" s="276"/>
      <c r="AU268" s="276"/>
      <c r="AV268" s="276"/>
      <c r="AW268" s="276"/>
    </row>
    <row r="269" spans="1:49" s="271" customFormat="1">
      <c r="A269" s="271" t="str">
        <f>A17</f>
        <v>Commission and bank services income</v>
      </c>
      <c r="V269" s="334">
        <f>V17</f>
        <v>39066</v>
      </c>
      <c r="W269" s="334">
        <f>W17</f>
        <v>42662</v>
      </c>
      <c r="X269" s="334">
        <f>X17</f>
        <v>49000</v>
      </c>
      <c r="Y269" s="334">
        <f>Y17</f>
        <v>61919</v>
      </c>
      <c r="Z269" s="334">
        <f>Z17</f>
        <v>55602</v>
      </c>
      <c r="AA269" s="334">
        <f>AA17</f>
        <v>60255</v>
      </c>
      <c r="AB269" s="334">
        <f>AB17</f>
        <v>67989</v>
      </c>
      <c r="AC269" s="334">
        <f>AC17</f>
        <v>62767</v>
      </c>
      <c r="AD269" s="334">
        <f>AD17</f>
        <v>80892</v>
      </c>
      <c r="AE269" s="334">
        <f>AE17</f>
        <v>93728</v>
      </c>
      <c r="AF269" s="334">
        <f>AF17</f>
        <v>104415</v>
      </c>
      <c r="AG269" s="335">
        <f>AG270*AG10</f>
        <v>95769.410901148702</v>
      </c>
      <c r="AH269" s="335">
        <f>AH270*AH10</f>
        <v>101299.48484531831</v>
      </c>
      <c r="AI269" s="335">
        <f>AI270*AI10</f>
        <v>112113.82782135184</v>
      </c>
      <c r="AJ269" s="335">
        <f>AJ270*AJ10</f>
        <v>118112.39662706814</v>
      </c>
      <c r="AK269" s="335">
        <f>AK270*AK10</f>
        <v>117564.08990946297</v>
      </c>
      <c r="AL269" s="335">
        <f>AL270*AL10</f>
        <v>119267.66910210894</v>
      </c>
      <c r="AM269" s="335">
        <f>AM270*AM10</f>
        <v>128033.81476401247</v>
      </c>
      <c r="AN269" s="335">
        <f>AN270*AN10</f>
        <v>132006.33869974676</v>
      </c>
      <c r="AO269" s="335">
        <f>AO270*AO10</f>
        <v>129297.54825909766</v>
      </c>
      <c r="AP269" s="335">
        <f>AP270*AP10</f>
        <v>129598.65510474697</v>
      </c>
      <c r="AQ269" s="335">
        <f>AQ270*AQ10</f>
        <v>137181.62749062167</v>
      </c>
      <c r="AR269" s="335">
        <f>AR270*AR10</f>
        <v>140000.80212177418</v>
      </c>
      <c r="AS269" s="335">
        <f>AS270*AS10</f>
        <v>136296.98211392798</v>
      </c>
      <c r="AT269" s="335">
        <f>AT270*AT10</f>
        <v>135924.06490193881</v>
      </c>
      <c r="AU269" s="335">
        <f>AU270*AU10</f>
        <v>143447.4758604067</v>
      </c>
      <c r="AV269" s="335">
        <f>AV270*AV10</f>
        <v>146114.82856727586</v>
      </c>
      <c r="AW269" s="335">
        <f>AW270*AW10</f>
        <v>142131.33077984079</v>
      </c>
    </row>
    <row r="270" spans="1:49" s="271" customFormat="1">
      <c r="A270" s="271" t="s">
        <v>169</v>
      </c>
      <c r="V270" s="279">
        <f>V269/V10</f>
        <v>0.10304851188199513</v>
      </c>
      <c r="W270" s="279">
        <f>W269/W10</f>
        <v>0.10458525774914443</v>
      </c>
      <c r="X270" s="279">
        <f>X269/X10</f>
        <v>0.1110162061004538</v>
      </c>
      <c r="Y270" s="279">
        <f>Y269/Y10</f>
        <v>0.12845279511738725</v>
      </c>
      <c r="Z270" s="279">
        <f>Z269/Z10</f>
        <v>0.10090264696595203</v>
      </c>
      <c r="AA270" s="279">
        <f>AA269/AA10</f>
        <v>9.2311157003269306E-2</v>
      </c>
      <c r="AB270" s="279">
        <f>AB269/AB10</f>
        <v>9.1789331004027239E-2</v>
      </c>
      <c r="AC270" s="279">
        <f>AC269/AC10</f>
        <v>7.4139126470126188E-2</v>
      </c>
      <c r="AD270" s="279">
        <f>AD269/AD10</f>
        <v>8.6603593601620468E-2</v>
      </c>
      <c r="AE270" s="279">
        <f>AE269/AE10</f>
        <v>9.2210219782381989E-2</v>
      </c>
      <c r="AF270" s="279">
        <f>AF269/AF10</f>
        <v>9.7602994224116252E-2</v>
      </c>
      <c r="AG270" s="336">
        <f t="shared" ref="AG270" si="131">AVERAGE(AC270:AF270)</f>
        <v>8.7638983519561231E-2</v>
      </c>
      <c r="AH270" s="336">
        <f t="shared" ref="AH270:AW270" si="132">AG270</f>
        <v>8.7638983519561231E-2</v>
      </c>
      <c r="AI270" s="336">
        <f t="shared" si="132"/>
        <v>8.7638983519561231E-2</v>
      </c>
      <c r="AJ270" s="336">
        <f t="shared" si="132"/>
        <v>8.7638983519561231E-2</v>
      </c>
      <c r="AK270" s="336">
        <f t="shared" si="132"/>
        <v>8.7638983519561231E-2</v>
      </c>
      <c r="AL270" s="336">
        <f t="shared" si="132"/>
        <v>8.7638983519561231E-2</v>
      </c>
      <c r="AM270" s="336">
        <f t="shared" si="132"/>
        <v>8.7638983519561231E-2</v>
      </c>
      <c r="AN270" s="336">
        <f t="shared" si="132"/>
        <v>8.7638983519561231E-2</v>
      </c>
      <c r="AO270" s="336">
        <f t="shared" si="132"/>
        <v>8.7638983519561231E-2</v>
      </c>
      <c r="AP270" s="336">
        <f t="shared" si="132"/>
        <v>8.7638983519561231E-2</v>
      </c>
      <c r="AQ270" s="336">
        <f t="shared" si="132"/>
        <v>8.7638983519561231E-2</v>
      </c>
      <c r="AR270" s="336">
        <f t="shared" si="132"/>
        <v>8.7638983519561231E-2</v>
      </c>
      <c r="AS270" s="336">
        <f t="shared" si="132"/>
        <v>8.7638983519561231E-2</v>
      </c>
      <c r="AT270" s="336">
        <f t="shared" si="132"/>
        <v>8.7638983519561231E-2</v>
      </c>
      <c r="AU270" s="336">
        <f t="shared" si="132"/>
        <v>8.7638983519561231E-2</v>
      </c>
      <c r="AV270" s="336">
        <f t="shared" si="132"/>
        <v>8.7638983519561231E-2</v>
      </c>
      <c r="AW270" s="336">
        <f t="shared" si="132"/>
        <v>8.7638983519561231E-2</v>
      </c>
    </row>
    <row r="271" spans="1:49" s="271" customFormat="1">
      <c r="A271" s="271" t="s">
        <v>171</v>
      </c>
      <c r="V271" s="334"/>
      <c r="W271" s="334"/>
      <c r="X271" s="334"/>
      <c r="Y271" s="334"/>
      <c r="Z271" s="279">
        <f>Z269/V269-1</f>
        <v>0.42328367378282916</v>
      </c>
      <c r="AA271" s="279">
        <f>AA269/W269-1</f>
        <v>0.4123810416764333</v>
      </c>
      <c r="AB271" s="279">
        <f>AB269/X269-1</f>
        <v>0.38753061224489804</v>
      </c>
      <c r="AC271" s="279">
        <f>AC269/Y269-1</f>
        <v>1.3695311616789718E-2</v>
      </c>
      <c r="AD271" s="279">
        <f>AD269/Z269-1</f>
        <v>0.45483975396568477</v>
      </c>
      <c r="AE271" s="274"/>
      <c r="AF271" s="274"/>
      <c r="AG271" s="274"/>
      <c r="AH271" s="27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4"/>
      <c r="AV271" s="274"/>
      <c r="AW271" s="274"/>
    </row>
    <row r="272" spans="1:49" s="271" customFormat="1">
      <c r="A272" s="271" t="str">
        <f>A18</f>
        <v>Commission and bank services expenses</v>
      </c>
      <c r="V272" s="334">
        <f>V18</f>
        <v>16205</v>
      </c>
      <c r="W272" s="334">
        <f>W18</f>
        <v>19544</v>
      </c>
      <c r="X272" s="334">
        <f>X18</f>
        <v>18981</v>
      </c>
      <c r="Y272" s="334">
        <f>Y18</f>
        <v>23833</v>
      </c>
      <c r="Z272" s="334">
        <f>Z18</f>
        <v>21282</v>
      </c>
      <c r="AA272" s="334">
        <f>AA18</f>
        <v>27453</v>
      </c>
      <c r="AB272" s="334">
        <f>AB18</f>
        <v>29834</v>
      </c>
      <c r="AC272" s="334">
        <f>AC18</f>
        <v>40846</v>
      </c>
      <c r="AD272" s="334">
        <f>AD18</f>
        <v>42149</v>
      </c>
      <c r="AE272" s="334">
        <f>AE18</f>
        <v>50118</v>
      </c>
      <c r="AF272" s="334">
        <f>AF18</f>
        <v>55250</v>
      </c>
      <c r="AG272" s="335">
        <f>AG273*AG13</f>
        <v>56455.813429873058</v>
      </c>
      <c r="AH272" s="335">
        <f>AH273*AH13</f>
        <v>60307.147601678364</v>
      </c>
      <c r="AI272" s="335">
        <f>AI273*AI13</f>
        <v>64393.585038247831</v>
      </c>
      <c r="AJ272" s="335">
        <f>AJ273*AJ13</f>
        <v>65343.470558157809</v>
      </c>
      <c r="AK272" s="335">
        <f>AK273*AK13</f>
        <v>65109.100589625414</v>
      </c>
      <c r="AL272" s="335">
        <f>AL273*AL13</f>
        <v>67408.317776535536</v>
      </c>
      <c r="AM272" s="335">
        <f>AM273*AM13</f>
        <v>70299.604080957419</v>
      </c>
      <c r="AN272" s="335">
        <f>AN273*AN13</f>
        <v>70033.19470656199</v>
      </c>
      <c r="AO272" s="335">
        <f>AO273*AO13</f>
        <v>68762.152412759693</v>
      </c>
      <c r="AP272" s="335">
        <f>AP273*AP13</f>
        <v>70401.755286014595</v>
      </c>
      <c r="AQ272" s="335">
        <f>AQ273*AQ13</f>
        <v>72816.8347102525</v>
      </c>
      <c r="AR272" s="335">
        <f>AR273*AR13</f>
        <v>72141.428329302449</v>
      </c>
      <c r="AS272" s="335">
        <f>AS273*AS13</f>
        <v>70597.637146300243</v>
      </c>
      <c r="AT272" s="335">
        <f>AT273*AT13</f>
        <v>72117.102021814149</v>
      </c>
      <c r="AU272" s="335">
        <f>AU273*AU13</f>
        <v>74452.687236809914</v>
      </c>
      <c r="AV272" s="335">
        <f>AV273*AV13</f>
        <v>73638.170331879388</v>
      </c>
      <c r="AW272" s="335">
        <f>AW273*AW13</f>
        <v>71944.45234696228</v>
      </c>
    </row>
    <row r="273" spans="1:49" s="271" customFormat="1">
      <c r="A273" s="271" t="s">
        <v>170</v>
      </c>
      <c r="V273" s="279">
        <f>V272/V13</f>
        <v>0.19527390162196034</v>
      </c>
      <c r="W273" s="279">
        <f>W272/W13</f>
        <v>0.28025696914075943</v>
      </c>
      <c r="X273" s="279">
        <f>X272/X13</f>
        <v>0.28739495798319326</v>
      </c>
      <c r="Y273" s="279">
        <f>Y272/Y13</f>
        <v>0.35542995197900201</v>
      </c>
      <c r="Z273" s="279">
        <f>Z272/Z13</f>
        <v>0.25928678468304928</v>
      </c>
      <c r="AA273" s="279">
        <f>AA272/AA13</f>
        <v>0.36358218443323137</v>
      </c>
      <c r="AB273" s="279">
        <f>AB272/AB13</f>
        <v>0.34543286208852919</v>
      </c>
      <c r="AC273" s="279">
        <f>AC272/AC13</f>
        <v>0.43598830134705291</v>
      </c>
      <c r="AD273" s="279">
        <f>AD272/AD13</f>
        <v>0.38901861611304422</v>
      </c>
      <c r="AE273" s="279">
        <f>AE272/AE13</f>
        <v>0.40347784084047822</v>
      </c>
      <c r="AF273" s="279">
        <f>AF272/AF13</f>
        <v>0.41811714847888604</v>
      </c>
      <c r="AG273" s="336">
        <f t="shared" ref="AG273" si="133">AVERAGE(AC273:AF273)</f>
        <v>0.41165047669486532</v>
      </c>
      <c r="AH273" s="336">
        <f t="shared" ref="AH273:AW273" si="134">AG273</f>
        <v>0.41165047669486532</v>
      </c>
      <c r="AI273" s="336">
        <f t="shared" si="134"/>
        <v>0.41165047669486532</v>
      </c>
      <c r="AJ273" s="336">
        <f t="shared" si="134"/>
        <v>0.41165047669486532</v>
      </c>
      <c r="AK273" s="336">
        <f t="shared" si="134"/>
        <v>0.41165047669486532</v>
      </c>
      <c r="AL273" s="336">
        <f t="shared" si="134"/>
        <v>0.41165047669486532</v>
      </c>
      <c r="AM273" s="336">
        <f t="shared" si="134"/>
        <v>0.41165047669486532</v>
      </c>
      <c r="AN273" s="336">
        <f t="shared" si="134"/>
        <v>0.41165047669486532</v>
      </c>
      <c r="AO273" s="336">
        <f t="shared" si="134"/>
        <v>0.41165047669486532</v>
      </c>
      <c r="AP273" s="336">
        <f t="shared" si="134"/>
        <v>0.41165047669486532</v>
      </c>
      <c r="AQ273" s="336">
        <f t="shared" si="134"/>
        <v>0.41165047669486532</v>
      </c>
      <c r="AR273" s="336">
        <f t="shared" si="134"/>
        <v>0.41165047669486532</v>
      </c>
      <c r="AS273" s="336">
        <f t="shared" si="134"/>
        <v>0.41165047669486532</v>
      </c>
      <c r="AT273" s="336">
        <f t="shared" si="134"/>
        <v>0.41165047669486532</v>
      </c>
      <c r="AU273" s="336">
        <f t="shared" si="134"/>
        <v>0.41165047669486532</v>
      </c>
      <c r="AV273" s="336">
        <f t="shared" si="134"/>
        <v>0.41165047669486532</v>
      </c>
      <c r="AW273" s="336">
        <f t="shared" si="134"/>
        <v>0.41165047669486532</v>
      </c>
    </row>
    <row r="274" spans="1:49" s="271" customFormat="1">
      <c r="A274" s="271" t="s">
        <v>171</v>
      </c>
      <c r="V274" s="334"/>
      <c r="W274" s="334"/>
      <c r="X274" s="334"/>
      <c r="Y274" s="334"/>
      <c r="Z274" s="279">
        <f>Z272/V272-1</f>
        <v>0.31329836470225247</v>
      </c>
      <c r="AA274" s="279">
        <f>AA272/W272-1</f>
        <v>0.40467662709783059</v>
      </c>
      <c r="AB274" s="279">
        <f>AB272/X272-1</f>
        <v>0.57178230862441382</v>
      </c>
      <c r="AC274" s="279">
        <f>AC272/Y272-1</f>
        <v>0.71384215163848452</v>
      </c>
      <c r="AD274" s="279">
        <f>AD272/Z272-1</f>
        <v>0.98049995301193493</v>
      </c>
      <c r="AE274" s="272"/>
      <c r="AF274" s="272"/>
      <c r="AG274" s="272"/>
      <c r="AH274" s="272"/>
      <c r="AI274" s="272"/>
      <c r="AJ274" s="272"/>
      <c r="AK274" s="272"/>
      <c r="AL274" s="272"/>
      <c r="AM274" s="272"/>
      <c r="AN274" s="272"/>
      <c r="AO274" s="272"/>
      <c r="AP274" s="272"/>
      <c r="AQ274" s="272"/>
      <c r="AR274" s="272"/>
      <c r="AS274" s="272"/>
      <c r="AT274" s="272"/>
      <c r="AU274" s="272"/>
      <c r="AV274" s="272"/>
      <c r="AW274" s="272"/>
    </row>
    <row r="275" spans="1:49" s="271" customFormat="1">
      <c r="A275" s="271" t="str">
        <f>A19</f>
        <v>Net change in value on securities and currency</v>
      </c>
      <c r="V275" s="334">
        <f>V19</f>
        <v>-2356</v>
      </c>
      <c r="W275" s="334">
        <f>W19</f>
        <v>-1381</v>
      </c>
      <c r="X275" s="334">
        <f>X19</f>
        <v>-21171</v>
      </c>
      <c r="Y275" s="334">
        <f>Y19</f>
        <v>6233</v>
      </c>
      <c r="Z275" s="334">
        <f>Z19</f>
        <v>6916</v>
      </c>
      <c r="AA275" s="334">
        <f>AA19</f>
        <v>65958</v>
      </c>
      <c r="AB275" s="334">
        <f>AB19</f>
        <v>5752</v>
      </c>
      <c r="AC275" s="334">
        <f>AC19</f>
        <v>-4562</v>
      </c>
      <c r="AD275" s="334">
        <f>AD19</f>
        <v>5516</v>
      </c>
      <c r="AE275" s="334">
        <f>AE19</f>
        <v>4612</v>
      </c>
      <c r="AF275" s="334">
        <f>AF19</f>
        <v>685</v>
      </c>
      <c r="AG275" s="335">
        <f t="shared" ref="AG275:AW275" si="135">AF275</f>
        <v>685</v>
      </c>
      <c r="AH275" s="335">
        <f t="shared" si="135"/>
        <v>685</v>
      </c>
      <c r="AI275" s="335">
        <f t="shared" si="135"/>
        <v>685</v>
      </c>
      <c r="AJ275" s="335">
        <f t="shared" si="135"/>
        <v>685</v>
      </c>
      <c r="AK275" s="335">
        <f t="shared" si="135"/>
        <v>685</v>
      </c>
      <c r="AL275" s="335">
        <f t="shared" si="135"/>
        <v>685</v>
      </c>
      <c r="AM275" s="335">
        <f t="shared" si="135"/>
        <v>685</v>
      </c>
      <c r="AN275" s="335">
        <f t="shared" si="135"/>
        <v>685</v>
      </c>
      <c r="AO275" s="335">
        <f t="shared" si="135"/>
        <v>685</v>
      </c>
      <c r="AP275" s="335">
        <f t="shared" si="135"/>
        <v>685</v>
      </c>
      <c r="AQ275" s="335">
        <f t="shared" si="135"/>
        <v>685</v>
      </c>
      <c r="AR275" s="335">
        <f t="shared" si="135"/>
        <v>685</v>
      </c>
      <c r="AS275" s="335">
        <f t="shared" si="135"/>
        <v>685</v>
      </c>
      <c r="AT275" s="335">
        <f t="shared" si="135"/>
        <v>685</v>
      </c>
      <c r="AU275" s="335">
        <f t="shared" si="135"/>
        <v>685</v>
      </c>
      <c r="AV275" s="335">
        <f t="shared" si="135"/>
        <v>685</v>
      </c>
      <c r="AW275" s="335">
        <f t="shared" si="135"/>
        <v>685</v>
      </c>
    </row>
    <row r="276" spans="1:49" s="271" customFormat="1">
      <c r="A276" s="271" t="str">
        <f>A20</f>
        <v>Other income</v>
      </c>
      <c r="I276" s="277"/>
      <c r="J276" s="277"/>
      <c r="K276" s="277"/>
      <c r="L276" s="277"/>
      <c r="M276" s="277"/>
      <c r="V276" s="334"/>
      <c r="W276" s="334"/>
      <c r="X276" s="334"/>
      <c r="Y276" s="334">
        <f>Y20</f>
        <v>214</v>
      </c>
      <c r="Z276" s="334"/>
      <c r="AA276" s="334"/>
      <c r="AB276" s="334">
        <f>AB20</f>
        <v>170</v>
      </c>
      <c r="AC276" s="334"/>
      <c r="AD276" s="334"/>
      <c r="AE276" s="275"/>
      <c r="AF276" s="335"/>
      <c r="AG276" s="335"/>
      <c r="AH276" s="335"/>
      <c r="AI276" s="335"/>
      <c r="AJ276" s="335"/>
      <c r="AK276" s="335"/>
      <c r="AL276" s="335"/>
      <c r="AM276" s="335"/>
      <c r="AN276" s="335"/>
      <c r="AO276" s="335"/>
      <c r="AP276" s="335"/>
      <c r="AQ276" s="335"/>
      <c r="AR276" s="335"/>
      <c r="AS276" s="335"/>
      <c r="AT276" s="335"/>
      <c r="AU276" s="335"/>
      <c r="AV276" s="335"/>
      <c r="AW276" s="335"/>
    </row>
    <row r="277" spans="1:49" s="271" customFormat="1">
      <c r="V277" s="279"/>
      <c r="W277" s="279"/>
      <c r="X277" s="279"/>
      <c r="Y277" s="273"/>
      <c r="Z277" s="273"/>
      <c r="AA277" s="273"/>
      <c r="AB277" s="273"/>
      <c r="AC277" s="273"/>
      <c r="AD277" s="307"/>
      <c r="AE277" s="273"/>
      <c r="AF277" s="273"/>
      <c r="AG277" s="273"/>
      <c r="AH277" s="273"/>
      <c r="AI277" s="273"/>
      <c r="AJ277" s="275"/>
      <c r="AK277" s="275"/>
      <c r="AL277" s="275"/>
      <c r="AM277" s="275"/>
      <c r="AN277" s="275"/>
      <c r="AO277" s="275"/>
      <c r="AP277" s="275"/>
      <c r="AQ277" s="275"/>
      <c r="AR277" s="275"/>
      <c r="AS277" s="275"/>
      <c r="AT277" s="275"/>
      <c r="AU277" s="275"/>
      <c r="AV277" s="275"/>
      <c r="AW277" s="275"/>
    </row>
    <row r="278" spans="1:49" s="570" customFormat="1">
      <c r="A278" s="570" t="s">
        <v>404</v>
      </c>
      <c r="V278" s="571"/>
      <c r="W278" s="571"/>
      <c r="X278" s="571"/>
      <c r="Y278" s="572"/>
      <c r="Z278" s="572"/>
      <c r="AA278" s="572"/>
      <c r="AB278" s="572"/>
      <c r="AC278" s="572"/>
      <c r="AD278" s="573"/>
      <c r="AE278" s="572"/>
      <c r="AF278" s="572"/>
      <c r="AG278" s="572"/>
      <c r="AH278" s="572"/>
      <c r="AI278" s="572"/>
      <c r="AJ278" s="574"/>
      <c r="AK278" s="574"/>
      <c r="AL278" s="574"/>
      <c r="AM278" s="574"/>
      <c r="AN278" s="574"/>
      <c r="AO278" s="574"/>
      <c r="AP278" s="574"/>
      <c r="AQ278" s="574"/>
      <c r="AR278" s="574"/>
      <c r="AS278" s="574"/>
      <c r="AT278" s="574"/>
      <c r="AU278" s="574"/>
      <c r="AV278" s="574"/>
      <c r="AW278" s="574"/>
    </row>
    <row r="279" spans="1:49" s="477" customFormat="1">
      <c r="A279" s="477" t="s">
        <v>172</v>
      </c>
      <c r="V279" s="478">
        <f>V31/V10</f>
        <v>0.33642044510330965</v>
      </c>
      <c r="W279" s="478">
        <f>W31/W10</f>
        <v>0.32942566606850432</v>
      </c>
      <c r="X279" s="478">
        <f>X31/X10</f>
        <v>0.34535782335735665</v>
      </c>
      <c r="Y279" s="478">
        <f>Y31/Y10</f>
        <v>0.33032941454701609</v>
      </c>
      <c r="Z279" s="478">
        <f>Z31/Z10</f>
        <v>0.35378716114444164</v>
      </c>
      <c r="AA279" s="478">
        <f>AA31/AA10</f>
        <v>0.33959567238310012</v>
      </c>
      <c r="AB279" s="478">
        <f>AB31/AB10</f>
        <v>0.3395512665601918</v>
      </c>
      <c r="AC279" s="478">
        <f>AC31/AC10</f>
        <v>0.3079336318568977</v>
      </c>
      <c r="AD279" s="478">
        <f>AD31/AD10</f>
        <v>0.27657756712977583</v>
      </c>
      <c r="AE279" s="478">
        <f>AE31/AE10</f>
        <v>0.24936150955276154</v>
      </c>
      <c r="AF279" s="478">
        <f>AF31/AF10</f>
        <v>0.25217121443120305</v>
      </c>
      <c r="AG279" s="479">
        <f>Assumptions!AG12</f>
        <v>0.25937009703791347</v>
      </c>
      <c r="AH279" s="479">
        <f>Assumptions!AH12</f>
        <v>0.25937009703791347</v>
      </c>
      <c r="AI279" s="479">
        <f>Assumptions!AI12</f>
        <v>0.25937009703791347</v>
      </c>
      <c r="AJ279" s="479">
        <f>Assumptions!AJ12</f>
        <v>0.25937009703791347</v>
      </c>
      <c r="AK279" s="479">
        <f>Assumptions!AK12</f>
        <v>0.25937009703791347</v>
      </c>
      <c r="AL279" s="479">
        <f>Assumptions!AL12</f>
        <v>0.25937009703791347</v>
      </c>
      <c r="AM279" s="479">
        <f>Assumptions!AM12</f>
        <v>0.25937009703791347</v>
      </c>
      <c r="AN279" s="479">
        <f>Assumptions!AN12</f>
        <v>0.25937009703791347</v>
      </c>
      <c r="AO279" s="479">
        <f>Assumptions!AO12</f>
        <v>0.25937009703791347</v>
      </c>
      <c r="AP279" s="479">
        <f>Assumptions!AP12</f>
        <v>0.25937009703791347</v>
      </c>
      <c r="AQ279" s="479">
        <f>Assumptions!AQ12</f>
        <v>0.25937009703791347</v>
      </c>
      <c r="AR279" s="479">
        <f>Assumptions!AR12</f>
        <v>0.25937009703791347</v>
      </c>
      <c r="AS279" s="479">
        <f>Assumptions!AS12</f>
        <v>0.25937009703791347</v>
      </c>
      <c r="AT279" s="479">
        <f>Assumptions!AT12</f>
        <v>0.25937009703791347</v>
      </c>
      <c r="AU279" s="479">
        <f>Assumptions!AU12</f>
        <v>0.25937009703791347</v>
      </c>
      <c r="AV279" s="479">
        <f>Assumptions!AV12</f>
        <v>0.25937009703791347</v>
      </c>
      <c r="AW279" s="479">
        <f>Assumptions!AW12</f>
        <v>0.25937009703791347</v>
      </c>
    </row>
    <row r="280" spans="1:49" s="271" customFormat="1">
      <c r="A280" s="271" t="str">
        <f>A26</f>
        <v>Personnel expenses</v>
      </c>
      <c r="V280" s="278">
        <f>V26/V$24</f>
        <v>4.5900158548679501E-2</v>
      </c>
      <c r="W280" s="278">
        <f>W26/W$24</f>
        <v>3.1999044224084998E-2</v>
      </c>
      <c r="X280" s="278">
        <f>X26/X$24</f>
        <v>4.0405539070227495E-2</v>
      </c>
      <c r="Y280" s="278">
        <f>Y26/Y$24</f>
        <v>3.6124966268856799E-2</v>
      </c>
      <c r="Z280" s="278">
        <f>Z26/Z$24</f>
        <v>3.4792033759111572E-2</v>
      </c>
      <c r="AA280" s="278">
        <f>AA26/AA$24</f>
        <v>2.3023975171267072E-2</v>
      </c>
      <c r="AB280" s="278">
        <f>AB26/AB$24</f>
        <v>2.5739636921781685E-2</v>
      </c>
      <c r="AC280" s="278">
        <f>AC26/AC$24</f>
        <v>1.9100747256855913E-2</v>
      </c>
      <c r="AD280" s="278">
        <f>AD26/AD$24</f>
        <v>2.229295336227716E-2</v>
      </c>
      <c r="AE280" s="278">
        <f>AE26/AE$24</f>
        <v>1.7386043316777729E-2</v>
      </c>
      <c r="AF280" s="278">
        <f>AF26/AF$24</f>
        <v>1.8947790538357857E-2</v>
      </c>
      <c r="AG280" s="336"/>
      <c r="AH280" s="336"/>
      <c r="AI280" s="336"/>
      <c r="AJ280" s="336"/>
      <c r="AK280" s="336"/>
      <c r="AL280" s="336"/>
      <c r="AM280" s="336"/>
      <c r="AN280" s="336"/>
      <c r="AO280" s="336"/>
      <c r="AP280" s="336"/>
      <c r="AQ280" s="336"/>
      <c r="AR280" s="336"/>
      <c r="AS280" s="336"/>
      <c r="AT280" s="336"/>
      <c r="AU280" s="336"/>
      <c r="AV280" s="336"/>
      <c r="AW280" s="336"/>
    </row>
    <row r="281" spans="1:49" s="271" customFormat="1">
      <c r="A281" s="271" t="str">
        <f>A27</f>
        <v>General administrative expenses</v>
      </c>
      <c r="V281" s="278">
        <f>V27/V$24</f>
        <v>0.32535010201438941</v>
      </c>
      <c r="W281" s="278">
        <f>W27/W$24</f>
        <v>0.31993487387369868</v>
      </c>
      <c r="X281" s="278">
        <f>X27/X$24</f>
        <v>0.33139413816440211</v>
      </c>
      <c r="Y281" s="278">
        <f>Y27/Y$24</f>
        <v>0.28772665152029525</v>
      </c>
      <c r="Z281" s="278">
        <f>Z27/Z$24</f>
        <v>0.31053717833881805</v>
      </c>
      <c r="AA281" s="278">
        <f>AA27/AA$24</f>
        <v>0.26732752359129042</v>
      </c>
      <c r="AB281" s="278">
        <f>AB27/AB$24</f>
        <v>0.30210891201101919</v>
      </c>
      <c r="AC281" s="278">
        <f>AC27/AC$24</f>
        <v>0.2899450072960103</v>
      </c>
      <c r="AD281" s="278">
        <f>AD27/AD$24</f>
        <v>0.24826285316238314</v>
      </c>
      <c r="AE281" s="278">
        <f>AE27/AE$24</f>
        <v>0.2290553522877464</v>
      </c>
      <c r="AF281" s="278">
        <f>AF27/AF$24</f>
        <v>0.23255524287014825</v>
      </c>
      <c r="AG281" s="336"/>
      <c r="AH281" s="336"/>
      <c r="AI281" s="336"/>
      <c r="AJ281" s="336"/>
      <c r="AK281" s="336"/>
      <c r="AL281" s="336"/>
      <c r="AM281" s="336"/>
      <c r="AN281" s="336"/>
      <c r="AO281" s="336"/>
      <c r="AP281" s="336"/>
      <c r="AQ281" s="336"/>
      <c r="AR281" s="336"/>
      <c r="AS281" s="336"/>
      <c r="AT281" s="336"/>
      <c r="AU281" s="336"/>
      <c r="AV281" s="336"/>
      <c r="AW281" s="336"/>
    </row>
    <row r="282" spans="1:49" s="271" customFormat="1">
      <c r="A282" s="271" t="str">
        <f>A28</f>
        <v>Ordinary depreciation</v>
      </c>
      <c r="V282" s="278">
        <f>V28/V$24</f>
        <v>1.8283631585928963E-2</v>
      </c>
      <c r="W282" s="278">
        <f>W28/W$24</f>
        <v>8.9576207847920485E-3</v>
      </c>
      <c r="X282" s="278">
        <f>X28/X$24</f>
        <v>8.313811234317247E-3</v>
      </c>
      <c r="Y282" s="278">
        <f>Y28/Y$24</f>
        <v>7.1183593171946138E-3</v>
      </c>
      <c r="Z282" s="278">
        <f>Z28/Z$24</f>
        <v>1.9407961144877629E-2</v>
      </c>
      <c r="AA282" s="278">
        <f>AA28/AA$24</f>
        <v>1.5480975338429062E-2</v>
      </c>
      <c r="AB282" s="278">
        <f>AB28/AB$24</f>
        <v>1.5407700557117023E-2</v>
      </c>
      <c r="AC282" s="278">
        <f>AC28/AC$24</f>
        <v>1.4668615731340649E-2</v>
      </c>
      <c r="AD282" s="278">
        <f>AD28/AD$24</f>
        <v>1.3075298777761302E-2</v>
      </c>
      <c r="AE282" s="278">
        <f>AE28/AE$24</f>
        <v>1.1548517917162431E-2</v>
      </c>
      <c r="AF282" s="278">
        <f>AF28/AF$24</f>
        <v>1.0534651540299119E-2</v>
      </c>
      <c r="AG282" s="336"/>
      <c r="AH282" s="336"/>
      <c r="AI282" s="336"/>
      <c r="AJ282" s="336"/>
      <c r="AK282" s="336"/>
      <c r="AL282" s="336"/>
      <c r="AM282" s="336"/>
      <c r="AN282" s="336"/>
      <c r="AO282" s="336"/>
      <c r="AP282" s="336"/>
      <c r="AQ282" s="336"/>
      <c r="AR282" s="336"/>
      <c r="AS282" s="336"/>
      <c r="AT282" s="336"/>
      <c r="AU282" s="336"/>
      <c r="AV282" s="336"/>
      <c r="AW282" s="336"/>
    </row>
    <row r="283" spans="1:49" s="271" customFormat="1">
      <c r="A283" s="271" t="str">
        <f>A29</f>
        <v>Other operating expenses</v>
      </c>
      <c r="V283" s="278">
        <f>V29/V$24</f>
        <v>1.3274503982667029E-2</v>
      </c>
      <c r="W283" s="278">
        <f>W29/W$24</f>
        <v>1.246676317039762E-2</v>
      </c>
      <c r="X283" s="278">
        <f>X29/X$24</f>
        <v>1.6661460773595711E-2</v>
      </c>
      <c r="Y283" s="278">
        <f>Y29/Y$24</f>
        <v>1.5548968915119386E-2</v>
      </c>
      <c r="Z283" s="278">
        <f>Z29/Z$24</f>
        <v>1.7371516827615674E-2</v>
      </c>
      <c r="AA283" s="278">
        <f>AA29/AA$24</f>
        <v>2.2081654933275741E-2</v>
      </c>
      <c r="AB283" s="278">
        <f>AB29/AB$24</f>
        <v>1.685525982328609E-2</v>
      </c>
      <c r="AC283" s="278">
        <f>AC29/AC$24</f>
        <v>1.4732228632556304E-2</v>
      </c>
      <c r="AD283" s="278">
        <f>AD29/AD$24</f>
        <v>1.3321286816305558E-2</v>
      </c>
      <c r="AE283" s="278">
        <f>AE29/AE$24</f>
        <v>1.1520872077382832E-2</v>
      </c>
      <c r="AF283" s="278">
        <f>AF29/AF$24</f>
        <v>1.1147307906912688E-2</v>
      </c>
      <c r="AG283" s="336"/>
      <c r="AH283" s="336"/>
      <c r="AI283" s="336"/>
      <c r="AJ283" s="336"/>
      <c r="AK283" s="336"/>
      <c r="AL283" s="336"/>
      <c r="AM283" s="336"/>
      <c r="AN283" s="336"/>
      <c r="AO283" s="336"/>
      <c r="AP283" s="336"/>
      <c r="AQ283" s="336"/>
      <c r="AR283" s="336"/>
      <c r="AS283" s="336"/>
      <c r="AT283" s="336"/>
      <c r="AU283" s="336"/>
      <c r="AV283" s="336"/>
      <c r="AW283" s="336"/>
    </row>
    <row r="284" spans="1:49" s="271" customFormat="1">
      <c r="V284" s="278"/>
      <c r="W284" s="278"/>
      <c r="X284" s="278"/>
      <c r="Y284" s="278"/>
      <c r="Z284" s="278"/>
      <c r="AA284" s="278"/>
      <c r="AB284" s="278"/>
      <c r="AC284" s="278"/>
      <c r="AD284" s="278"/>
      <c r="AE284" s="336"/>
      <c r="AF284" s="336"/>
      <c r="AG284" s="336"/>
      <c r="AH284" s="336"/>
      <c r="AI284" s="336"/>
      <c r="AJ284" s="336"/>
      <c r="AK284" s="336"/>
      <c r="AL284" s="336"/>
      <c r="AM284" s="336"/>
      <c r="AN284" s="336"/>
      <c r="AO284" s="336"/>
      <c r="AP284" s="336"/>
      <c r="AQ284" s="336"/>
      <c r="AR284" s="336"/>
      <c r="AS284" s="336"/>
      <c r="AT284" s="336"/>
      <c r="AU284" s="336"/>
      <c r="AV284" s="336"/>
      <c r="AW284" s="336"/>
    </row>
    <row r="285" spans="1:49" s="477" customFormat="1">
      <c r="A285" s="477" t="s">
        <v>284</v>
      </c>
      <c r="V285" s="478"/>
      <c r="W285" s="478"/>
      <c r="X285" s="478"/>
      <c r="Y285" s="478"/>
      <c r="Z285" s="478"/>
      <c r="AA285" s="478"/>
      <c r="AB285" s="478"/>
      <c r="AC285" s="478"/>
      <c r="AD285" s="478"/>
      <c r="AE285" s="479"/>
      <c r="AF285" s="479"/>
      <c r="AG285" s="479"/>
      <c r="AH285" s="479"/>
      <c r="AI285" s="479"/>
      <c r="AJ285" s="479"/>
      <c r="AK285" s="479"/>
      <c r="AL285" s="479"/>
      <c r="AM285" s="479"/>
      <c r="AN285" s="479"/>
      <c r="AO285" s="479"/>
      <c r="AP285" s="479"/>
      <c r="AQ285" s="479"/>
      <c r="AR285" s="479"/>
      <c r="AS285" s="479"/>
      <c r="AT285" s="479"/>
      <c r="AU285" s="479"/>
      <c r="AV285" s="479"/>
      <c r="AW285" s="479"/>
    </row>
    <row r="286" spans="1:49" s="271" customFormat="1">
      <c r="A286" s="271" t="s">
        <v>125</v>
      </c>
      <c r="V286" s="278"/>
      <c r="W286" s="278">
        <f>W26/V26-1</f>
        <v>-0.20752769558934836</v>
      </c>
      <c r="X286" s="278">
        <f>X26/W26-1</f>
        <v>0.34783363723191796</v>
      </c>
      <c r="Y286" s="278">
        <f>Y26/X26-1</f>
        <v>6.9380918636861466E-2</v>
      </c>
      <c r="Z286" s="278">
        <f>Z26/Y26-1</f>
        <v>6.9337349397590398E-2</v>
      </c>
      <c r="AA286" s="278">
        <f>AA26/Z26-1</f>
        <v>-0.1232043265168159</v>
      </c>
      <c r="AB286" s="278">
        <f>AB26/AA26-1</f>
        <v>0.1550372654844514</v>
      </c>
      <c r="AC286" s="278">
        <f>AC26/AB26-1</f>
        <v>-0.18156533348167103</v>
      </c>
      <c r="AD286" s="278">
        <f>AD26/AC26-1</f>
        <v>0.31815401345748651</v>
      </c>
      <c r="AE286" s="278">
        <f>AE26/AD26-1</f>
        <v>-0.15690419717438386</v>
      </c>
      <c r="AF286" s="278">
        <f>AF26/AE26-1</f>
        <v>0.1443336798972541</v>
      </c>
      <c r="AG286" s="278"/>
      <c r="AH286" s="336"/>
      <c r="AI286" s="336"/>
      <c r="AJ286" s="336"/>
      <c r="AK286" s="336"/>
      <c r="AL286" s="336"/>
      <c r="AM286" s="336"/>
      <c r="AN286" s="336"/>
      <c r="AO286" s="336"/>
      <c r="AP286" s="336"/>
      <c r="AQ286" s="336"/>
      <c r="AR286" s="336"/>
      <c r="AS286" s="336"/>
      <c r="AT286" s="336"/>
      <c r="AU286" s="336"/>
      <c r="AV286" s="336"/>
      <c r="AW286" s="336"/>
    </row>
    <row r="287" spans="1:49" s="271" customFormat="1">
      <c r="A287" s="271" t="s">
        <v>126</v>
      </c>
      <c r="V287" s="278"/>
      <c r="W287" s="278">
        <f>W27/V27-1</f>
        <v>0.11782008096065555</v>
      </c>
      <c r="X287" s="278">
        <f>X27/W27-1</f>
        <v>0.10564481111593582</v>
      </c>
      <c r="Y287" s="278">
        <f>Y27/X27-1</f>
        <v>3.8487216745866526E-2</v>
      </c>
      <c r="Z287" s="278">
        <f>Z27/Y27-1</f>
        <v>0.19832848012706572</v>
      </c>
      <c r="AA287" s="278">
        <f>AA27/Z27-1</f>
        <v>0.14058584800267604</v>
      </c>
      <c r="AB287" s="278">
        <f>AB27/AA27-1</f>
        <v>0.16759909468709711</v>
      </c>
      <c r="AC287" s="278">
        <f>AC27/AB27-1</f>
        <v>5.8493445435501723E-2</v>
      </c>
      <c r="AD287" s="278">
        <f>AD27/AC27-1</f>
        <v>-3.2958717650219405E-2</v>
      </c>
      <c r="AE287" s="278">
        <f>AE27/AD27-1</f>
        <v>-2.5928446747137679E-3</v>
      </c>
      <c r="AF287" s="278">
        <f>AF27/AE27-1</f>
        <v>6.6057311564903687E-2</v>
      </c>
      <c r="AG287" s="336"/>
      <c r="AH287" s="336"/>
      <c r="AI287" s="336"/>
      <c r="AJ287" s="336"/>
      <c r="AK287" s="336"/>
      <c r="AL287" s="336"/>
      <c r="AM287" s="336"/>
      <c r="AN287" s="336"/>
      <c r="AO287" s="336"/>
      <c r="AP287" s="336"/>
      <c r="AQ287" s="336"/>
      <c r="AR287" s="336"/>
      <c r="AS287" s="336"/>
      <c r="AT287" s="336"/>
      <c r="AU287" s="336"/>
      <c r="AV287" s="336"/>
      <c r="AW287" s="336"/>
    </row>
    <row r="288" spans="1:49" s="271" customFormat="1">
      <c r="A288" s="271" t="s">
        <v>222</v>
      </c>
      <c r="V288" s="278"/>
      <c r="W288" s="278">
        <f>W28/V28-1</f>
        <v>-0.44308170668509239</v>
      </c>
      <c r="X288" s="278">
        <f>X28/W28-1</f>
        <v>-9.305210918114093E-3</v>
      </c>
      <c r="Y288" s="278">
        <f>Y28/X28-1</f>
        <v>2.4107701941139537E-2</v>
      </c>
      <c r="Z288" s="278">
        <f>Z28/Y28-1</f>
        <v>2.027208804646897</v>
      </c>
      <c r="AA288" s="278">
        <f>AA28/Z28-1</f>
        <v>5.6857200565542332E-2</v>
      </c>
      <c r="AB288" s="278">
        <f>AB28/AA28-1</f>
        <v>2.8284758719541392E-2</v>
      </c>
      <c r="AC288" s="278">
        <f>AC28/AB28-1</f>
        <v>4.999535359167373E-2</v>
      </c>
      <c r="AD288" s="278">
        <f>AD28/AC28-1</f>
        <v>6.7262589609700107E-3</v>
      </c>
      <c r="AE288" s="278">
        <f>AE28/AD28-1</f>
        <v>-4.5186813186813168E-2</v>
      </c>
      <c r="AF288" s="278">
        <f>AF28/AE28-1</f>
        <v>-4.2169229352729931E-2</v>
      </c>
      <c r="AG288" s="336"/>
      <c r="AH288" s="336"/>
      <c r="AI288" s="336"/>
      <c r="AJ288" s="336"/>
      <c r="AK288" s="336"/>
      <c r="AL288" s="336"/>
      <c r="AM288" s="336"/>
      <c r="AN288" s="336"/>
      <c r="AO288" s="336"/>
      <c r="AP288" s="336"/>
      <c r="AQ288" s="336"/>
      <c r="AR288" s="336"/>
      <c r="AS288" s="336"/>
      <c r="AT288" s="336"/>
      <c r="AU288" s="336"/>
      <c r="AV288" s="336"/>
      <c r="AW288" s="336"/>
    </row>
    <row r="289" spans="1:49" s="271" customFormat="1">
      <c r="A289" s="271" t="s">
        <v>127</v>
      </c>
      <c r="V289" s="278"/>
      <c r="W289" s="278">
        <f>W29/V29-1</f>
        <v>6.7570782774208915E-2</v>
      </c>
      <c r="X289" s="278">
        <f>X29/W29-1</f>
        <v>0.42656563405393366</v>
      </c>
      <c r="Y289" s="278">
        <f>Y29/X29-1</f>
        <v>0.11623183877519128</v>
      </c>
      <c r="Z289" s="278">
        <f>Z29/Y29-1</f>
        <v>0.24044786564030796</v>
      </c>
      <c r="AA289" s="278">
        <f>AA29/Z29-1</f>
        <v>0.68419271127157844</v>
      </c>
      <c r="AB289" s="278">
        <f>AB29/AA29-1</f>
        <v>-0.21136196154619147</v>
      </c>
      <c r="AC289" s="278">
        <f>AC29/AB29-1</f>
        <v>-3.6017669045191991E-2</v>
      </c>
      <c r="AD289" s="278">
        <f>AD29/AC29-1</f>
        <v>2.1237222418047264E-2</v>
      </c>
      <c r="AE289" s="278">
        <f>AE29/AD29-1</f>
        <v>-6.5061696436275795E-2</v>
      </c>
      <c r="AF289" s="278">
        <f>AF29/AE29-1</f>
        <v>1.5966774342408785E-2</v>
      </c>
      <c r="AG289" s="336"/>
      <c r="AH289" s="336"/>
      <c r="AI289" s="336"/>
      <c r="AJ289" s="336"/>
      <c r="AK289" s="336"/>
      <c r="AL289" s="336"/>
      <c r="AM289" s="336"/>
      <c r="AN289" s="336"/>
      <c r="AO289" s="336"/>
      <c r="AP289" s="336"/>
      <c r="AQ289" s="336"/>
      <c r="AR289" s="336"/>
      <c r="AS289" s="336"/>
      <c r="AT289" s="336"/>
      <c r="AU289" s="336"/>
      <c r="AV289" s="336"/>
      <c r="AW289" s="336"/>
    </row>
    <row r="290" spans="1:49" s="271" customFormat="1">
      <c r="A290" s="477" t="s">
        <v>405</v>
      </c>
      <c r="B290" s="477"/>
      <c r="C290" s="477"/>
      <c r="D290" s="477"/>
      <c r="E290" s="477"/>
      <c r="F290" s="477"/>
      <c r="G290" s="477"/>
      <c r="H290" s="477"/>
      <c r="I290" s="477"/>
      <c r="J290" s="477"/>
      <c r="K290" s="477"/>
      <c r="L290" s="477"/>
      <c r="M290" s="477"/>
      <c r="N290" s="477"/>
      <c r="O290" s="477"/>
      <c r="P290" s="477"/>
      <c r="Q290" s="477"/>
      <c r="R290" s="477"/>
      <c r="S290" s="477"/>
      <c r="T290" s="477"/>
      <c r="U290" s="477"/>
      <c r="V290" s="477"/>
      <c r="W290" s="477"/>
      <c r="X290" s="477"/>
      <c r="Y290" s="477"/>
      <c r="Z290" s="478">
        <f>Z31/V31-1</f>
        <v>0.5285875582179429</v>
      </c>
      <c r="AA290" s="478">
        <f>AA31/W31-1</f>
        <v>0.64957805593177453</v>
      </c>
      <c r="AB290" s="478">
        <f>AB31/X31-1</f>
        <v>0.64995768632776363</v>
      </c>
      <c r="AC290" s="478">
        <f>AC31/Y31-1</f>
        <v>0.63724400399419712</v>
      </c>
      <c r="AD290" s="478">
        <f>AD31/Z31-1</f>
        <v>0.32512451719132307</v>
      </c>
      <c r="AE290" s="478">
        <f>AE31/AA31-1</f>
        <v>0.14345391961816589</v>
      </c>
      <c r="AF290" s="478">
        <f>AF31/AB31-1</f>
        <v>7.2613992397856153E-2</v>
      </c>
      <c r="AG290" s="275"/>
      <c r="AH290" s="275"/>
      <c r="AI290" s="275"/>
      <c r="AJ290" s="275"/>
      <c r="AK290" s="275"/>
      <c r="AL290" s="275"/>
      <c r="AM290" s="275"/>
      <c r="AN290" s="275"/>
      <c r="AO290" s="275"/>
      <c r="AP290" s="275"/>
      <c r="AQ290" s="275"/>
      <c r="AR290" s="275"/>
      <c r="AS290" s="275"/>
      <c r="AT290" s="275"/>
      <c r="AU290" s="275"/>
      <c r="AV290" s="275"/>
      <c r="AW290" s="275"/>
    </row>
    <row r="291" spans="1:49" s="502" customFormat="1">
      <c r="A291" s="502" t="s">
        <v>173</v>
      </c>
      <c r="Z291" s="503">
        <f>Z290/Z210</f>
        <v>1.1654392972269694</v>
      </c>
      <c r="AA291" s="503">
        <f>AA290/AA210</f>
        <v>1.0823099323731762</v>
      </c>
      <c r="AB291" s="503">
        <f>AB290/AB210</f>
        <v>0.95839499454878985</v>
      </c>
      <c r="AC291" s="503">
        <f>AC290/AC210</f>
        <v>0.84255922790256799</v>
      </c>
      <c r="AD291" s="503">
        <f>AD290/AD210</f>
        <v>0.46777326731176999</v>
      </c>
      <c r="AE291" s="503">
        <f>AE290/AE210</f>
        <v>0.25744338968696523</v>
      </c>
      <c r="AF291" s="503">
        <f>AF290/AF210</f>
        <v>0.16343962510419419</v>
      </c>
      <c r="AG291" s="504"/>
      <c r="AH291" s="504"/>
      <c r="AI291" s="504"/>
      <c r="AJ291" s="504"/>
      <c r="AK291" s="504"/>
      <c r="AL291" s="504"/>
      <c r="AM291" s="504"/>
      <c r="AN291" s="504"/>
      <c r="AO291" s="504"/>
      <c r="AP291" s="504"/>
      <c r="AQ291" s="504"/>
      <c r="AR291" s="504"/>
      <c r="AS291" s="504"/>
      <c r="AT291" s="504"/>
      <c r="AU291" s="504"/>
      <c r="AV291" s="504"/>
      <c r="AW291" s="504"/>
    </row>
    <row r="292" spans="1:49">
      <c r="A292" s="46"/>
      <c r="B292" s="46"/>
      <c r="AB292" s="141"/>
      <c r="AC292" s="214"/>
      <c r="AT292" s="13"/>
      <c r="AU292" s="13"/>
      <c r="AV292" s="13"/>
      <c r="AW292" s="13"/>
    </row>
    <row r="293" spans="1:49" s="46" customFormat="1"/>
    <row r="294" spans="1:49" s="498" customFormat="1">
      <c r="A294" s="498" t="s">
        <v>237</v>
      </c>
    </row>
    <row r="295" spans="1:49" s="280" customFormat="1"/>
    <row r="296" spans="1:49" s="280" customFormat="1">
      <c r="A296" s="507" t="s">
        <v>126</v>
      </c>
      <c r="W296" s="281">
        <v>174561</v>
      </c>
      <c r="X296" s="281">
        <v>277101</v>
      </c>
      <c r="Y296" s="281">
        <v>381874</v>
      </c>
      <c r="Z296" s="281">
        <v>129881</v>
      </c>
      <c r="AA296" s="281">
        <f>309453</f>
        <v>309453</v>
      </c>
      <c r="AB296" s="281">
        <v>505844</v>
      </c>
      <c r="AC296" s="281">
        <v>707301</v>
      </c>
      <c r="AD296" s="575">
        <v>173965</v>
      </c>
      <c r="AE296" s="281">
        <v>341548</v>
      </c>
      <c r="AF296" s="281">
        <v>528995</v>
      </c>
      <c r="AG296" s="509"/>
      <c r="AH296" s="509"/>
      <c r="AI296" s="509"/>
      <c r="AJ296" s="509"/>
      <c r="AK296" s="509"/>
      <c r="AL296" s="509"/>
      <c r="AM296" s="509"/>
      <c r="AN296" s="509"/>
      <c r="AO296" s="509"/>
      <c r="AP296" s="509"/>
      <c r="AQ296" s="509"/>
      <c r="AR296" s="509"/>
      <c r="AS296" s="509"/>
    </row>
    <row r="297" spans="1:49" s="280" customFormat="1">
      <c r="A297" s="280" t="s">
        <v>28</v>
      </c>
      <c r="W297" s="281">
        <v>27679</v>
      </c>
      <c r="X297" s="281">
        <v>43038</v>
      </c>
      <c r="Y297" s="281">
        <v>59020</v>
      </c>
      <c r="Z297" s="281">
        <v>16503</v>
      </c>
      <c r="AA297" s="281">
        <v>35024</v>
      </c>
      <c r="AB297" s="281">
        <v>52021</v>
      </c>
      <c r="AC297" s="281">
        <v>73257</v>
      </c>
      <c r="AD297" s="575">
        <v>22477</v>
      </c>
      <c r="AE297" s="281">
        <v>48286</v>
      </c>
      <c r="AF297" s="281">
        <v>65346</v>
      </c>
      <c r="AG297" s="509"/>
      <c r="AH297" s="509"/>
      <c r="AI297" s="509"/>
      <c r="AJ297" s="509"/>
      <c r="AK297" s="509"/>
      <c r="AL297" s="509"/>
      <c r="AM297" s="509"/>
      <c r="AN297" s="509"/>
      <c r="AO297" s="509"/>
      <c r="AP297" s="509"/>
      <c r="AQ297" s="509"/>
      <c r="AR297" s="509"/>
      <c r="AS297" s="509"/>
    </row>
    <row r="298" spans="1:49" s="280" customFormat="1">
      <c r="A298" s="280" t="s">
        <v>223</v>
      </c>
      <c r="W298" s="281">
        <v>6767</v>
      </c>
      <c r="X298" s="281">
        <v>10535</v>
      </c>
      <c r="Y298" s="281">
        <v>15742</v>
      </c>
      <c r="Z298" s="281">
        <v>5986</v>
      </c>
      <c r="AA298" s="281">
        <v>11530</v>
      </c>
      <c r="AB298" s="281">
        <v>17719</v>
      </c>
      <c r="AC298" s="281">
        <v>24703</v>
      </c>
      <c r="AD298" s="575">
        <v>9704</v>
      </c>
      <c r="AE298" s="281">
        <v>22437</v>
      </c>
      <c r="AF298" s="281">
        <v>36672</v>
      </c>
      <c r="AG298" s="509"/>
      <c r="AH298" s="509"/>
      <c r="AI298" s="509"/>
      <c r="AJ298" s="509"/>
      <c r="AK298" s="509"/>
      <c r="AL298" s="509"/>
      <c r="AM298" s="509"/>
      <c r="AN298" s="509"/>
      <c r="AO298" s="509"/>
      <c r="AP298" s="509"/>
      <c r="AQ298" s="509"/>
      <c r="AR298" s="509"/>
      <c r="AS298" s="509"/>
    </row>
    <row r="299" spans="1:49" s="280" customFormat="1">
      <c r="A299" s="280" t="s">
        <v>406</v>
      </c>
      <c r="W299" s="281">
        <v>9157</v>
      </c>
      <c r="X299" s="281">
        <v>14805</v>
      </c>
      <c r="Y299" s="281">
        <v>21058</v>
      </c>
      <c r="Z299" s="281">
        <v>6067</v>
      </c>
      <c r="AA299" s="281">
        <v>15431</v>
      </c>
      <c r="AB299" s="281">
        <v>27007</v>
      </c>
      <c r="AC299" s="281">
        <v>43706</v>
      </c>
      <c r="AD299" s="575">
        <v>9833</v>
      </c>
      <c r="AE299" s="281">
        <v>19127</v>
      </c>
      <c r="AF299" s="281">
        <v>30033</v>
      </c>
      <c r="AG299" s="509"/>
      <c r="AH299" s="509"/>
      <c r="AI299" s="509"/>
      <c r="AJ299" s="509"/>
      <c r="AK299" s="509"/>
      <c r="AL299" s="509"/>
      <c r="AM299" s="509"/>
      <c r="AN299" s="509"/>
      <c r="AO299" s="509"/>
      <c r="AP299" s="509"/>
      <c r="AQ299" s="509"/>
      <c r="AR299" s="509"/>
      <c r="AS299" s="509"/>
    </row>
    <row r="300" spans="1:49" s="280" customFormat="1">
      <c r="A300" s="280" t="s">
        <v>225</v>
      </c>
      <c r="W300" s="281">
        <f t="shared" ref="W300:AF300" si="136">SUM(W296:W299)</f>
        <v>218164</v>
      </c>
      <c r="X300" s="281">
        <f t="shared" si="136"/>
        <v>345479</v>
      </c>
      <c r="Y300" s="281">
        <f t="shared" si="136"/>
        <v>477694</v>
      </c>
      <c r="Z300" s="281">
        <f t="shared" si="136"/>
        <v>158437</v>
      </c>
      <c r="AA300" s="281">
        <f t="shared" si="136"/>
        <v>371438</v>
      </c>
      <c r="AB300" s="281">
        <f t="shared" si="136"/>
        <v>602591</v>
      </c>
      <c r="AC300" s="281">
        <f t="shared" si="136"/>
        <v>848967</v>
      </c>
      <c r="AD300" s="281">
        <f t="shared" si="136"/>
        <v>215979</v>
      </c>
      <c r="AE300" s="281">
        <f t="shared" si="136"/>
        <v>431398</v>
      </c>
      <c r="AF300" s="281">
        <f t="shared" si="136"/>
        <v>661046</v>
      </c>
      <c r="AG300" s="509"/>
      <c r="AH300" s="509"/>
      <c r="AI300" s="509"/>
      <c r="AJ300" s="509"/>
      <c r="AK300" s="509"/>
      <c r="AL300" s="509"/>
      <c r="AM300" s="509"/>
      <c r="AN300" s="509"/>
      <c r="AO300" s="509"/>
      <c r="AP300" s="509"/>
      <c r="AQ300" s="509"/>
      <c r="AR300" s="509"/>
      <c r="AS300" s="509"/>
    </row>
    <row r="301" spans="1:49" s="507" customFormat="1">
      <c r="A301" s="507" t="s">
        <v>110</v>
      </c>
      <c r="AB301" s="510"/>
      <c r="AC301" s="511"/>
      <c r="AD301" s="511"/>
      <c r="AE301" s="512"/>
      <c r="AF301" s="512"/>
      <c r="AG301" s="510"/>
      <c r="AH301" s="510"/>
      <c r="AI301" s="510"/>
      <c r="AJ301" s="510"/>
      <c r="AK301" s="510"/>
      <c r="AL301" s="510"/>
      <c r="AM301" s="510"/>
      <c r="AN301" s="510"/>
      <c r="AO301" s="510"/>
      <c r="AP301" s="510"/>
      <c r="AQ301" s="510"/>
      <c r="AR301" s="510"/>
      <c r="AS301" s="510"/>
    </row>
    <row r="302" spans="1:49" s="507" customFormat="1">
      <c r="AB302" s="510"/>
      <c r="AC302" s="511"/>
      <c r="AD302" s="511"/>
      <c r="AE302" s="512"/>
      <c r="AF302" s="512"/>
      <c r="AG302" s="510"/>
      <c r="AH302" s="510"/>
      <c r="AI302" s="510"/>
      <c r="AJ302" s="510"/>
      <c r="AK302" s="510"/>
      <c r="AL302" s="510"/>
      <c r="AM302" s="510"/>
      <c r="AN302" s="510"/>
      <c r="AO302" s="510"/>
      <c r="AP302" s="510"/>
      <c r="AQ302" s="510"/>
      <c r="AR302" s="510"/>
      <c r="AS302" s="510"/>
    </row>
    <row r="303" spans="1:49" s="280" customFormat="1">
      <c r="A303" s="507" t="s">
        <v>126</v>
      </c>
      <c r="AB303" s="509"/>
      <c r="AC303" s="508"/>
      <c r="AD303" s="508"/>
      <c r="AE303" s="508"/>
      <c r="AF303" s="508"/>
      <c r="AG303" s="509"/>
    </row>
    <row r="304" spans="1:49" s="280" customFormat="1">
      <c r="A304" s="280" t="s">
        <v>28</v>
      </c>
      <c r="V304" s="575">
        <f>Y296-SUM(W304:Y304)</f>
        <v>84221</v>
      </c>
      <c r="W304" s="281">
        <f>X304-12200</f>
        <v>90340</v>
      </c>
      <c r="X304" s="281">
        <f t="shared" ref="X304:Y308" si="137">X296-W296</f>
        <v>102540</v>
      </c>
      <c r="Y304" s="281">
        <f t="shared" si="137"/>
        <v>104773</v>
      </c>
      <c r="Z304" s="575">
        <f>Z296</f>
        <v>129881</v>
      </c>
      <c r="AA304" s="281">
        <f>AA296-Z296</f>
        <v>179572</v>
      </c>
      <c r="AB304" s="281">
        <f>AB296-AA296</f>
        <v>196391</v>
      </c>
      <c r="AC304" s="281">
        <f>AC296-AB296</f>
        <v>201457</v>
      </c>
      <c r="AD304" s="575">
        <f>AD296</f>
        <v>173965</v>
      </c>
      <c r="AE304" s="281">
        <f>AE296-AD296</f>
        <v>167583</v>
      </c>
      <c r="AF304" s="281">
        <f>AF296-AE296</f>
        <v>187447</v>
      </c>
      <c r="AG304" s="508"/>
      <c r="AH304" s="509"/>
      <c r="AI304" s="509"/>
      <c r="AJ304" s="509"/>
      <c r="AK304" s="509"/>
      <c r="AL304" s="509"/>
      <c r="AM304" s="509"/>
      <c r="AN304" s="509"/>
      <c r="AO304" s="509"/>
      <c r="AP304" s="509"/>
      <c r="AQ304" s="509"/>
      <c r="AR304" s="509"/>
      <c r="AS304" s="509"/>
    </row>
    <row r="305" spans="1:45" s="280" customFormat="1">
      <c r="A305" s="280" t="s">
        <v>223</v>
      </c>
      <c r="V305" s="575"/>
      <c r="W305" s="281"/>
      <c r="X305" s="281">
        <f t="shared" si="137"/>
        <v>15359</v>
      </c>
      <c r="Y305" s="281">
        <f t="shared" si="137"/>
        <v>15982</v>
      </c>
      <c r="Z305" s="575">
        <f>Z297</f>
        <v>16503</v>
      </c>
      <c r="AA305" s="281">
        <f t="shared" ref="AA305:AB308" si="138">AA297-Z297</f>
        <v>18521</v>
      </c>
      <c r="AB305" s="281">
        <f t="shared" si="138"/>
        <v>16997</v>
      </c>
      <c r="AC305" s="281">
        <f>AC297-AB297</f>
        <v>21236</v>
      </c>
      <c r="AD305" s="575">
        <f>AD297</f>
        <v>22477</v>
      </c>
      <c r="AE305" s="281">
        <f t="shared" ref="AE305:AE308" si="139">AE297-AD297</f>
        <v>25809</v>
      </c>
      <c r="AF305" s="281">
        <f t="shared" ref="AF305:AF308" si="140">AF297-AE297</f>
        <v>17060</v>
      </c>
      <c r="AG305" s="508"/>
      <c r="AH305" s="509"/>
      <c r="AI305" s="509"/>
      <c r="AJ305" s="509"/>
      <c r="AK305" s="509"/>
      <c r="AL305" s="509"/>
      <c r="AM305" s="509"/>
      <c r="AN305" s="509"/>
      <c r="AO305" s="509"/>
      <c r="AP305" s="509"/>
      <c r="AQ305" s="509"/>
      <c r="AR305" s="509"/>
      <c r="AS305" s="509"/>
    </row>
    <row r="306" spans="1:45" s="280" customFormat="1">
      <c r="A306" s="280" t="s">
        <v>224</v>
      </c>
      <c r="V306" s="575"/>
      <c r="W306" s="281"/>
      <c r="X306" s="281">
        <f t="shared" si="137"/>
        <v>3768</v>
      </c>
      <c r="Y306" s="281">
        <f t="shared" si="137"/>
        <v>5207</v>
      </c>
      <c r="Z306" s="575">
        <f>Z298</f>
        <v>5986</v>
      </c>
      <c r="AA306" s="281">
        <f t="shared" si="138"/>
        <v>5544</v>
      </c>
      <c r="AB306" s="281">
        <f t="shared" si="138"/>
        <v>6189</v>
      </c>
      <c r="AC306" s="281">
        <f>AC298-AB298</f>
        <v>6984</v>
      </c>
      <c r="AD306" s="575">
        <f>AD298</f>
        <v>9704</v>
      </c>
      <c r="AE306" s="281">
        <f t="shared" si="139"/>
        <v>12733</v>
      </c>
      <c r="AF306" s="281">
        <f t="shared" si="140"/>
        <v>14235</v>
      </c>
      <c r="AG306" s="508"/>
      <c r="AH306" s="509"/>
      <c r="AI306" s="509"/>
      <c r="AJ306" s="509"/>
      <c r="AK306" s="509"/>
      <c r="AL306" s="509"/>
      <c r="AM306" s="509"/>
      <c r="AN306" s="509"/>
      <c r="AO306" s="509"/>
      <c r="AP306" s="509"/>
      <c r="AQ306" s="509"/>
      <c r="AR306" s="509"/>
      <c r="AS306" s="509"/>
    </row>
    <row r="307" spans="1:45" s="280" customFormat="1">
      <c r="A307" s="280" t="s">
        <v>225</v>
      </c>
      <c r="V307" s="575"/>
      <c r="W307" s="281"/>
      <c r="X307" s="281">
        <f t="shared" si="137"/>
        <v>5648</v>
      </c>
      <c r="Y307" s="281">
        <f t="shared" si="137"/>
        <v>6253</v>
      </c>
      <c r="Z307" s="575">
        <f>Z299</f>
        <v>6067</v>
      </c>
      <c r="AA307" s="281">
        <f t="shared" si="138"/>
        <v>9364</v>
      </c>
      <c r="AB307" s="281">
        <f t="shared" si="138"/>
        <v>11576</v>
      </c>
      <c r="AC307" s="281">
        <f>AC299-AB299</f>
        <v>16699</v>
      </c>
      <c r="AD307" s="575">
        <f>AD299</f>
        <v>9833</v>
      </c>
      <c r="AE307" s="281">
        <f t="shared" si="139"/>
        <v>9294</v>
      </c>
      <c r="AF307" s="281">
        <f t="shared" si="140"/>
        <v>10906</v>
      </c>
      <c r="AG307" s="508"/>
      <c r="AH307" s="509"/>
      <c r="AI307" s="509"/>
      <c r="AJ307" s="509"/>
      <c r="AK307" s="509"/>
      <c r="AL307" s="509"/>
      <c r="AM307" s="509"/>
      <c r="AN307" s="509"/>
      <c r="AO307" s="509"/>
      <c r="AP307" s="509"/>
      <c r="AQ307" s="509"/>
      <c r="AR307" s="509"/>
      <c r="AS307" s="509"/>
    </row>
    <row r="308" spans="1:45" s="507" customFormat="1">
      <c r="A308" s="507" t="s">
        <v>110</v>
      </c>
      <c r="V308" s="576"/>
      <c r="W308" s="577"/>
      <c r="X308" s="577">
        <f t="shared" si="137"/>
        <v>127315</v>
      </c>
      <c r="Y308" s="577">
        <f t="shared" si="137"/>
        <v>132215</v>
      </c>
      <c r="Z308" s="576">
        <f>Z300</f>
        <v>158437</v>
      </c>
      <c r="AA308" s="577">
        <f t="shared" si="138"/>
        <v>213001</v>
      </c>
      <c r="AB308" s="577">
        <f t="shared" si="138"/>
        <v>231153</v>
      </c>
      <c r="AC308" s="577">
        <f>AC300-AB300</f>
        <v>246376</v>
      </c>
      <c r="AD308" s="576">
        <f>AD300</f>
        <v>215979</v>
      </c>
      <c r="AE308" s="578">
        <f t="shared" si="139"/>
        <v>215419</v>
      </c>
      <c r="AF308" s="578">
        <f t="shared" si="140"/>
        <v>229648</v>
      </c>
      <c r="AG308" s="511"/>
      <c r="AH308" s="510"/>
      <c r="AI308" s="510"/>
      <c r="AJ308" s="510"/>
      <c r="AK308" s="510"/>
      <c r="AL308" s="510"/>
      <c r="AM308" s="510"/>
      <c r="AN308" s="510"/>
      <c r="AO308" s="510"/>
      <c r="AP308" s="510"/>
      <c r="AQ308" s="510"/>
      <c r="AR308" s="510"/>
      <c r="AS308" s="510"/>
    </row>
    <row r="309" spans="1:45" s="507" customFormat="1">
      <c r="AB309" s="510"/>
      <c r="AC309" s="511"/>
      <c r="AD309" s="511"/>
      <c r="AE309" s="512"/>
      <c r="AF309" s="512"/>
      <c r="AG309" s="510"/>
      <c r="AH309" s="510"/>
      <c r="AI309" s="510"/>
      <c r="AJ309" s="510"/>
      <c r="AK309" s="510"/>
      <c r="AL309" s="510"/>
      <c r="AM309" s="510"/>
      <c r="AN309" s="510"/>
      <c r="AO309" s="510"/>
      <c r="AP309" s="510"/>
      <c r="AQ309" s="510"/>
      <c r="AR309" s="510"/>
      <c r="AS309" s="510"/>
    </row>
    <row r="310" spans="1:45" s="280" customFormat="1">
      <c r="A310" s="507" t="s">
        <v>226</v>
      </c>
      <c r="AB310" s="509"/>
      <c r="AC310" s="508"/>
      <c r="AD310" s="508"/>
      <c r="AE310" s="508"/>
      <c r="AF310" s="508"/>
      <c r="AG310" s="509"/>
      <c r="AH310" s="509"/>
      <c r="AI310" s="509"/>
      <c r="AJ310" s="509"/>
      <c r="AK310" s="509"/>
      <c r="AL310" s="509"/>
      <c r="AM310" s="509"/>
      <c r="AN310" s="509"/>
      <c r="AO310" s="509"/>
      <c r="AP310" s="509"/>
      <c r="AQ310" s="509"/>
      <c r="AR310" s="509"/>
      <c r="AS310" s="509"/>
    </row>
    <row r="311" spans="1:45" s="280" customFormat="1">
      <c r="A311" s="280" t="s">
        <v>227</v>
      </c>
      <c r="R311" s="280">
        <v>279600</v>
      </c>
      <c r="S311" s="280">
        <v>273100</v>
      </c>
      <c r="T311" s="280">
        <v>242100</v>
      </c>
      <c r="U311" s="280">
        <v>315800</v>
      </c>
      <c r="V311" s="575">
        <v>342400</v>
      </c>
      <c r="W311" s="575">
        <v>373800</v>
      </c>
      <c r="X311" s="575">
        <v>413100</v>
      </c>
      <c r="Y311" s="575">
        <v>446400</v>
      </c>
      <c r="Z311" s="575">
        <v>490800</v>
      </c>
      <c r="AA311" s="575">
        <v>543000</v>
      </c>
      <c r="AB311" s="575">
        <v>609900</v>
      </c>
      <c r="AC311" s="281">
        <v>673400</v>
      </c>
      <c r="AD311" s="281">
        <v>738000</v>
      </c>
      <c r="AE311" s="281">
        <v>788500</v>
      </c>
      <c r="AF311" s="281">
        <v>843900</v>
      </c>
      <c r="AG311" s="509"/>
      <c r="AH311" s="509"/>
      <c r="AI311" s="509"/>
      <c r="AJ311" s="509"/>
      <c r="AK311" s="509"/>
      <c r="AL311" s="509"/>
      <c r="AM311" s="509"/>
      <c r="AN311" s="509"/>
      <c r="AO311" s="509"/>
      <c r="AP311" s="509"/>
      <c r="AQ311" s="509"/>
      <c r="AR311" s="509"/>
      <c r="AS311" s="509"/>
    </row>
    <row r="312" spans="1:45" s="513" customFormat="1">
      <c r="A312" s="513" t="s">
        <v>228</v>
      </c>
      <c r="R312" s="513">
        <v>52900</v>
      </c>
      <c r="S312" s="513">
        <v>48100</v>
      </c>
      <c r="T312" s="513">
        <v>43000</v>
      </c>
      <c r="U312" s="513">
        <v>57200</v>
      </c>
      <c r="V312" s="579">
        <v>61700</v>
      </c>
      <c r="W312" s="575">
        <v>66800</v>
      </c>
      <c r="X312" s="575">
        <v>73200</v>
      </c>
      <c r="Y312" s="579">
        <v>80000</v>
      </c>
      <c r="Z312" s="579">
        <v>96600</v>
      </c>
      <c r="AA312" s="579">
        <v>113300</v>
      </c>
      <c r="AB312" s="579">
        <v>131400</v>
      </c>
      <c r="AC312" s="281">
        <v>147100</v>
      </c>
      <c r="AD312" s="281">
        <v>158300</v>
      </c>
      <c r="AE312" s="281">
        <v>160800</v>
      </c>
      <c r="AF312" s="281">
        <v>164200</v>
      </c>
      <c r="AG312" s="509"/>
    </row>
    <row r="313" spans="1:45" s="280" customFormat="1">
      <c r="A313" s="280" t="s">
        <v>229</v>
      </c>
      <c r="R313" s="280">
        <v>71900</v>
      </c>
      <c r="S313" s="280">
        <v>69200</v>
      </c>
      <c r="T313" s="280">
        <v>66200</v>
      </c>
      <c r="U313" s="280">
        <v>72900</v>
      </c>
      <c r="V313" s="575">
        <v>73800</v>
      </c>
      <c r="W313" s="579">
        <v>76000</v>
      </c>
      <c r="X313" s="579">
        <v>77800</v>
      </c>
      <c r="Y313" s="575">
        <v>81300</v>
      </c>
      <c r="Z313" s="575">
        <v>89200</v>
      </c>
      <c r="AA313" s="575">
        <v>101600</v>
      </c>
      <c r="AB313" s="575">
        <v>111300</v>
      </c>
      <c r="AC313" s="281">
        <v>120400</v>
      </c>
      <c r="AD313" s="281">
        <v>136800</v>
      </c>
      <c r="AE313" s="281">
        <v>151700</v>
      </c>
      <c r="AF313" s="281">
        <v>158900</v>
      </c>
      <c r="AG313" s="509"/>
      <c r="AH313" s="509"/>
      <c r="AI313" s="509"/>
      <c r="AJ313" s="509"/>
      <c r="AK313" s="509"/>
      <c r="AL313" s="509"/>
      <c r="AM313" s="509"/>
      <c r="AN313" s="509"/>
      <c r="AO313" s="509"/>
      <c r="AP313" s="509"/>
      <c r="AQ313" s="509"/>
      <c r="AR313" s="509"/>
      <c r="AS313" s="509"/>
    </row>
    <row r="314" spans="1:45" s="280" customFormat="1">
      <c r="A314" s="507" t="s">
        <v>230</v>
      </c>
      <c r="R314" s="511">
        <f t="shared" ref="R314:AF314" si="141">SUM(R311:R313)</f>
        <v>404400</v>
      </c>
      <c r="S314" s="511">
        <f t="shared" si="141"/>
        <v>390400</v>
      </c>
      <c r="T314" s="511">
        <f t="shared" si="141"/>
        <v>351300</v>
      </c>
      <c r="U314" s="511">
        <f t="shared" si="141"/>
        <v>445900</v>
      </c>
      <c r="V314" s="577">
        <f t="shared" si="141"/>
        <v>477900</v>
      </c>
      <c r="W314" s="577">
        <f t="shared" si="141"/>
        <v>516600</v>
      </c>
      <c r="X314" s="577">
        <f t="shared" si="141"/>
        <v>564100</v>
      </c>
      <c r="Y314" s="577">
        <f t="shared" si="141"/>
        <v>607700</v>
      </c>
      <c r="Z314" s="577">
        <f t="shared" si="141"/>
        <v>676600</v>
      </c>
      <c r="AA314" s="577">
        <f t="shared" si="141"/>
        <v>757900</v>
      </c>
      <c r="AB314" s="577">
        <f t="shared" si="141"/>
        <v>852600</v>
      </c>
      <c r="AC314" s="577">
        <f t="shared" si="141"/>
        <v>940900</v>
      </c>
      <c r="AD314" s="577">
        <f t="shared" si="141"/>
        <v>1033100</v>
      </c>
      <c r="AE314" s="578">
        <f t="shared" si="141"/>
        <v>1101000</v>
      </c>
      <c r="AF314" s="578">
        <f t="shared" si="141"/>
        <v>1167000</v>
      </c>
      <c r="AG314" s="509"/>
      <c r="AH314" s="509"/>
      <c r="AI314" s="509"/>
      <c r="AJ314" s="509"/>
      <c r="AK314" s="509"/>
      <c r="AL314" s="509"/>
      <c r="AM314" s="509"/>
      <c r="AN314" s="509"/>
      <c r="AO314" s="509"/>
      <c r="AP314" s="509"/>
      <c r="AQ314" s="509"/>
      <c r="AR314" s="509"/>
      <c r="AS314" s="509"/>
    </row>
    <row r="315" spans="1:45" s="280" customFormat="1">
      <c r="AA315" s="285"/>
      <c r="AB315" s="509"/>
      <c r="AC315" s="508"/>
      <c r="AD315" s="514"/>
      <c r="AE315" s="509"/>
      <c r="AF315" s="509"/>
      <c r="AG315" s="285"/>
    </row>
    <row r="316" spans="1:45" s="280" customFormat="1">
      <c r="A316" s="507" t="s">
        <v>238</v>
      </c>
      <c r="AA316" s="285"/>
      <c r="AB316" s="509"/>
      <c r="AC316" s="508"/>
      <c r="AD316" s="514"/>
      <c r="AE316" s="509"/>
      <c r="AF316" s="509"/>
      <c r="AG316" s="285"/>
    </row>
    <row r="317" spans="1:45" s="280" customFormat="1">
      <c r="A317" s="280" t="s">
        <v>23</v>
      </c>
      <c r="V317" s="284">
        <f>V304/V10</f>
        <v>0.2221586217993527</v>
      </c>
      <c r="W317" s="284">
        <f>W304/W10</f>
        <v>0.22146716480844095</v>
      </c>
      <c r="X317" s="284">
        <f>X304/X10</f>
        <v>0.23231840354164354</v>
      </c>
      <c r="Y317" s="284">
        <f>Y304/Y10</f>
        <v>0.21735468439144712</v>
      </c>
      <c r="Z317" s="284">
        <f>Z304/Z10</f>
        <v>0.23569901605310628</v>
      </c>
      <c r="AA317" s="284">
        <f>AA304/AA10</f>
        <v>0.27510578516954737</v>
      </c>
      <c r="AB317" s="284">
        <f>AB304/AB10</f>
        <v>0.26513992712368051</v>
      </c>
      <c r="AC317" s="284">
        <f>AC304/AC10</f>
        <v>0.23795698378594182</v>
      </c>
      <c r="AD317" s="284">
        <f>AD304/AD10</f>
        <v>0.18624825892431768</v>
      </c>
      <c r="AE317" s="284">
        <f>AE304/AE10</f>
        <v>0.16486925211026504</v>
      </c>
      <c r="AF317" s="284">
        <f>AF304/AF10</f>
        <v>0.17521800946538255</v>
      </c>
      <c r="AG317" s="285"/>
    </row>
    <row r="318" spans="1:45" s="280" customFormat="1">
      <c r="A318" s="280" t="s">
        <v>239</v>
      </c>
      <c r="V318" s="284">
        <f>V304/(SUM(V13,V18,V31))</f>
        <v>0.3714610834961562</v>
      </c>
      <c r="W318" s="284">
        <f>W304/(SUM(W13,W18,W31))</f>
        <v>0.40392027112824042</v>
      </c>
      <c r="X318" s="284">
        <f>X304/(SUM(X13,X18,X31))</f>
        <v>0.43182191451998031</v>
      </c>
      <c r="Y318" s="284">
        <f>Y304/(SUM(Y13,Y18,Y31))</f>
        <v>0.41889428189894368</v>
      </c>
      <c r="Z318" s="284">
        <f>Z304/(SUM(Z13,Z18,Z31))</f>
        <v>0.43538352206064751</v>
      </c>
      <c r="AA318" s="284">
        <f>AA304/(SUM(AA13,AA18,AA31))</f>
        <v>0.5531640929435937</v>
      </c>
      <c r="AB318" s="284">
        <f>AB304/(SUM(AB13,AB18,AB31))</f>
        <v>0.53409353592106801</v>
      </c>
      <c r="AC318" s="284">
        <f>AC304/(SUM(AC13,AC18,AC31))</f>
        <v>0.50971834264432025</v>
      </c>
      <c r="AD318" s="284">
        <f>AD304/(SUM(AD13,AD18,AD31))</f>
        <v>0.42551604200248022</v>
      </c>
      <c r="AE318" s="284">
        <f>AE304/(SUM(AE13,AE18,AE31))</f>
        <v>0.39173303350405214</v>
      </c>
      <c r="AF318" s="284">
        <f>AF304/(SUM(AF13,AF18,AF31))</f>
        <v>0.41002403967092554</v>
      </c>
      <c r="AG318" s="285"/>
    </row>
    <row r="319" spans="1:45" s="280" customFormat="1">
      <c r="A319" s="280" t="s">
        <v>240</v>
      </c>
      <c r="V319" s="284">
        <f>V304/V31</f>
        <v>0.66036004955385841</v>
      </c>
      <c r="W319" s="284">
        <f>W304/W31</f>
        <v>0.67228266531723946</v>
      </c>
      <c r="X319" s="284">
        <f>X304/X31</f>
        <v>0.67268898466867411</v>
      </c>
      <c r="Y319" s="284">
        <f>Y304/Y31</f>
        <v>0.65799373237623326</v>
      </c>
      <c r="Z319" s="284">
        <f>Z304/Z31</f>
        <v>0.66621698563243448</v>
      </c>
      <c r="AA319" s="284">
        <f>AA304/AA31</f>
        <v>0.81009802992777458</v>
      </c>
      <c r="AB319" s="284">
        <f>AB304/AB31</f>
        <v>0.78085388933950406</v>
      </c>
      <c r="AC319" s="284">
        <f>AC304/AC31</f>
        <v>0.77275412351361716</v>
      </c>
      <c r="AD319" s="284">
        <f>AD304/AD31</f>
        <v>0.67340334524284173</v>
      </c>
      <c r="AE319" s="284">
        <f>AE304/AE31</f>
        <v>0.66116560011993719</v>
      </c>
      <c r="AF319" s="284">
        <f>AF304/AF31</f>
        <v>0.69483747326436129</v>
      </c>
      <c r="AG319" s="285"/>
    </row>
    <row r="320" spans="1:45" s="280" customFormat="1">
      <c r="AA320" s="285"/>
      <c r="AB320" s="509"/>
      <c r="AC320" s="508"/>
      <c r="AD320" s="514"/>
      <c r="AE320" s="509"/>
      <c r="AF320" s="509"/>
      <c r="AG320" s="285"/>
    </row>
    <row r="321" spans="1:45" s="280" customFormat="1">
      <c r="AA321" s="285"/>
      <c r="AB321" s="509"/>
      <c r="AC321" s="508"/>
      <c r="AD321" s="514"/>
      <c r="AE321" s="509"/>
      <c r="AF321" s="509"/>
      <c r="AG321" s="285"/>
    </row>
    <row r="322" spans="1:45" s="280" customFormat="1">
      <c r="A322" s="508" t="s">
        <v>231</v>
      </c>
      <c r="B322" s="508"/>
      <c r="C322" s="508"/>
      <c r="D322" s="508"/>
      <c r="E322" s="508"/>
      <c r="F322" s="508"/>
      <c r="G322" s="508"/>
      <c r="H322" s="508"/>
      <c r="I322" s="508"/>
      <c r="J322" s="508"/>
      <c r="K322" s="508"/>
      <c r="L322" s="508"/>
      <c r="M322" s="508"/>
      <c r="N322" s="508"/>
      <c r="O322" s="508"/>
      <c r="P322" s="508"/>
      <c r="Q322" s="508"/>
      <c r="R322" s="508"/>
      <c r="S322" s="508"/>
      <c r="T322" s="508"/>
      <c r="U322" s="508"/>
      <c r="V322" s="581">
        <f t="shared" ref="V322:AF322" si="142">V304/V314*1000</f>
        <v>176.23142916928228</v>
      </c>
      <c r="W322" s="581">
        <f t="shared" si="142"/>
        <v>174.8741773132017</v>
      </c>
      <c r="X322" s="581">
        <f t="shared" si="142"/>
        <v>181.77628080127636</v>
      </c>
      <c r="Y322" s="581">
        <f t="shared" si="142"/>
        <v>172.40908342932369</v>
      </c>
      <c r="Z322" s="581">
        <f t="shared" si="142"/>
        <v>191.96127697310081</v>
      </c>
      <c r="AA322" s="581">
        <f t="shared" si="142"/>
        <v>236.93363240533051</v>
      </c>
      <c r="AB322" s="581">
        <f t="shared" si="142"/>
        <v>230.34365470326063</v>
      </c>
      <c r="AC322" s="581">
        <f t="shared" si="142"/>
        <v>214.11095759379316</v>
      </c>
      <c r="AD322" s="581">
        <f t="shared" si="142"/>
        <v>168.39124963701482</v>
      </c>
      <c r="AE322" s="581">
        <f t="shared" si="142"/>
        <v>152.20980926430519</v>
      </c>
      <c r="AF322" s="581">
        <f t="shared" si="142"/>
        <v>160.6229648671808</v>
      </c>
      <c r="AG322" s="285"/>
    </row>
    <row r="323" spans="1:45" s="280" customFormat="1">
      <c r="W323" s="515"/>
      <c r="X323" s="515"/>
      <c r="Y323" s="515"/>
      <c r="Z323" s="515"/>
      <c r="AA323" s="515"/>
      <c r="AB323" s="515"/>
      <c r="AC323" s="515"/>
      <c r="AD323" s="515"/>
      <c r="AE323" s="509"/>
      <c r="AF323" s="509"/>
      <c r="AG323" s="285"/>
    </row>
    <row r="324" spans="1:45" s="280" customFormat="1">
      <c r="A324" s="280" t="s">
        <v>245</v>
      </c>
      <c r="V324" s="516">
        <f>V24/V314*1000</f>
        <v>662.52772546557856</v>
      </c>
      <c r="W324" s="516">
        <f>W24/W314*1000</f>
        <v>696.70344560588455</v>
      </c>
      <c r="X324" s="516">
        <f>X24/X314*1000</f>
        <v>681.04945931572411</v>
      </c>
      <c r="Y324" s="516">
        <f>Y24/Y314*1000</f>
        <v>756.15599802534155</v>
      </c>
      <c r="Z324" s="516">
        <f>Z24/Z314*1000</f>
        <v>754.06887378066801</v>
      </c>
      <c r="AA324" s="516">
        <f>AA24/AA314*1000</f>
        <v>891.92637551128121</v>
      </c>
      <c r="AB324" s="516">
        <f>AB24/AB314*1000</f>
        <v>819.16138869340841</v>
      </c>
      <c r="AC324" s="516">
        <f>AC24/AC314*1000</f>
        <v>818.66723349984056</v>
      </c>
      <c r="AD324" s="516">
        <f>AD24/AD314*1000</f>
        <v>842.08789081405473</v>
      </c>
      <c r="AE324" s="516">
        <f>AE24/AE314*1000</f>
        <v>854.19346049046317</v>
      </c>
      <c r="AF324" s="516">
        <f>AF24/AF314*1000</f>
        <v>846.18937446443874</v>
      </c>
      <c r="AG324" s="509"/>
      <c r="AH324" s="509"/>
      <c r="AI324" s="509"/>
      <c r="AJ324" s="509"/>
      <c r="AK324" s="509"/>
      <c r="AL324" s="509"/>
      <c r="AM324" s="509"/>
      <c r="AN324" s="509"/>
      <c r="AO324" s="509"/>
      <c r="AP324" s="509"/>
      <c r="AQ324" s="509"/>
      <c r="AR324" s="509"/>
      <c r="AS324" s="509"/>
    </row>
    <row r="325" spans="1:45" s="280" customFormat="1">
      <c r="W325" s="515"/>
      <c r="X325" s="515"/>
      <c r="Y325" s="515"/>
      <c r="Z325" s="515"/>
      <c r="AA325" s="515"/>
      <c r="AB325" s="515"/>
      <c r="AC325" s="515"/>
      <c r="AD325" s="515"/>
      <c r="AE325" s="509"/>
      <c r="AF325" s="509"/>
      <c r="AG325" s="285"/>
    </row>
    <row r="326" spans="1:45" s="280" customFormat="1">
      <c r="A326" s="507" t="s">
        <v>235</v>
      </c>
      <c r="X326" s="515"/>
      <c r="Y326" s="515"/>
      <c r="Z326" s="515"/>
      <c r="AA326" s="515"/>
      <c r="AB326" s="515"/>
      <c r="AC326" s="515"/>
      <c r="AD326" s="515"/>
      <c r="AE326" s="509"/>
      <c r="AF326" s="509"/>
      <c r="AG326" s="285"/>
    </row>
    <row r="327" spans="1:45" s="280" customFormat="1">
      <c r="A327" s="280" t="s">
        <v>232</v>
      </c>
      <c r="W327" s="284">
        <f t="shared" ref="W327:AD327" si="143">W304/V304-1</f>
        <v>7.2654088647724491E-2</v>
      </c>
      <c r="X327" s="284">
        <f t="shared" si="143"/>
        <v>0.13504538410449407</v>
      </c>
      <c r="Y327" s="284">
        <f t="shared" si="143"/>
        <v>2.1776867563877422E-2</v>
      </c>
      <c r="Z327" s="284">
        <f t="shared" si="143"/>
        <v>0.23964189247229717</v>
      </c>
      <c r="AA327" s="284">
        <f t="shared" si="143"/>
        <v>0.38258867732770763</v>
      </c>
      <c r="AB327" s="284">
        <f t="shared" si="143"/>
        <v>9.3661595348940807E-2</v>
      </c>
      <c r="AC327" s="284">
        <f t="shared" si="143"/>
        <v>2.5795479426246715E-2</v>
      </c>
      <c r="AD327" s="284">
        <f t="shared" si="143"/>
        <v>-0.13646584630963432</v>
      </c>
      <c r="AE327" s="284">
        <f t="shared" ref="AE327" si="144">AE304/AD304-1</f>
        <v>-3.6685540194866806E-2</v>
      </c>
      <c r="AF327" s="284">
        <f t="shared" ref="AF327" si="145">AF304/AE304-1</f>
        <v>0.11853230936312165</v>
      </c>
      <c r="AG327" s="285"/>
    </row>
    <row r="328" spans="1:45" s="280" customFormat="1">
      <c r="A328" s="280" t="s">
        <v>233</v>
      </c>
      <c r="W328" s="284">
        <f t="shared" ref="W328:AD328" si="146">W314/V314-1</f>
        <v>8.0979284369114835E-2</v>
      </c>
      <c r="X328" s="284">
        <f t="shared" si="146"/>
        <v>9.1947348044909116E-2</v>
      </c>
      <c r="Y328" s="284">
        <f t="shared" si="146"/>
        <v>7.7291260414820151E-2</v>
      </c>
      <c r="Z328" s="284">
        <f t="shared" si="146"/>
        <v>0.1133783116669409</v>
      </c>
      <c r="AA328" s="284">
        <f t="shared" si="146"/>
        <v>0.12015962163759975</v>
      </c>
      <c r="AB328" s="284">
        <f t="shared" si="146"/>
        <v>0.12495052117693617</v>
      </c>
      <c r="AC328" s="284">
        <f t="shared" si="146"/>
        <v>0.10356556415669727</v>
      </c>
      <c r="AD328" s="284">
        <f t="shared" si="146"/>
        <v>9.7991284939951129E-2</v>
      </c>
      <c r="AE328" s="284">
        <f t="shared" ref="AE328" si="147">AE314/AD314-1</f>
        <v>6.5724518439647772E-2</v>
      </c>
      <c r="AF328" s="284">
        <f t="shared" ref="AF328" si="148">AF314/AE314-1</f>
        <v>5.9945504087193457E-2</v>
      </c>
      <c r="AG328" s="285"/>
    </row>
    <row r="329" spans="1:45" s="280" customFormat="1">
      <c r="A329" s="280" t="s">
        <v>234</v>
      </c>
      <c r="W329" s="284">
        <f t="shared" ref="W329:AD329" si="149">W322/V322-1</f>
        <v>-7.7015312335511066E-3</v>
      </c>
      <c r="X329" s="284">
        <f t="shared" si="149"/>
        <v>3.9468969027444789E-2</v>
      </c>
      <c r="Y329" s="284">
        <f t="shared" si="149"/>
        <v>-5.1531461259201272E-2</v>
      </c>
      <c r="Z329" s="284">
        <f t="shared" si="149"/>
        <v>0.1134058203597621</v>
      </c>
      <c r="AA329" s="284">
        <f t="shared" si="149"/>
        <v>0.23427826768693349</v>
      </c>
      <c r="AB329" s="284">
        <f t="shared" si="149"/>
        <v>-2.7813601788690745E-2</v>
      </c>
      <c r="AC329" s="284">
        <f t="shared" si="149"/>
        <v>-7.0471648678055332E-2</v>
      </c>
      <c r="AD329" s="284">
        <f t="shared" si="149"/>
        <v>-0.21353277978195218</v>
      </c>
      <c r="AE329" s="284">
        <f t="shared" ref="AE329" si="150">AE322/AD322-1</f>
        <v>-9.6094306607917179E-2</v>
      </c>
      <c r="AF329" s="284">
        <f t="shared" ref="AF329" si="151">AF322/AE322-1</f>
        <v>5.5273412689628598E-2</v>
      </c>
      <c r="AG329" s="509"/>
      <c r="AH329" s="509"/>
      <c r="AI329" s="509"/>
      <c r="AJ329" s="509"/>
      <c r="AK329" s="509"/>
      <c r="AL329" s="509"/>
      <c r="AM329" s="509"/>
      <c r="AN329" s="509"/>
      <c r="AO329" s="509"/>
      <c r="AP329" s="509"/>
      <c r="AQ329" s="509"/>
      <c r="AR329" s="509"/>
      <c r="AS329" s="509"/>
    </row>
    <row r="330" spans="1:45" s="280" customFormat="1">
      <c r="AB330" s="509"/>
      <c r="AC330" s="508"/>
      <c r="AD330" s="508"/>
      <c r="AE330" s="509"/>
      <c r="AF330" s="509"/>
      <c r="AG330" s="509"/>
      <c r="AH330" s="509"/>
      <c r="AI330" s="509"/>
      <c r="AJ330" s="509"/>
      <c r="AK330" s="509"/>
      <c r="AL330" s="509"/>
      <c r="AM330" s="509"/>
      <c r="AN330" s="509"/>
      <c r="AO330" s="509"/>
      <c r="AP330" s="509"/>
      <c r="AQ330" s="509"/>
      <c r="AR330" s="509"/>
      <c r="AS330" s="509"/>
    </row>
    <row r="331" spans="1:45" s="280" customFormat="1">
      <c r="A331" s="507" t="s">
        <v>236</v>
      </c>
      <c r="AB331" s="509"/>
      <c r="AC331" s="508"/>
      <c r="AD331" s="508"/>
      <c r="AE331" s="509"/>
      <c r="AF331" s="509"/>
      <c r="AG331" s="509"/>
      <c r="AH331" s="509"/>
      <c r="AI331" s="509"/>
      <c r="AJ331" s="509"/>
      <c r="AK331" s="509"/>
      <c r="AL331" s="509"/>
      <c r="AM331" s="509"/>
      <c r="AN331" s="509"/>
      <c r="AO331" s="509"/>
      <c r="AP331" s="509"/>
      <c r="AQ331" s="509"/>
      <c r="AR331" s="509"/>
      <c r="AS331" s="509"/>
    </row>
    <row r="332" spans="1:45" s="280" customFormat="1">
      <c r="A332" s="280" t="s">
        <v>232</v>
      </c>
      <c r="X332" s="285"/>
      <c r="Y332" s="285"/>
      <c r="Z332" s="284">
        <f>Z304/V304-1</f>
        <v>0.54214507070683093</v>
      </c>
      <c r="AA332" s="284">
        <f>AA304/W304-1</f>
        <v>0.98773522249280488</v>
      </c>
      <c r="AB332" s="284">
        <f>AB304/X304-1</f>
        <v>0.91526233664911261</v>
      </c>
      <c r="AC332" s="284">
        <f>AC304/Y304-1</f>
        <v>0.92279499489372263</v>
      </c>
      <c r="AD332" s="284">
        <f>AD304/Z304-1</f>
        <v>0.33941839068070001</v>
      </c>
      <c r="AE332" s="284">
        <f t="shared" ref="AE332:AF332" si="152">AE304/AA304-1</f>
        <v>-6.6764306239280091E-2</v>
      </c>
      <c r="AF332" s="284">
        <f t="shared" si="152"/>
        <v>-4.5541801813728688E-2</v>
      </c>
      <c r="AG332" s="285"/>
    </row>
    <row r="333" spans="1:45" s="280" customFormat="1">
      <c r="A333" s="280" t="s">
        <v>233</v>
      </c>
      <c r="X333" s="285"/>
      <c r="Y333" s="285"/>
      <c r="Z333" s="284">
        <f>Z314/V314-1</f>
        <v>0.41577735928018411</v>
      </c>
      <c r="AA333" s="284">
        <f>AA314/W314-1</f>
        <v>0.46709252806813772</v>
      </c>
      <c r="AB333" s="284">
        <f>AB314/X314-1</f>
        <v>0.51143414288246758</v>
      </c>
      <c r="AC333" s="284">
        <f>AC314/Y314-1</f>
        <v>0.54829685700181008</v>
      </c>
      <c r="AD333" s="284">
        <f>AD314/Z314-1</f>
        <v>0.52689920189181194</v>
      </c>
      <c r="AE333" s="284">
        <f t="shared" ref="AE333:AF333" si="153">AE314/AA314-1</f>
        <v>0.45269824515107526</v>
      </c>
      <c r="AF333" s="284">
        <f t="shared" si="153"/>
        <v>0.36875439831104861</v>
      </c>
      <c r="AG333" s="285"/>
    </row>
    <row r="334" spans="1:45" s="280" customFormat="1">
      <c r="A334" s="280" t="s">
        <v>234</v>
      </c>
      <c r="X334" s="284"/>
      <c r="Y334" s="284"/>
      <c r="Z334" s="284">
        <f>Z322/V322-1</f>
        <v>8.9256768091626526E-2</v>
      </c>
      <c r="AA334" s="284">
        <f>AA322/W322-1</f>
        <v>0.3548806121385184</v>
      </c>
      <c r="AB334" s="284">
        <f>AB322/X322-1</f>
        <v>0.26718213007713398</v>
      </c>
      <c r="AC334" s="284">
        <f>AC322/Y322-1</f>
        <v>0.24187747730568088</v>
      </c>
      <c r="AD334" s="284">
        <f>AD322/Z322-1</f>
        <v>-0.12278532268457876</v>
      </c>
      <c r="AE334" s="284">
        <f t="shared" ref="AE334:AF334" si="154">AE322/AA322-1</f>
        <v>-0.35758462097979138</v>
      </c>
      <c r="AF334" s="284">
        <f t="shared" si="154"/>
        <v>-0.30268118271326927</v>
      </c>
      <c r="AG334" s="509"/>
      <c r="AH334" s="509"/>
      <c r="AI334" s="509"/>
      <c r="AJ334" s="509"/>
      <c r="AK334" s="509"/>
      <c r="AL334" s="509"/>
      <c r="AM334" s="509"/>
      <c r="AN334" s="509"/>
      <c r="AO334" s="509"/>
      <c r="AP334" s="509"/>
      <c r="AQ334" s="509"/>
      <c r="AR334" s="509"/>
      <c r="AS334" s="509"/>
    </row>
    <row r="335" spans="1:45" s="280" customFormat="1">
      <c r="Z335" s="517"/>
      <c r="AA335" s="517"/>
      <c r="AB335" s="517"/>
    </row>
    <row r="336" spans="1:45" s="280" customFormat="1">
      <c r="Z336" s="517"/>
      <c r="AA336" s="517"/>
      <c r="AB336" s="517"/>
    </row>
    <row r="337" spans="1:45" s="280" customFormat="1">
      <c r="A337" s="507" t="s">
        <v>241</v>
      </c>
      <c r="AB337" s="509"/>
      <c r="AC337" s="508"/>
      <c r="AD337" s="508"/>
      <c r="AE337" s="509"/>
      <c r="AF337" s="509"/>
      <c r="AG337" s="509"/>
      <c r="AH337" s="509"/>
      <c r="AI337" s="509"/>
      <c r="AJ337" s="509"/>
      <c r="AK337" s="509"/>
      <c r="AL337" s="509"/>
      <c r="AM337" s="509"/>
      <c r="AN337" s="509"/>
      <c r="AO337" s="509"/>
      <c r="AP337" s="509"/>
      <c r="AQ337" s="509"/>
      <c r="AR337" s="509"/>
      <c r="AS337" s="509"/>
    </row>
    <row r="338" spans="1:45" s="280" customFormat="1">
      <c r="A338" s="507" t="s">
        <v>242</v>
      </c>
      <c r="AB338" s="509"/>
      <c r="AC338" s="508"/>
      <c r="AD338" s="508"/>
      <c r="AE338" s="509"/>
      <c r="AF338" s="509"/>
      <c r="AG338" s="509"/>
      <c r="AH338" s="509"/>
      <c r="AI338" s="509"/>
      <c r="AJ338" s="509"/>
      <c r="AK338" s="509"/>
      <c r="AL338" s="509"/>
      <c r="AM338" s="509"/>
      <c r="AN338" s="509"/>
      <c r="AO338" s="509"/>
      <c r="AP338" s="509"/>
      <c r="AQ338" s="509"/>
      <c r="AR338" s="509"/>
      <c r="AS338" s="509"/>
    </row>
    <row r="339" spans="1:45" s="280" customFormat="1">
      <c r="A339" s="280" t="str">
        <f>A311</f>
        <v>Credit card</v>
      </c>
      <c r="V339" s="281">
        <f t="shared" ref="V339:AF339" si="155">V311-U311</f>
        <v>26600</v>
      </c>
      <c r="W339" s="281">
        <f t="shared" si="155"/>
        <v>31400</v>
      </c>
      <c r="X339" s="281">
        <f t="shared" si="155"/>
        <v>39300</v>
      </c>
      <c r="Y339" s="281">
        <f t="shared" si="155"/>
        <v>33300</v>
      </c>
      <c r="Z339" s="281">
        <f t="shared" si="155"/>
        <v>44400</v>
      </c>
      <c r="AA339" s="281">
        <f t="shared" si="155"/>
        <v>52200</v>
      </c>
      <c r="AB339" s="281">
        <f t="shared" si="155"/>
        <v>66900</v>
      </c>
      <c r="AC339" s="281">
        <f t="shared" si="155"/>
        <v>63500</v>
      </c>
      <c r="AD339" s="281">
        <f t="shared" si="155"/>
        <v>64600</v>
      </c>
      <c r="AE339" s="281">
        <f t="shared" si="155"/>
        <v>50500</v>
      </c>
      <c r="AF339" s="281">
        <f t="shared" si="155"/>
        <v>55400</v>
      </c>
      <c r="AG339" s="282"/>
      <c r="AH339" s="509"/>
      <c r="AI339" s="509"/>
      <c r="AJ339" s="509"/>
      <c r="AK339" s="509"/>
      <c r="AL339" s="509"/>
      <c r="AM339" s="509"/>
      <c r="AN339" s="509"/>
      <c r="AO339" s="509"/>
      <c r="AP339" s="509"/>
      <c r="AQ339" s="509"/>
      <c r="AR339" s="509"/>
      <c r="AS339" s="509"/>
    </row>
    <row r="340" spans="1:45" s="280" customFormat="1">
      <c r="A340" s="280" t="str">
        <f>A312</f>
        <v>Loan</v>
      </c>
      <c r="V340" s="281">
        <f t="shared" ref="V340:AF340" si="156">V312-U312</f>
        <v>4500</v>
      </c>
      <c r="W340" s="281">
        <f t="shared" si="156"/>
        <v>5100</v>
      </c>
      <c r="X340" s="281">
        <f t="shared" si="156"/>
        <v>6400</v>
      </c>
      <c r="Y340" s="281">
        <f t="shared" si="156"/>
        <v>6800</v>
      </c>
      <c r="Z340" s="281">
        <f t="shared" si="156"/>
        <v>16600</v>
      </c>
      <c r="AA340" s="281">
        <f t="shared" si="156"/>
        <v>16700</v>
      </c>
      <c r="AB340" s="281">
        <f t="shared" si="156"/>
        <v>18100</v>
      </c>
      <c r="AC340" s="281">
        <f t="shared" si="156"/>
        <v>15700</v>
      </c>
      <c r="AD340" s="281">
        <f t="shared" si="156"/>
        <v>11200</v>
      </c>
      <c r="AE340" s="281">
        <f t="shared" si="156"/>
        <v>2500</v>
      </c>
      <c r="AF340" s="281">
        <f t="shared" si="156"/>
        <v>3400</v>
      </c>
      <c r="AG340" s="282"/>
      <c r="AH340" s="509"/>
      <c r="AI340" s="509"/>
      <c r="AJ340" s="509"/>
      <c r="AK340" s="509"/>
      <c r="AL340" s="509"/>
      <c r="AM340" s="509"/>
      <c r="AN340" s="509"/>
      <c r="AO340" s="509"/>
      <c r="AP340" s="509"/>
      <c r="AQ340" s="509"/>
      <c r="AR340" s="509"/>
      <c r="AS340" s="509"/>
    </row>
    <row r="341" spans="1:45" s="280" customFormat="1">
      <c r="A341" s="280" t="str">
        <f>A313</f>
        <v>Deposit</v>
      </c>
      <c r="V341" s="281">
        <f t="shared" ref="V341:AF341" si="157">V313-U313</f>
        <v>900</v>
      </c>
      <c r="W341" s="281">
        <f t="shared" si="157"/>
        <v>2200</v>
      </c>
      <c r="X341" s="281">
        <f t="shared" si="157"/>
        <v>1800</v>
      </c>
      <c r="Y341" s="281">
        <f t="shared" si="157"/>
        <v>3500</v>
      </c>
      <c r="Z341" s="281">
        <f t="shared" si="157"/>
        <v>7900</v>
      </c>
      <c r="AA341" s="281">
        <f t="shared" si="157"/>
        <v>12400</v>
      </c>
      <c r="AB341" s="281">
        <f t="shared" si="157"/>
        <v>9700</v>
      </c>
      <c r="AC341" s="281">
        <f t="shared" si="157"/>
        <v>9100</v>
      </c>
      <c r="AD341" s="281">
        <f t="shared" si="157"/>
        <v>16400</v>
      </c>
      <c r="AE341" s="281">
        <f t="shared" si="157"/>
        <v>14900</v>
      </c>
      <c r="AF341" s="281">
        <f t="shared" si="157"/>
        <v>7200</v>
      </c>
      <c r="AG341" s="282"/>
      <c r="AH341" s="509"/>
      <c r="AI341" s="509"/>
      <c r="AJ341" s="509"/>
      <c r="AK341" s="509"/>
      <c r="AL341" s="509"/>
      <c r="AM341" s="509"/>
      <c r="AN341" s="509"/>
      <c r="AO341" s="509"/>
      <c r="AP341" s="509"/>
      <c r="AQ341" s="509"/>
      <c r="AR341" s="509"/>
      <c r="AS341" s="509"/>
    </row>
    <row r="342" spans="1:45" s="507" customFormat="1">
      <c r="A342" s="507" t="str">
        <f>A314</f>
        <v>Total customers</v>
      </c>
      <c r="V342" s="577">
        <f t="shared" ref="V342:AD342" si="158">V314-U314</f>
        <v>32000</v>
      </c>
      <c r="W342" s="577">
        <f t="shared" si="158"/>
        <v>38700</v>
      </c>
      <c r="X342" s="577">
        <f t="shared" si="158"/>
        <v>47500</v>
      </c>
      <c r="Y342" s="577">
        <f t="shared" si="158"/>
        <v>43600</v>
      </c>
      <c r="Z342" s="577">
        <f t="shared" si="158"/>
        <v>68900</v>
      </c>
      <c r="AA342" s="577">
        <f t="shared" si="158"/>
        <v>81300</v>
      </c>
      <c r="AB342" s="577">
        <f t="shared" si="158"/>
        <v>94700</v>
      </c>
      <c r="AC342" s="577">
        <f t="shared" si="158"/>
        <v>88300</v>
      </c>
      <c r="AD342" s="577">
        <f t="shared" si="158"/>
        <v>92200</v>
      </c>
      <c r="AE342" s="578">
        <f t="shared" ref="AE342:AF342" si="159">AE354/AE364*1000</f>
        <v>53000.000000000007</v>
      </c>
      <c r="AF342" s="578">
        <f t="shared" si="159"/>
        <v>58800</v>
      </c>
      <c r="AG342" s="580"/>
      <c r="AH342" s="518"/>
      <c r="AI342" s="518"/>
      <c r="AJ342" s="518"/>
      <c r="AK342" s="518"/>
      <c r="AL342" s="518"/>
      <c r="AM342" s="518"/>
      <c r="AN342" s="510"/>
      <c r="AO342" s="510"/>
      <c r="AP342" s="510"/>
      <c r="AQ342" s="510"/>
      <c r="AR342" s="510"/>
      <c r="AS342" s="510"/>
    </row>
    <row r="343" spans="1:45" s="507" customFormat="1">
      <c r="W343" s="511"/>
      <c r="X343" s="519"/>
      <c r="Y343" s="519"/>
      <c r="Z343" s="519"/>
      <c r="AA343" s="519"/>
      <c r="AB343" s="519"/>
      <c r="AC343" s="519"/>
      <c r="AD343" s="519"/>
      <c r="AE343" s="519"/>
      <c r="AF343" s="519"/>
      <c r="AG343" s="519"/>
      <c r="AH343" s="519"/>
      <c r="AI343" s="519"/>
      <c r="AJ343" s="519"/>
      <c r="AK343" s="519"/>
      <c r="AL343" s="519"/>
      <c r="AM343" s="519"/>
      <c r="AN343" s="510"/>
      <c r="AO343" s="510"/>
      <c r="AP343" s="510"/>
      <c r="AQ343" s="510"/>
      <c r="AR343" s="510"/>
      <c r="AS343" s="510"/>
    </row>
    <row r="344" spans="1:45" s="280" customFormat="1">
      <c r="AB344" s="509"/>
      <c r="AC344" s="508"/>
      <c r="AD344" s="508"/>
      <c r="AE344" s="509"/>
      <c r="AF344" s="509"/>
      <c r="AG344" s="509"/>
      <c r="AH344" s="509"/>
      <c r="AI344" s="509"/>
      <c r="AJ344" s="509"/>
      <c r="AK344" s="509"/>
      <c r="AL344" s="509"/>
      <c r="AM344" s="509"/>
      <c r="AN344" s="509"/>
      <c r="AO344" s="509"/>
      <c r="AP344" s="509"/>
      <c r="AQ344" s="509"/>
      <c r="AR344" s="509"/>
      <c r="AS344" s="509"/>
    </row>
    <row r="345" spans="1:45" s="280" customFormat="1">
      <c r="A345" s="280" t="s">
        <v>243</v>
      </c>
      <c r="V345" s="575"/>
      <c r="W345" s="281">
        <f t="shared" ref="W345:AF345" si="160">W304</f>
        <v>90340</v>
      </c>
      <c r="X345" s="281">
        <f t="shared" si="160"/>
        <v>102540</v>
      </c>
      <c r="Y345" s="281">
        <f t="shared" si="160"/>
        <v>104773</v>
      </c>
      <c r="Z345" s="281">
        <f t="shared" si="160"/>
        <v>129881</v>
      </c>
      <c r="AA345" s="281">
        <f t="shared" si="160"/>
        <v>179572</v>
      </c>
      <c r="AB345" s="281">
        <f t="shared" si="160"/>
        <v>196391</v>
      </c>
      <c r="AC345" s="281">
        <f t="shared" si="160"/>
        <v>201457</v>
      </c>
      <c r="AD345" s="281">
        <f t="shared" si="160"/>
        <v>173965</v>
      </c>
      <c r="AE345" s="281">
        <f t="shared" si="160"/>
        <v>167583</v>
      </c>
      <c r="AF345" s="281">
        <f t="shared" si="160"/>
        <v>187447</v>
      </c>
      <c r="AG345" s="509"/>
      <c r="AH345" s="509"/>
      <c r="AI345" s="509"/>
      <c r="AJ345" s="509"/>
      <c r="AK345" s="509"/>
      <c r="AL345" s="509"/>
      <c r="AM345" s="509"/>
      <c r="AN345" s="509"/>
      <c r="AO345" s="509"/>
      <c r="AP345" s="509"/>
      <c r="AQ345" s="509"/>
      <c r="AR345" s="509"/>
      <c r="AS345" s="509"/>
    </row>
    <row r="346" spans="1:45" s="280" customFormat="1">
      <c r="A346" s="280" t="s">
        <v>407</v>
      </c>
      <c r="W346" s="283">
        <f>W345/W24</f>
        <v>0.25100231442249188</v>
      </c>
      <c r="X346" s="283">
        <f>X345/X24</f>
        <v>0.26690613774793065</v>
      </c>
      <c r="Y346" s="283">
        <f>Y345/Y24</f>
        <v>0.22800729463174296</v>
      </c>
      <c r="Z346" s="283">
        <f>Z345/Z24</f>
        <v>0.25456729968267533</v>
      </c>
      <c r="AA346" s="283">
        <f>AA345/AA24</f>
        <v>0.26564258991613793</v>
      </c>
      <c r="AB346" s="283">
        <f>AB345/AB24</f>
        <v>0.28119447264313441</v>
      </c>
      <c r="AC346" s="283">
        <f>AC345/AC24</f>
        <v>0.26153600490208806</v>
      </c>
      <c r="AD346" s="283">
        <f>AD345/AD24</f>
        <v>0.19996873423061493</v>
      </c>
      <c r="AE346" s="283">
        <f>AE345/AE24</f>
        <v>0.17819126029940444</v>
      </c>
      <c r="AF346" s="283">
        <f>AF345/AF24</f>
        <v>0.18981917016960961</v>
      </c>
      <c r="AG346" s="509"/>
      <c r="AH346" s="509"/>
      <c r="AI346" s="509"/>
      <c r="AJ346" s="509"/>
      <c r="AK346" s="509"/>
      <c r="AL346" s="509"/>
      <c r="AM346" s="509"/>
      <c r="AN346" s="509"/>
      <c r="AO346" s="509"/>
      <c r="AP346" s="509"/>
      <c r="AQ346" s="509"/>
      <c r="AR346" s="509"/>
      <c r="AS346" s="509"/>
    </row>
    <row r="347" spans="1:45" s="280" customFormat="1">
      <c r="W347" s="508"/>
      <c r="X347" s="508"/>
      <c r="Y347" s="508"/>
      <c r="Z347" s="508"/>
      <c r="AA347" s="508"/>
      <c r="AB347" s="508"/>
      <c r="AC347" s="508"/>
      <c r="AD347" s="508"/>
      <c r="AE347" s="509"/>
      <c r="AF347" s="509"/>
      <c r="AG347" s="509"/>
      <c r="AH347" s="509"/>
      <c r="AI347" s="509"/>
      <c r="AJ347" s="509"/>
      <c r="AK347" s="509"/>
      <c r="AL347" s="509"/>
      <c r="AM347" s="509"/>
      <c r="AN347" s="509"/>
      <c r="AO347" s="509"/>
      <c r="AP347" s="509"/>
      <c r="AQ347" s="509"/>
      <c r="AR347" s="509"/>
      <c r="AS347" s="509"/>
    </row>
    <row r="348" spans="1:45" s="280" customFormat="1">
      <c r="A348" s="280" t="s">
        <v>244</v>
      </c>
      <c r="V348" s="575"/>
      <c r="W348" s="281">
        <f t="shared" ref="W348:AF348" si="161">W345/W342*1000</f>
        <v>2334.3669250645994</v>
      </c>
      <c r="X348" s="281">
        <f t="shared" si="161"/>
        <v>2158.7368421052629</v>
      </c>
      <c r="Y348" s="281">
        <f t="shared" si="161"/>
        <v>2403.0504587155965</v>
      </c>
      <c r="Z348" s="281">
        <f t="shared" si="161"/>
        <v>1885.0653120464442</v>
      </c>
      <c r="AA348" s="281">
        <f t="shared" si="161"/>
        <v>2208.7576875768759</v>
      </c>
      <c r="AB348" s="281">
        <f t="shared" si="161"/>
        <v>2073.8225976768745</v>
      </c>
      <c r="AC348" s="281">
        <f t="shared" si="161"/>
        <v>2281.5062287655719</v>
      </c>
      <c r="AD348" s="281">
        <f t="shared" si="161"/>
        <v>1886.822125813449</v>
      </c>
      <c r="AE348" s="281">
        <f t="shared" si="161"/>
        <v>3161.9433962264147</v>
      </c>
      <c r="AF348" s="281">
        <f t="shared" si="161"/>
        <v>3187.8741496598641</v>
      </c>
      <c r="AG348" s="509"/>
      <c r="AH348" s="509"/>
      <c r="AI348" s="509"/>
      <c r="AJ348" s="509"/>
      <c r="AK348" s="509"/>
      <c r="AL348" s="509"/>
      <c r="AM348" s="509"/>
      <c r="AN348" s="509"/>
      <c r="AO348" s="509"/>
      <c r="AP348" s="509"/>
      <c r="AQ348" s="509"/>
      <c r="AR348" s="509"/>
      <c r="AS348" s="509"/>
    </row>
    <row r="349" spans="1:45" s="280" customFormat="1">
      <c r="A349" s="280" t="s">
        <v>306</v>
      </c>
      <c r="W349" s="520"/>
      <c r="X349" s="520"/>
      <c r="Y349" s="520"/>
      <c r="Z349" s="520"/>
      <c r="AA349" s="521">
        <f>AA348/W348-1</f>
        <v>-5.3808694828148096E-2</v>
      </c>
      <c r="AB349" s="521">
        <f>AB348/X348-1</f>
        <v>-3.9335153211902174E-2</v>
      </c>
      <c r="AC349" s="521">
        <f>AC348/Y348-1</f>
        <v>-5.0579141819181217E-2</v>
      </c>
      <c r="AD349" s="521">
        <f>AD348/Z348-1</f>
        <v>9.3196440238862976E-4</v>
      </c>
      <c r="AE349" s="521">
        <f t="shared" ref="AE349:AF349" si="162">AE348/AA348-1</f>
        <v>0.4315483377876701</v>
      </c>
      <c r="AF349" s="521">
        <f t="shared" si="162"/>
        <v>0.53719713211292319</v>
      </c>
      <c r="AG349" s="509"/>
      <c r="AH349" s="509"/>
      <c r="AI349" s="509"/>
      <c r="AJ349" s="509"/>
      <c r="AK349" s="509"/>
      <c r="AL349" s="509"/>
      <c r="AM349" s="509"/>
      <c r="AN349" s="509"/>
      <c r="AO349" s="509"/>
      <c r="AP349" s="509"/>
      <c r="AQ349" s="509"/>
      <c r="AR349" s="509"/>
      <c r="AS349" s="509"/>
    </row>
    <row r="350" spans="1:45" s="280" customFormat="1">
      <c r="AB350" s="509"/>
      <c r="AC350" s="508"/>
      <c r="AD350" s="508"/>
      <c r="AE350" s="509"/>
      <c r="AF350" s="509"/>
      <c r="AG350" s="509"/>
      <c r="AH350" s="509"/>
      <c r="AI350" s="509"/>
      <c r="AJ350" s="509"/>
      <c r="AK350" s="509"/>
      <c r="AL350" s="509"/>
      <c r="AM350" s="509"/>
      <c r="AN350" s="509"/>
      <c r="AO350" s="509"/>
      <c r="AP350" s="509"/>
      <c r="AQ350" s="509"/>
      <c r="AR350" s="509"/>
      <c r="AS350" s="509"/>
    </row>
    <row r="351" spans="1:45" s="507" customFormat="1">
      <c r="A351" s="507" t="s">
        <v>307</v>
      </c>
      <c r="AB351" s="510"/>
      <c r="AC351" s="511"/>
      <c r="AD351" s="511"/>
      <c r="AE351" s="510"/>
      <c r="AF351" s="510"/>
      <c r="AG351" s="510"/>
      <c r="AH351" s="510"/>
      <c r="AI351" s="510"/>
      <c r="AJ351" s="510"/>
      <c r="AK351" s="510"/>
      <c r="AL351" s="510"/>
      <c r="AM351" s="510"/>
      <c r="AN351" s="510"/>
      <c r="AO351" s="510"/>
      <c r="AP351" s="510"/>
      <c r="AQ351" s="510"/>
      <c r="AR351" s="510"/>
      <c r="AS351" s="510"/>
    </row>
    <row r="352" spans="1:45" s="280" customFormat="1">
      <c r="A352" s="280" t="s">
        <v>269</v>
      </c>
      <c r="V352" s="575"/>
      <c r="W352" s="281">
        <f>W392*W25-V392*V25</f>
        <v>12231.469091698149</v>
      </c>
      <c r="X352" s="281">
        <f>X392*X25-W392*W25</f>
        <v>2969.3356376084557</v>
      </c>
      <c r="Y352" s="281">
        <f>Y392*Y25-X392*X25</f>
        <v>16800.379417894583</v>
      </c>
      <c r="Z352" s="281">
        <f>Z392*Z25-Y392*Y25</f>
        <v>9298.463761654988</v>
      </c>
      <c r="AA352" s="281">
        <f>AA392*AA25-Z392*Z25</f>
        <v>33625.291612724366</v>
      </c>
      <c r="AB352" s="281">
        <f>AB392*AB25-AA392*AA25</f>
        <v>-126.59577032213565</v>
      </c>
      <c r="AC352" s="281">
        <f>AC392*AC25-AB392*AB25</f>
        <v>19118.005114000873</v>
      </c>
      <c r="AD352" s="281">
        <f>AD392*AD25-AC392*AC25</f>
        <v>20411.352856808197</v>
      </c>
      <c r="AE352" s="281">
        <f>AE392*AE25-AD392*AD25</f>
        <v>22910.895171415468</v>
      </c>
      <c r="AF352" s="281">
        <f>AF392*AF25-AE392*AE25</f>
        <v>15387.75644862745</v>
      </c>
      <c r="AG352" s="282"/>
      <c r="AH352" s="282"/>
      <c r="AI352" s="282"/>
      <c r="AJ352" s="282"/>
      <c r="AK352" s="282"/>
      <c r="AL352" s="282"/>
      <c r="AM352" s="282"/>
      <c r="AN352" s="509"/>
      <c r="AO352" s="509"/>
      <c r="AP352" s="509"/>
      <c r="AQ352" s="509"/>
      <c r="AR352" s="509"/>
      <c r="AS352" s="509"/>
    </row>
    <row r="353" spans="1:45" s="280" customFormat="1">
      <c r="A353" s="280" t="s">
        <v>155</v>
      </c>
      <c r="V353" s="575"/>
      <c r="W353" s="281">
        <f>W390*W25-V25*V390</f>
        <v>33232.310083800316</v>
      </c>
      <c r="X353" s="281">
        <f>X390*X25-W25*W390</f>
        <v>22904.448693525948</v>
      </c>
      <c r="Y353" s="281">
        <f>Y390*Y25-X25*X390</f>
        <v>56853.757283739513</v>
      </c>
      <c r="Z353" s="281">
        <f>Z390*Z25-Y25*Y390</f>
        <v>43097.204812164011</v>
      </c>
      <c r="AA353" s="281">
        <f>AA390*AA25-Z25*Z390</f>
        <v>147426.71609754686</v>
      </c>
      <c r="AB353" s="281">
        <f>AB390*AB25-AA25*AA390</f>
        <v>8256.003534332267</v>
      </c>
      <c r="AC353" s="281">
        <f>AC390*AC25-AB25*AB390</f>
        <v>57854.968217254966</v>
      </c>
      <c r="AD353" s="281">
        <f>AD390*AD25-AC25*AC390</f>
        <v>63822.609879488708</v>
      </c>
      <c r="AE353" s="281">
        <f>AE390*AE25-AD25*AD390</f>
        <v>45234.958516104147</v>
      </c>
      <c r="AF353" s="281">
        <f>AF390*AF25-AE25*AE390</f>
        <v>30764.194765338791</v>
      </c>
      <c r="AG353" s="282"/>
      <c r="AH353" s="282"/>
      <c r="AI353" s="282"/>
      <c r="AJ353" s="282"/>
      <c r="AK353" s="282"/>
      <c r="AL353" s="282"/>
      <c r="AM353" s="282"/>
      <c r="AN353" s="509"/>
      <c r="AO353" s="509"/>
      <c r="AP353" s="509"/>
      <c r="AQ353" s="509"/>
      <c r="AR353" s="509"/>
      <c r="AS353" s="509"/>
    </row>
    <row r="354" spans="1:45" s="280" customFormat="1">
      <c r="A354" s="280" t="s">
        <v>303</v>
      </c>
      <c r="V354" s="575"/>
      <c r="W354" s="281">
        <f>W10*W25-V10*V25</f>
        <v>43295</v>
      </c>
      <c r="X354" s="281">
        <f>X10*X25-W10*W25</f>
        <v>24263</v>
      </c>
      <c r="Y354" s="281">
        <f>Y10*Y25-X10*X25</f>
        <v>75336</v>
      </c>
      <c r="Z354" s="281">
        <f>Z10*Z25-Y10*Y25</f>
        <v>50687</v>
      </c>
      <c r="AA354" s="281">
        <f>AA10*AA25-Z10*Z25</f>
        <v>165788</v>
      </c>
      <c r="AB354" s="281">
        <f>AB10*AB25-AA10*AA25</f>
        <v>22426</v>
      </c>
      <c r="AC354" s="281">
        <f>AC10*AC25-AB10*AB25</f>
        <v>71867</v>
      </c>
      <c r="AD354" s="281">
        <f>AD10*AD25-AC10*AC25</f>
        <v>99677</v>
      </c>
      <c r="AE354" s="281">
        <f>AE24-AD24</f>
        <v>70506</v>
      </c>
      <c r="AF354" s="281">
        <f>AF24-AE24</f>
        <v>47036</v>
      </c>
      <c r="AG354" s="282"/>
      <c r="AH354" s="282"/>
      <c r="AI354" s="282"/>
      <c r="AJ354" s="282"/>
      <c r="AK354" s="282"/>
      <c r="AL354" s="282"/>
      <c r="AM354" s="282"/>
      <c r="AN354" s="509"/>
      <c r="AO354" s="509"/>
      <c r="AP354" s="509"/>
      <c r="AQ354" s="509"/>
      <c r="AR354" s="509"/>
      <c r="AS354" s="509"/>
    </row>
    <row r="355" spans="1:45" s="280" customFormat="1">
      <c r="W355" s="281"/>
      <c r="X355" s="281"/>
      <c r="Y355" s="281"/>
      <c r="Z355" s="281"/>
      <c r="AA355" s="281"/>
      <c r="AB355" s="281"/>
      <c r="AC355" s="281"/>
      <c r="AD355" s="281"/>
      <c r="AE355" s="509"/>
      <c r="AF355" s="509"/>
      <c r="AG355" s="509"/>
      <c r="AH355" s="509"/>
      <c r="AI355" s="509"/>
      <c r="AJ355" s="509"/>
      <c r="AK355" s="509"/>
      <c r="AL355" s="509"/>
      <c r="AM355" s="509"/>
      <c r="AN355" s="509"/>
      <c r="AO355" s="509"/>
      <c r="AP355" s="509"/>
      <c r="AQ355" s="509"/>
      <c r="AR355" s="509"/>
      <c r="AS355" s="509"/>
    </row>
    <row r="356" spans="1:45" s="507" customFormat="1">
      <c r="A356" s="507" t="s">
        <v>304</v>
      </c>
      <c r="W356" s="511"/>
      <c r="X356" s="511"/>
      <c r="Y356" s="511"/>
      <c r="Z356" s="511"/>
      <c r="AA356" s="511"/>
      <c r="AB356" s="511"/>
      <c r="AC356" s="511"/>
      <c r="AD356" s="511"/>
      <c r="AE356" s="510"/>
      <c r="AF356" s="510"/>
      <c r="AG356" s="510"/>
      <c r="AH356" s="510"/>
      <c r="AI356" s="510"/>
      <c r="AJ356" s="510"/>
      <c r="AK356" s="510"/>
      <c r="AL356" s="510"/>
      <c r="AM356" s="510"/>
      <c r="AN356" s="510"/>
      <c r="AO356" s="510"/>
      <c r="AP356" s="510"/>
      <c r="AQ356" s="510"/>
      <c r="AR356" s="510"/>
      <c r="AS356" s="510"/>
    </row>
    <row r="357" spans="1:45" s="280" customFormat="1">
      <c r="A357" s="280" t="s">
        <v>269</v>
      </c>
      <c r="W357" s="281">
        <f>W392/W311*1000*W25</f>
        <v>242.2940865441453</v>
      </c>
      <c r="X357" s="281">
        <f>X392/X311*1000*X25</f>
        <v>226.43153035054456</v>
      </c>
      <c r="Y357" s="281">
        <f>Y392/Y311*1000*Y25</f>
        <v>247.17572716331662</v>
      </c>
      <c r="Z357" s="281">
        <f>Z392/Z311*1000*Z25</f>
        <v>243.76061199543511</v>
      </c>
      <c r="AA357" s="281">
        <f>AA392/AA311*1000*AA25</f>
        <v>282.25230198910481</v>
      </c>
      <c r="AB357" s="281">
        <f>AB392/AB311*1000*AB25</f>
        <v>251.08444697452333</v>
      </c>
      <c r="AC357" s="281">
        <f>AC392/AC311*1000*AC25</f>
        <v>255.79805364384114</v>
      </c>
      <c r="AD357" s="281">
        <f>AD392/AD311*1000*AD25</f>
        <v>261.06471840185748</v>
      </c>
      <c r="AE357" s="281">
        <f>AE392/AE311*1000*AE25</f>
        <v>273.40096049712906</v>
      </c>
      <c r="AF357" s="281">
        <f>AF392/AF311*1000*AF25</f>
        <v>273.68694608438653</v>
      </c>
      <c r="AG357" s="509"/>
      <c r="AH357" s="509"/>
      <c r="AI357" s="509"/>
      <c r="AJ357" s="509"/>
      <c r="AK357" s="509"/>
      <c r="AL357" s="509"/>
      <c r="AM357" s="509"/>
      <c r="AN357" s="509"/>
      <c r="AO357" s="509"/>
      <c r="AP357" s="509"/>
      <c r="AQ357" s="509"/>
      <c r="AR357" s="509"/>
      <c r="AS357" s="509"/>
    </row>
    <row r="358" spans="1:45" s="280" customFormat="1">
      <c r="A358" s="280" t="s">
        <v>155</v>
      </c>
      <c r="W358" s="281">
        <f>W390/W312*1000*W25</f>
        <v>3820.3222385796462</v>
      </c>
      <c r="X358" s="281">
        <f>X390/X312*1000*X25</f>
        <v>3799.2072982328737</v>
      </c>
      <c r="Y358" s="281">
        <f>Y390/Y312*1000*Y25</f>
        <v>4186.946643929823</v>
      </c>
      <c r="Z358" s="281">
        <f>Z390/Z312*1000*Z25</f>
        <v>3913.5914733597301</v>
      </c>
      <c r="AA358" s="281">
        <f>AA390/AA312*1000*AA25</f>
        <v>4637.9492711747271</v>
      </c>
      <c r="AB358" s="281">
        <f>AB390/AB312*1000*AB25</f>
        <v>4061.9151899423814</v>
      </c>
      <c r="AC358" s="281">
        <f>AC390/AC312*1000*AC25</f>
        <v>4021.6901711467294</v>
      </c>
      <c r="AD358" s="281">
        <f>AD390/AD312*1000*AD25</f>
        <v>4140.3236516435418</v>
      </c>
      <c r="AE358" s="281">
        <f>AE390/AE312*1000*AE25</f>
        <v>4357.2648791746069</v>
      </c>
      <c r="AF358" s="281">
        <f>AF390/AF312*1000*AF25</f>
        <v>4454.3994356675739</v>
      </c>
      <c r="AG358" s="509"/>
      <c r="AH358" s="509"/>
      <c r="AI358" s="509"/>
      <c r="AJ358" s="509"/>
      <c r="AK358" s="509"/>
      <c r="AL358" s="509"/>
      <c r="AM358" s="509"/>
      <c r="AN358" s="509"/>
      <c r="AO358" s="509"/>
      <c r="AP358" s="509"/>
      <c r="AQ358" s="509"/>
      <c r="AR358" s="509"/>
      <c r="AS358" s="509"/>
    </row>
    <row r="359" spans="1:45" s="280" customFormat="1">
      <c r="W359" s="522"/>
      <c r="X359" s="522"/>
      <c r="Y359" s="522"/>
      <c r="Z359" s="522"/>
      <c r="AA359" s="522"/>
      <c r="AB359" s="522"/>
      <c r="AC359" s="522"/>
      <c r="AD359" s="522"/>
      <c r="AE359" s="523"/>
      <c r="AF359" s="523"/>
      <c r="AG359" s="523"/>
      <c r="AH359" s="523"/>
      <c r="AI359" s="523"/>
      <c r="AJ359" s="523"/>
      <c r="AK359" s="523"/>
      <c r="AL359" s="523"/>
      <c r="AM359" s="523"/>
      <c r="AN359" s="509"/>
      <c r="AO359" s="509"/>
      <c r="AP359" s="509"/>
      <c r="AQ359" s="509"/>
      <c r="AR359" s="509"/>
      <c r="AS359" s="509"/>
    </row>
    <row r="360" spans="1:45" s="280" customFormat="1">
      <c r="AB360" s="509"/>
      <c r="AC360" s="508"/>
      <c r="AD360" s="508"/>
      <c r="AE360" s="509"/>
      <c r="AF360" s="509"/>
      <c r="AG360" s="509"/>
      <c r="AH360" s="509"/>
      <c r="AI360" s="509"/>
      <c r="AJ360" s="509"/>
      <c r="AK360" s="509"/>
      <c r="AL360" s="509"/>
      <c r="AM360" s="509"/>
      <c r="AN360" s="509"/>
      <c r="AO360" s="509"/>
      <c r="AP360" s="509"/>
      <c r="AQ360" s="509"/>
      <c r="AR360" s="509"/>
      <c r="AS360" s="509"/>
    </row>
    <row r="361" spans="1:45" s="507" customFormat="1">
      <c r="A361" s="507" t="s">
        <v>408</v>
      </c>
      <c r="W361" s="577">
        <f t="shared" ref="W361:AF361" si="163">W390/W312*1000</f>
        <v>4329.8053892215567</v>
      </c>
      <c r="X361" s="577">
        <f t="shared" si="163"/>
        <v>4364.8360655737706</v>
      </c>
      <c r="Y361" s="577">
        <f t="shared" si="163"/>
        <v>4392.1499999999996</v>
      </c>
      <c r="Z361" s="577">
        <f t="shared" si="163"/>
        <v>4226.884057971015</v>
      </c>
      <c r="AA361" s="577">
        <f t="shared" si="163"/>
        <v>4478.4112974404234</v>
      </c>
      <c r="AB361" s="577">
        <f t="shared" si="163"/>
        <v>4307.8691019786911</v>
      </c>
      <c r="AC361" s="577">
        <f t="shared" si="163"/>
        <v>4420.1971447994556</v>
      </c>
      <c r="AD361" s="577">
        <f t="shared" si="163"/>
        <v>4445.3316487681614</v>
      </c>
      <c r="AE361" s="577">
        <f t="shared" si="163"/>
        <v>4709.3470149253735</v>
      </c>
      <c r="AF361" s="577">
        <f t="shared" si="163"/>
        <v>4825.5907429963463</v>
      </c>
      <c r="AG361" s="510"/>
      <c r="AH361" s="510"/>
      <c r="AI361" s="510"/>
      <c r="AJ361" s="510"/>
      <c r="AK361" s="510"/>
      <c r="AL361" s="510"/>
      <c r="AM361" s="510"/>
      <c r="AN361" s="510"/>
      <c r="AO361" s="510"/>
      <c r="AP361" s="510"/>
      <c r="AQ361" s="510"/>
      <c r="AR361" s="510"/>
      <c r="AS361" s="510"/>
    </row>
    <row r="362" spans="1:45" s="280" customFormat="1">
      <c r="A362" s="280" t="s">
        <v>269</v>
      </c>
      <c r="W362" s="281">
        <f t="shared" ref="W362:AD363" si="164">W352/W339*1000</f>
        <v>389.5372322196863</v>
      </c>
      <c r="X362" s="281">
        <f t="shared" si="164"/>
        <v>75.555614188510319</v>
      </c>
      <c r="Y362" s="281">
        <f t="shared" si="164"/>
        <v>504.51589843527279</v>
      </c>
      <c r="Z362" s="281">
        <f t="shared" si="164"/>
        <v>209.42485949673397</v>
      </c>
      <c r="AA362" s="281">
        <f t="shared" si="164"/>
        <v>644.16267457326376</v>
      </c>
      <c r="AB362" s="281">
        <f t="shared" si="164"/>
        <v>-1.8923134577299798</v>
      </c>
      <c r="AC362" s="281">
        <f t="shared" si="164"/>
        <v>301.07094667717911</v>
      </c>
      <c r="AD362" s="281">
        <f t="shared" si="164"/>
        <v>315.96521450167484</v>
      </c>
      <c r="AE362" s="281">
        <f>AE352/AE339*1000</f>
        <v>453.6810925032766</v>
      </c>
      <c r="AF362" s="281">
        <f t="shared" ref="AF362" si="165">AF352/AF339*1000</f>
        <v>277.75733661782397</v>
      </c>
      <c r="AG362" s="509"/>
      <c r="AH362" s="509"/>
      <c r="AI362" s="509"/>
      <c r="AJ362" s="509"/>
      <c r="AK362" s="509"/>
      <c r="AL362" s="509"/>
      <c r="AM362" s="509"/>
      <c r="AN362" s="509"/>
      <c r="AO362" s="509"/>
      <c r="AP362" s="509"/>
      <c r="AQ362" s="509"/>
      <c r="AR362" s="509"/>
      <c r="AS362" s="509"/>
    </row>
    <row r="363" spans="1:45" s="280" customFormat="1">
      <c r="A363" s="280" t="s">
        <v>155</v>
      </c>
      <c r="W363" s="281">
        <f t="shared" si="164"/>
        <v>6516.1392321177091</v>
      </c>
      <c r="X363" s="281">
        <f t="shared" si="164"/>
        <v>3578.8201083634294</v>
      </c>
      <c r="Y363" s="281">
        <f t="shared" si="164"/>
        <v>8360.8466593734574</v>
      </c>
      <c r="Z363" s="281">
        <f t="shared" si="164"/>
        <v>2596.2171573592777</v>
      </c>
      <c r="AA363" s="281">
        <f t="shared" si="164"/>
        <v>8827.9470717093918</v>
      </c>
      <c r="AB363" s="281">
        <f t="shared" si="164"/>
        <v>456.13279195205899</v>
      </c>
      <c r="AC363" s="281">
        <f t="shared" si="164"/>
        <v>3685.0298227550934</v>
      </c>
      <c r="AD363" s="281">
        <f t="shared" si="164"/>
        <v>5698.4473106686346</v>
      </c>
      <c r="AE363" s="281">
        <f t="shared" ref="AE363:AF363" si="166">AE353/AE340*1000</f>
        <v>18093.983406441657</v>
      </c>
      <c r="AF363" s="281">
        <f t="shared" si="166"/>
        <v>9048.2925780408204</v>
      </c>
      <c r="AG363" s="509"/>
      <c r="AH363" s="509"/>
      <c r="AI363" s="509"/>
      <c r="AJ363" s="509"/>
      <c r="AK363" s="509"/>
      <c r="AL363" s="509"/>
      <c r="AM363" s="509"/>
      <c r="AN363" s="509"/>
      <c r="AO363" s="509"/>
      <c r="AP363" s="509"/>
      <c r="AQ363" s="509"/>
      <c r="AR363" s="509"/>
      <c r="AS363" s="509"/>
    </row>
    <row r="364" spans="1:45" s="280" customFormat="1">
      <c r="A364" s="280" t="s">
        <v>246</v>
      </c>
      <c r="W364" s="281">
        <f t="shared" ref="W364:AF364" si="167">W354/SUM(W339:W340)*1000</f>
        <v>1186.1643835616437</v>
      </c>
      <c r="X364" s="281">
        <f t="shared" si="167"/>
        <v>530.91903719912466</v>
      </c>
      <c r="Y364" s="281">
        <f t="shared" si="167"/>
        <v>1878.7032418952617</v>
      </c>
      <c r="Z364" s="281">
        <f t="shared" si="167"/>
        <v>830.93442622950818</v>
      </c>
      <c r="AA364" s="281">
        <f t="shared" si="167"/>
        <v>2406.2119013062411</v>
      </c>
      <c r="AB364" s="281">
        <f t="shared" si="167"/>
        <v>263.83529411764704</v>
      </c>
      <c r="AC364" s="281">
        <f t="shared" si="167"/>
        <v>907.41161616161617</v>
      </c>
      <c r="AD364" s="281">
        <f t="shared" si="167"/>
        <v>1315</v>
      </c>
      <c r="AE364" s="281">
        <f t="shared" si="167"/>
        <v>1330.3018867924527</v>
      </c>
      <c r="AF364" s="281">
        <f t="shared" si="167"/>
        <v>799.93197278911566</v>
      </c>
      <c r="AG364" s="523"/>
      <c r="AH364" s="523"/>
      <c r="AI364" s="523"/>
      <c r="AJ364" s="523"/>
      <c r="AK364" s="523"/>
      <c r="AL364" s="523"/>
      <c r="AM364" s="523"/>
      <c r="AN364" s="509"/>
      <c r="AO364" s="509"/>
      <c r="AP364" s="509"/>
      <c r="AQ364" s="509"/>
      <c r="AR364" s="509"/>
      <c r="AS364" s="509"/>
    </row>
    <row r="365" spans="1:45" s="280" customFormat="1">
      <c r="AB365" s="509"/>
      <c r="AC365" s="508"/>
      <c r="AD365" s="508"/>
      <c r="AE365" s="509"/>
      <c r="AF365" s="509"/>
      <c r="AG365" s="509"/>
      <c r="AH365" s="509"/>
      <c r="AI365" s="509"/>
      <c r="AJ365" s="509"/>
      <c r="AK365" s="509"/>
      <c r="AL365" s="509"/>
      <c r="AM365" s="509"/>
      <c r="AN365" s="509"/>
      <c r="AO365" s="509"/>
      <c r="AP365" s="509"/>
      <c r="AQ365" s="509"/>
      <c r="AR365" s="509"/>
      <c r="AS365" s="509"/>
    </row>
    <row r="366" spans="1:45" s="286" customFormat="1">
      <c r="A366" s="286" t="s">
        <v>247</v>
      </c>
      <c r="W366" s="524">
        <f t="shared" ref="W366:AF366" si="168">W364/W348</f>
        <v>0.5081310786344434</v>
      </c>
      <c r="X366" s="524">
        <f t="shared" si="168"/>
        <v>0.24593967492645236</v>
      </c>
      <c r="Y366" s="524">
        <f t="shared" si="168"/>
        <v>0.78179933137958635</v>
      </c>
      <c r="Z366" s="524">
        <f t="shared" si="168"/>
        <v>0.44079874629247628</v>
      </c>
      <c r="AA366" s="524">
        <f t="shared" si="168"/>
        <v>1.0893960504766744</v>
      </c>
      <c r="AB366" s="524">
        <f t="shared" si="168"/>
        <v>0.12722172784364444</v>
      </c>
      <c r="AC366" s="524">
        <f t="shared" si="168"/>
        <v>0.39772480334299981</v>
      </c>
      <c r="AD366" s="524">
        <f t="shared" si="168"/>
        <v>0.69693903946196079</v>
      </c>
      <c r="AE366" s="524">
        <f t="shared" si="168"/>
        <v>0.42072286568446682</v>
      </c>
      <c r="AF366" s="524">
        <f t="shared" si="168"/>
        <v>0.25092959609916404</v>
      </c>
      <c r="AG366" s="287"/>
      <c r="AH366" s="287"/>
      <c r="AI366" s="287"/>
      <c r="AJ366" s="287"/>
      <c r="AK366" s="287"/>
      <c r="AL366" s="287"/>
      <c r="AM366" s="287"/>
      <c r="AN366" s="287"/>
      <c r="AO366" s="287"/>
      <c r="AP366" s="287"/>
      <c r="AQ366" s="287"/>
      <c r="AR366" s="287"/>
      <c r="AS366" s="287"/>
    </row>
    <row r="369" spans="1:45" s="525" customFormat="1">
      <c r="A369" s="525" t="s">
        <v>272</v>
      </c>
      <c r="AB369" s="526"/>
      <c r="AC369" s="527"/>
      <c r="AD369" s="527"/>
      <c r="AE369" s="526"/>
      <c r="AF369" s="526"/>
      <c r="AG369" s="526"/>
      <c r="AH369" s="526"/>
      <c r="AI369" s="526"/>
      <c r="AJ369" s="526"/>
      <c r="AK369" s="526"/>
      <c r="AL369" s="526"/>
      <c r="AM369" s="526"/>
      <c r="AN369" s="526"/>
      <c r="AO369" s="526"/>
      <c r="AP369" s="526"/>
      <c r="AQ369" s="526"/>
      <c r="AR369" s="526"/>
      <c r="AS369" s="526"/>
    </row>
    <row r="370" spans="1:45" s="396" customFormat="1">
      <c r="A370" s="396" t="s">
        <v>248</v>
      </c>
      <c r="V370" s="402">
        <v>178</v>
      </c>
      <c r="W370" s="402">
        <v>345</v>
      </c>
      <c r="X370" s="402">
        <v>485</v>
      </c>
      <c r="Y370" s="402">
        <v>596</v>
      </c>
      <c r="Z370" s="402">
        <v>105</v>
      </c>
      <c r="AA370" s="402">
        <v>175</v>
      </c>
      <c r="AB370" s="402">
        <v>248</v>
      </c>
      <c r="AC370" s="402">
        <v>321</v>
      </c>
      <c r="AD370" s="402">
        <v>74</v>
      </c>
      <c r="AE370" s="398">
        <v>149</v>
      </c>
      <c r="AF370" s="398">
        <v>228</v>
      </c>
      <c r="AG370" s="397"/>
      <c r="AH370" s="397"/>
      <c r="AI370" s="397"/>
      <c r="AJ370" s="397"/>
      <c r="AK370" s="397"/>
      <c r="AL370" s="397"/>
      <c r="AM370" s="397"/>
      <c r="AN370" s="397"/>
      <c r="AO370" s="397"/>
      <c r="AP370" s="397"/>
      <c r="AQ370" s="397"/>
      <c r="AR370" s="397"/>
      <c r="AS370" s="397"/>
    </row>
    <row r="371" spans="1:45" s="396" customFormat="1">
      <c r="A371" s="396" t="s">
        <v>261</v>
      </c>
      <c r="V371" s="402">
        <v>440</v>
      </c>
      <c r="W371" s="402">
        <v>1018</v>
      </c>
      <c r="X371" s="402">
        <v>1326</v>
      </c>
      <c r="Y371" s="402">
        <v>1732</v>
      </c>
      <c r="Z371" s="402">
        <v>451</v>
      </c>
      <c r="AA371" s="402">
        <v>1024</v>
      </c>
      <c r="AB371" s="402">
        <v>1052</v>
      </c>
      <c r="AC371" s="402">
        <v>1393</v>
      </c>
      <c r="AD371" s="402">
        <v>523</v>
      </c>
      <c r="AE371" s="398">
        <v>1302</v>
      </c>
      <c r="AF371" s="398">
        <v>2033</v>
      </c>
      <c r="AG371" s="397"/>
      <c r="AH371" s="397"/>
      <c r="AI371" s="397"/>
      <c r="AJ371" s="397"/>
      <c r="AK371" s="397"/>
      <c r="AL371" s="397"/>
      <c r="AM371" s="397"/>
      <c r="AN371" s="397"/>
      <c r="AO371" s="397"/>
      <c r="AP371" s="397"/>
      <c r="AQ371" s="397"/>
      <c r="AR371" s="397"/>
      <c r="AS371" s="397"/>
    </row>
    <row r="372" spans="1:45" s="396" customFormat="1">
      <c r="A372" s="396" t="s">
        <v>262</v>
      </c>
      <c r="V372" s="402">
        <v>265767</v>
      </c>
      <c r="W372" s="402">
        <v>554998</v>
      </c>
      <c r="X372" s="402">
        <v>874504</v>
      </c>
      <c r="Y372" s="402">
        <v>1225876</v>
      </c>
      <c r="Z372" s="402">
        <v>408317</v>
      </c>
      <c r="AA372" s="402">
        <v>915721</v>
      </c>
      <c r="AB372" s="402">
        <v>1481775</v>
      </c>
      <c r="AC372" s="402">
        <v>2131986</v>
      </c>
      <c r="AD372" s="402">
        <v>703696</v>
      </c>
      <c r="AE372" s="398">
        <v>1460959</v>
      </c>
      <c r="AF372" s="398">
        <v>2253321</v>
      </c>
      <c r="AG372" s="397"/>
      <c r="AH372" s="397"/>
      <c r="AI372" s="397"/>
      <c r="AJ372" s="397"/>
      <c r="AK372" s="397"/>
      <c r="AL372" s="397"/>
      <c r="AM372" s="397"/>
      <c r="AN372" s="397"/>
      <c r="AO372" s="397"/>
      <c r="AP372" s="397"/>
      <c r="AQ372" s="397"/>
      <c r="AR372" s="397"/>
      <c r="AS372" s="397"/>
    </row>
    <row r="373" spans="1:45" s="396" customFormat="1">
      <c r="A373" s="396" t="s">
        <v>249</v>
      </c>
      <c r="V373" s="402">
        <v>610</v>
      </c>
      <c r="W373" s="402">
        <v>1228</v>
      </c>
      <c r="X373" s="402">
        <v>1853</v>
      </c>
      <c r="Y373" s="402">
        <v>2445</v>
      </c>
      <c r="Z373" s="402">
        <v>517</v>
      </c>
      <c r="AA373" s="402">
        <v>889</v>
      </c>
      <c r="AB373" s="402">
        <v>1016</v>
      </c>
      <c r="AC373" s="402">
        <v>1104</v>
      </c>
      <c r="AD373" s="402">
        <v>79</v>
      </c>
      <c r="AE373" s="398">
        <v>79</v>
      </c>
      <c r="AF373" s="398">
        <v>79</v>
      </c>
      <c r="AG373" s="397"/>
      <c r="AH373" s="397"/>
      <c r="AI373" s="397"/>
      <c r="AJ373" s="397"/>
      <c r="AK373" s="397"/>
      <c r="AL373" s="397"/>
      <c r="AM373" s="397"/>
      <c r="AN373" s="397"/>
      <c r="AO373" s="397"/>
      <c r="AP373" s="397"/>
      <c r="AQ373" s="397"/>
      <c r="AR373" s="397"/>
      <c r="AS373" s="397"/>
    </row>
    <row r="374" spans="1:45" s="396" customFormat="1">
      <c r="A374" s="396" t="s">
        <v>250</v>
      </c>
      <c r="V374" s="402">
        <v>93797</v>
      </c>
      <c r="W374" s="402">
        <v>196445</v>
      </c>
      <c r="X374" s="402">
        <v>303910</v>
      </c>
      <c r="Y374" s="402">
        <v>419657</v>
      </c>
      <c r="Z374" s="402">
        <v>129215</v>
      </c>
      <c r="AA374" s="402">
        <v>277206</v>
      </c>
      <c r="AB374" s="402">
        <v>439615</v>
      </c>
      <c r="AC374" s="402">
        <v>628938</v>
      </c>
      <c r="AD374" s="402">
        <v>206859</v>
      </c>
      <c r="AE374" s="398">
        <v>439855</v>
      </c>
      <c r="AF374" s="398">
        <v>690066</v>
      </c>
      <c r="AG374" s="397"/>
      <c r="AH374" s="397"/>
      <c r="AI374" s="397"/>
      <c r="AJ374" s="397"/>
      <c r="AK374" s="397"/>
      <c r="AL374" s="397"/>
      <c r="AM374" s="397"/>
      <c r="AN374" s="397"/>
      <c r="AO374" s="397"/>
      <c r="AP374" s="397"/>
      <c r="AQ374" s="397"/>
      <c r="AR374" s="397"/>
      <c r="AS374" s="397"/>
    </row>
    <row r="375" spans="1:45" s="396" customFormat="1">
      <c r="A375" s="396" t="s">
        <v>251</v>
      </c>
      <c r="V375" s="402">
        <v>915</v>
      </c>
      <c r="W375" s="402">
        <v>1825</v>
      </c>
      <c r="X375" s="402">
        <v>2695</v>
      </c>
      <c r="Y375" s="402">
        <v>5640</v>
      </c>
      <c r="Z375" s="402">
        <v>1559</v>
      </c>
      <c r="AA375" s="402">
        <v>2897</v>
      </c>
      <c r="AB375" s="402">
        <v>4146</v>
      </c>
      <c r="AC375" s="402">
        <v>5494</v>
      </c>
      <c r="AD375" s="402">
        <v>1476</v>
      </c>
      <c r="AE375" s="398">
        <v>2647</v>
      </c>
      <c r="AF375" s="398">
        <v>3725</v>
      </c>
      <c r="AG375" s="397"/>
      <c r="AH375" s="397"/>
      <c r="AI375" s="397"/>
      <c r="AJ375" s="397"/>
      <c r="AK375" s="397"/>
      <c r="AL375" s="397"/>
      <c r="AM375" s="397"/>
      <c r="AN375" s="397"/>
      <c r="AO375" s="397"/>
      <c r="AP375" s="397"/>
      <c r="AQ375" s="397"/>
      <c r="AR375" s="397"/>
      <c r="AS375" s="397"/>
    </row>
    <row r="376" spans="1:45" s="396" customFormat="1">
      <c r="A376" s="396" t="s">
        <v>252</v>
      </c>
      <c r="V376" s="402">
        <v>16690</v>
      </c>
      <c r="W376" s="402">
        <v>29735</v>
      </c>
      <c r="X376" s="402">
        <v>41486</v>
      </c>
      <c r="Y376" s="402">
        <v>51604</v>
      </c>
      <c r="Z376" s="402">
        <v>10098</v>
      </c>
      <c r="AA376" s="402">
        <v>23118</v>
      </c>
      <c r="AB376" s="402">
        <v>44433</v>
      </c>
      <c r="AC376" s="402">
        <v>63885</v>
      </c>
      <c r="AD376" s="402">
        <v>20328</v>
      </c>
      <c r="AE376" s="398">
        <v>43672</v>
      </c>
      <c r="AF376" s="398">
        <v>68296</v>
      </c>
      <c r="AG376" s="397"/>
      <c r="AH376" s="397"/>
      <c r="AI376" s="397"/>
      <c r="AJ376" s="397"/>
      <c r="AK376" s="397"/>
      <c r="AL376" s="397"/>
      <c r="AM376" s="397"/>
      <c r="AN376" s="397"/>
      <c r="AO376" s="397"/>
      <c r="AP376" s="397"/>
      <c r="AQ376" s="397"/>
      <c r="AR376" s="397"/>
      <c r="AS376" s="397"/>
    </row>
    <row r="377" spans="1:45" s="401" customFormat="1">
      <c r="A377" s="401" t="s">
        <v>253</v>
      </c>
      <c r="V377" s="403">
        <v>705</v>
      </c>
      <c r="W377" s="403">
        <v>1424</v>
      </c>
      <c r="X377" s="403">
        <v>2137</v>
      </c>
      <c r="Y377" s="403">
        <v>2883</v>
      </c>
      <c r="Z377" s="403">
        <v>785</v>
      </c>
      <c r="AA377" s="403">
        <v>1536</v>
      </c>
      <c r="AB377" s="403">
        <v>3902</v>
      </c>
      <c r="AC377" s="403">
        <v>5125</v>
      </c>
      <c r="AD377" s="403">
        <v>1013</v>
      </c>
      <c r="AE377" s="398">
        <v>1846</v>
      </c>
      <c r="AF377" s="398">
        <v>2553</v>
      </c>
      <c r="AG377" s="397"/>
      <c r="AH377" s="397"/>
      <c r="AI377" s="397"/>
      <c r="AJ377" s="397"/>
      <c r="AK377" s="397"/>
      <c r="AL377" s="397"/>
      <c r="AM377" s="397"/>
      <c r="AN377" s="397"/>
      <c r="AO377" s="397"/>
      <c r="AP377" s="397"/>
      <c r="AQ377" s="397"/>
      <c r="AR377" s="397"/>
      <c r="AS377" s="397"/>
    </row>
    <row r="378" spans="1:45" s="399" customFormat="1">
      <c r="A378" s="399" t="s">
        <v>254</v>
      </c>
      <c r="V378" s="404">
        <f t="shared" ref="V378:AF378" si="169">SUM(V370:V377)</f>
        <v>379102</v>
      </c>
      <c r="W378" s="404">
        <f t="shared" si="169"/>
        <v>787018</v>
      </c>
      <c r="X378" s="404">
        <f t="shared" si="169"/>
        <v>1228396</v>
      </c>
      <c r="Y378" s="404">
        <f t="shared" si="169"/>
        <v>1710433</v>
      </c>
      <c r="Z378" s="404">
        <f t="shared" si="169"/>
        <v>551047</v>
      </c>
      <c r="AA378" s="404">
        <f t="shared" si="169"/>
        <v>1222566</v>
      </c>
      <c r="AB378" s="404">
        <f t="shared" si="169"/>
        <v>1976187</v>
      </c>
      <c r="AC378" s="404">
        <f t="shared" si="169"/>
        <v>2838246</v>
      </c>
      <c r="AD378" s="404">
        <f t="shared" si="169"/>
        <v>934048</v>
      </c>
      <c r="AE378" s="456">
        <f t="shared" si="169"/>
        <v>1950509</v>
      </c>
      <c r="AF378" s="456">
        <f t="shared" si="169"/>
        <v>3020301</v>
      </c>
      <c r="AG378" s="400"/>
      <c r="AH378" s="400"/>
      <c r="AI378" s="400"/>
      <c r="AJ378" s="400"/>
      <c r="AK378" s="400"/>
      <c r="AL378" s="400"/>
      <c r="AM378" s="400"/>
      <c r="AN378" s="400"/>
      <c r="AO378" s="400"/>
      <c r="AP378" s="400"/>
      <c r="AQ378" s="400"/>
      <c r="AR378" s="400"/>
      <c r="AS378" s="400"/>
    </row>
    <row r="379" spans="1:45" s="396" customFormat="1">
      <c r="A379" s="396" t="s">
        <v>255</v>
      </c>
      <c r="V379" s="402"/>
      <c r="W379" s="402"/>
      <c r="X379" s="402"/>
      <c r="Y379" s="402"/>
      <c r="Z379" s="402"/>
      <c r="AA379" s="402"/>
      <c r="AB379" s="402"/>
      <c r="AC379" s="402">
        <v>8</v>
      </c>
      <c r="AD379" s="402">
        <v>9</v>
      </c>
      <c r="AE379" s="398">
        <v>30</v>
      </c>
      <c r="AF379" s="398">
        <v>48</v>
      </c>
      <c r="AG379" s="397"/>
      <c r="AH379" s="397"/>
      <c r="AI379" s="397"/>
      <c r="AJ379" s="397"/>
      <c r="AK379" s="397"/>
      <c r="AL379" s="397"/>
      <c r="AM379" s="397"/>
      <c r="AN379" s="397"/>
      <c r="AO379" s="397"/>
      <c r="AP379" s="397"/>
      <c r="AQ379" s="397"/>
      <c r="AR379" s="397"/>
      <c r="AS379" s="397"/>
    </row>
    <row r="380" spans="1:45" s="396" customFormat="1">
      <c r="A380" s="396" t="s">
        <v>256</v>
      </c>
      <c r="V380" s="402">
        <v>61970</v>
      </c>
      <c r="W380" s="402">
        <v>120098</v>
      </c>
      <c r="X380" s="402">
        <v>175271</v>
      </c>
      <c r="Y380" s="402">
        <v>231368</v>
      </c>
      <c r="Z380" s="402">
        <v>60274</v>
      </c>
      <c r="AA380" s="402">
        <v>125484</v>
      </c>
      <c r="AB380" s="402">
        <v>200939</v>
      </c>
      <c r="AC380" s="402">
        <v>283006</v>
      </c>
      <c r="AD380" s="402">
        <v>93138</v>
      </c>
      <c r="AE380" s="398">
        <v>200227</v>
      </c>
      <c r="AF380" s="398">
        <v>314427</v>
      </c>
      <c r="AG380" s="397"/>
      <c r="AH380" s="397"/>
      <c r="AI380" s="397"/>
      <c r="AJ380" s="397"/>
      <c r="AK380" s="397"/>
      <c r="AL380" s="397"/>
      <c r="AM380" s="397"/>
      <c r="AN380" s="397"/>
      <c r="AO380" s="397"/>
      <c r="AP380" s="397"/>
      <c r="AQ380" s="397"/>
      <c r="AR380" s="397"/>
      <c r="AS380" s="397"/>
    </row>
    <row r="381" spans="1:45" s="396" customFormat="1">
      <c r="A381" s="396" t="s">
        <v>257</v>
      </c>
      <c r="V381" s="402">
        <v>10383</v>
      </c>
      <c r="W381" s="402">
        <v>20228</v>
      </c>
      <c r="X381" s="402">
        <v>29315</v>
      </c>
      <c r="Y381" s="402">
        <v>38544</v>
      </c>
      <c r="Z381" s="402">
        <v>8937</v>
      </c>
      <c r="AA381" s="402">
        <v>17591</v>
      </c>
      <c r="AB381" s="402">
        <v>26734</v>
      </c>
      <c r="AC381" s="402">
        <v>35605</v>
      </c>
      <c r="AD381" s="402">
        <v>8317</v>
      </c>
      <c r="AE381" s="398">
        <v>17619</v>
      </c>
      <c r="AF381" s="398">
        <v>25955</v>
      </c>
      <c r="AG381" s="397"/>
      <c r="AH381" s="397"/>
      <c r="AI381" s="397"/>
      <c r="AJ381" s="397"/>
      <c r="AK381" s="397"/>
      <c r="AL381" s="397"/>
      <c r="AM381" s="397"/>
      <c r="AN381" s="397"/>
      <c r="AO381" s="397"/>
      <c r="AP381" s="397"/>
      <c r="AQ381" s="397"/>
      <c r="AR381" s="397"/>
      <c r="AS381" s="397"/>
    </row>
    <row r="382" spans="1:45" s="396" customFormat="1">
      <c r="A382" s="396" t="s">
        <v>258</v>
      </c>
      <c r="V382" s="402">
        <v>1822</v>
      </c>
      <c r="W382" s="402">
        <v>3583</v>
      </c>
      <c r="X382" s="402">
        <v>5370</v>
      </c>
      <c r="Y382" s="402">
        <v>7097</v>
      </c>
      <c r="Z382" s="402">
        <v>1646</v>
      </c>
      <c r="AA382" s="402">
        <v>3281</v>
      </c>
      <c r="AB382" s="402">
        <v>5049</v>
      </c>
      <c r="AC382" s="402">
        <v>7790</v>
      </c>
      <c r="AD382" s="402">
        <v>2698</v>
      </c>
      <c r="AE382" s="398">
        <v>5889</v>
      </c>
      <c r="AF382" s="398">
        <v>10674</v>
      </c>
      <c r="AG382" s="397"/>
      <c r="AH382" s="397"/>
      <c r="AI382" s="397"/>
      <c r="AJ382" s="397"/>
      <c r="AK382" s="397"/>
      <c r="AL382" s="397"/>
      <c r="AM382" s="397"/>
      <c r="AN382" s="397"/>
      <c r="AO382" s="397"/>
      <c r="AP382" s="397"/>
      <c r="AQ382" s="397"/>
      <c r="AR382" s="397"/>
      <c r="AS382" s="397"/>
    </row>
    <row r="383" spans="1:45" s="396" customFormat="1">
      <c r="A383" s="396" t="s">
        <v>259</v>
      </c>
      <c r="V383" s="402">
        <v>8812</v>
      </c>
      <c r="W383" s="402">
        <v>8812</v>
      </c>
      <c r="X383" s="402">
        <v>8812</v>
      </c>
      <c r="Y383" s="402">
        <v>8812</v>
      </c>
      <c r="Z383" s="402">
        <v>11224</v>
      </c>
      <c r="AA383" s="402">
        <v>11232</v>
      </c>
      <c r="AB383" s="402">
        <v>11232</v>
      </c>
      <c r="AC383" s="402">
        <v>11232</v>
      </c>
      <c r="AD383" s="402">
        <v>4185</v>
      </c>
      <c r="AE383" s="398">
        <v>8796</v>
      </c>
      <c r="AF383" s="398">
        <v>13597</v>
      </c>
      <c r="AG383" s="397"/>
      <c r="AH383" s="397"/>
      <c r="AI383" s="397"/>
      <c r="AJ383" s="397"/>
      <c r="AK383" s="397"/>
      <c r="AL383" s="397"/>
      <c r="AM383" s="397"/>
      <c r="AN383" s="397"/>
      <c r="AO383" s="397"/>
      <c r="AP383" s="397"/>
      <c r="AQ383" s="397"/>
      <c r="AR383" s="397"/>
      <c r="AS383" s="397"/>
    </row>
    <row r="384" spans="1:45" s="399" customFormat="1">
      <c r="A384" s="399" t="s">
        <v>260</v>
      </c>
      <c r="V384" s="404">
        <f t="shared" ref="V384:AF384" si="170">SUM(V379:V383)</f>
        <v>82987</v>
      </c>
      <c r="W384" s="404">
        <f t="shared" si="170"/>
        <v>152721</v>
      </c>
      <c r="X384" s="404">
        <f t="shared" si="170"/>
        <v>218768</v>
      </c>
      <c r="Y384" s="404">
        <f t="shared" si="170"/>
        <v>285821</v>
      </c>
      <c r="Z384" s="404">
        <f t="shared" si="170"/>
        <v>82081</v>
      </c>
      <c r="AA384" s="404">
        <f t="shared" si="170"/>
        <v>157588</v>
      </c>
      <c r="AB384" s="404">
        <f t="shared" si="170"/>
        <v>243954</v>
      </c>
      <c r="AC384" s="404">
        <f t="shared" si="170"/>
        <v>337641</v>
      </c>
      <c r="AD384" s="404">
        <f t="shared" si="170"/>
        <v>108347</v>
      </c>
      <c r="AE384" s="456">
        <f t="shared" si="170"/>
        <v>232561</v>
      </c>
      <c r="AF384" s="456">
        <f t="shared" si="170"/>
        <v>364701</v>
      </c>
      <c r="AG384" s="400"/>
      <c r="AH384" s="400"/>
      <c r="AI384" s="400"/>
      <c r="AJ384" s="400"/>
      <c r="AK384" s="400"/>
      <c r="AL384" s="400"/>
      <c r="AM384" s="400"/>
      <c r="AN384" s="400"/>
      <c r="AO384" s="400"/>
      <c r="AP384" s="400"/>
      <c r="AQ384" s="400"/>
      <c r="AR384" s="400"/>
      <c r="AS384" s="400"/>
    </row>
    <row r="385" spans="1:45" s="399" customFormat="1">
      <c r="A385" s="399" t="s">
        <v>11</v>
      </c>
      <c r="V385" s="404">
        <f t="shared" ref="V385:AF385" si="171">V378-V384</f>
        <v>296115</v>
      </c>
      <c r="W385" s="404">
        <f t="shared" si="171"/>
        <v>634297</v>
      </c>
      <c r="X385" s="404">
        <f t="shared" si="171"/>
        <v>1009628</v>
      </c>
      <c r="Y385" s="404">
        <f t="shared" si="171"/>
        <v>1424612</v>
      </c>
      <c r="Z385" s="404">
        <f t="shared" si="171"/>
        <v>468966</v>
      </c>
      <c r="AA385" s="404">
        <f t="shared" si="171"/>
        <v>1064978</v>
      </c>
      <c r="AB385" s="404">
        <f t="shared" si="171"/>
        <v>1732233</v>
      </c>
      <c r="AC385" s="404">
        <f t="shared" si="171"/>
        <v>2500605</v>
      </c>
      <c r="AD385" s="404">
        <f t="shared" si="171"/>
        <v>825701</v>
      </c>
      <c r="AE385" s="456">
        <f t="shared" si="171"/>
        <v>1717948</v>
      </c>
      <c r="AF385" s="456">
        <f t="shared" si="171"/>
        <v>2655600</v>
      </c>
      <c r="AG385" s="400"/>
      <c r="AH385" s="400"/>
      <c r="AI385" s="400"/>
      <c r="AJ385" s="400"/>
      <c r="AK385" s="400"/>
      <c r="AL385" s="400"/>
      <c r="AM385" s="400"/>
      <c r="AN385" s="400"/>
      <c r="AO385" s="400"/>
      <c r="AP385" s="400"/>
      <c r="AQ385" s="400"/>
      <c r="AR385" s="400"/>
      <c r="AS385" s="400"/>
    </row>
    <row r="386" spans="1:45" s="396" customFormat="1">
      <c r="AB386" s="397"/>
      <c r="AC386" s="398"/>
      <c r="AD386" s="398"/>
      <c r="AE386" s="397"/>
      <c r="AF386" s="397"/>
      <c r="AG386" s="397"/>
      <c r="AH386" s="397"/>
      <c r="AI386" s="397"/>
      <c r="AJ386" s="397"/>
      <c r="AK386" s="397"/>
      <c r="AL386" s="397"/>
      <c r="AM386" s="397"/>
      <c r="AN386" s="397"/>
      <c r="AO386" s="397"/>
      <c r="AP386" s="397"/>
      <c r="AQ386" s="397"/>
      <c r="AR386" s="397"/>
      <c r="AS386" s="397"/>
    </row>
    <row r="387" spans="1:45" s="405" customFormat="1">
      <c r="A387" s="405" t="s">
        <v>273</v>
      </c>
      <c r="AB387" s="406"/>
      <c r="AC387" s="407"/>
      <c r="AD387" s="407"/>
      <c r="AE387" s="406"/>
      <c r="AF387" s="406"/>
      <c r="AG387" s="406"/>
      <c r="AH387" s="406"/>
      <c r="AI387" s="406"/>
      <c r="AJ387" s="406"/>
      <c r="AK387" s="406"/>
      <c r="AL387" s="406"/>
      <c r="AM387" s="406"/>
      <c r="AN387" s="406"/>
      <c r="AO387" s="406"/>
      <c r="AP387" s="406"/>
      <c r="AQ387" s="406"/>
      <c r="AR387" s="406"/>
      <c r="AS387" s="406"/>
    </row>
    <row r="388" spans="1:45" s="396" customFormat="1">
      <c r="A388" s="396" t="s">
        <v>248</v>
      </c>
      <c r="V388" s="402">
        <f>V370</f>
        <v>178</v>
      </c>
      <c r="W388" s="402">
        <f t="shared" ref="W388:Y403" si="172">W370-V370</f>
        <v>167</v>
      </c>
      <c r="X388" s="402">
        <f t="shared" si="172"/>
        <v>140</v>
      </c>
      <c r="Y388" s="402">
        <f t="shared" si="172"/>
        <v>111</v>
      </c>
      <c r="Z388" s="402">
        <f>Z370</f>
        <v>105</v>
      </c>
      <c r="AA388" s="402">
        <f t="shared" ref="AA388:AC403" si="173">AA370-Z370</f>
        <v>70</v>
      </c>
      <c r="AB388" s="402">
        <f t="shared" si="173"/>
        <v>73</v>
      </c>
      <c r="AC388" s="402">
        <f t="shared" si="173"/>
        <v>73</v>
      </c>
      <c r="AD388" s="402">
        <f>AD370</f>
        <v>74</v>
      </c>
      <c r="AE388" s="402">
        <f t="shared" ref="AE388:AE403" si="174">AE370-AD370</f>
        <v>75</v>
      </c>
      <c r="AF388" s="402">
        <f t="shared" ref="AF388:AF403" si="175">AF370-AE370</f>
        <v>79</v>
      </c>
      <c r="AG388" s="397"/>
      <c r="AH388" s="397"/>
      <c r="AI388" s="397"/>
      <c r="AJ388" s="397"/>
      <c r="AK388" s="397"/>
      <c r="AL388" s="397"/>
      <c r="AM388" s="397"/>
      <c r="AN388" s="397"/>
      <c r="AO388" s="397"/>
      <c r="AP388" s="397"/>
      <c r="AQ388" s="397"/>
      <c r="AR388" s="397"/>
      <c r="AS388" s="397"/>
    </row>
    <row r="389" spans="1:45" s="396" customFormat="1">
      <c r="A389" s="396" t="s">
        <v>261</v>
      </c>
      <c r="V389" s="402">
        <f t="shared" ref="V389:V403" si="176">V371</f>
        <v>440</v>
      </c>
      <c r="W389" s="402">
        <f t="shared" si="172"/>
        <v>578</v>
      </c>
      <c r="X389" s="402">
        <f t="shared" si="172"/>
        <v>308</v>
      </c>
      <c r="Y389" s="402">
        <f t="shared" si="172"/>
        <v>406</v>
      </c>
      <c r="Z389" s="402">
        <f t="shared" ref="Z389:Z403" si="177">Z371</f>
        <v>451</v>
      </c>
      <c r="AA389" s="402">
        <f t="shared" si="173"/>
        <v>573</v>
      </c>
      <c r="AB389" s="402">
        <f t="shared" si="173"/>
        <v>28</v>
      </c>
      <c r="AC389" s="402">
        <f t="shared" si="173"/>
        <v>341</v>
      </c>
      <c r="AD389" s="402">
        <f t="shared" ref="AD389:AD403" si="178">AD371</f>
        <v>523</v>
      </c>
      <c r="AE389" s="402">
        <f t="shared" si="174"/>
        <v>779</v>
      </c>
      <c r="AF389" s="402">
        <f t="shared" si="175"/>
        <v>731</v>
      </c>
      <c r="AG389" s="397"/>
      <c r="AH389" s="397"/>
      <c r="AI389" s="397"/>
      <c r="AJ389" s="397"/>
      <c r="AK389" s="397"/>
      <c r="AL389" s="397"/>
      <c r="AM389" s="397"/>
      <c r="AN389" s="397"/>
      <c r="AO389" s="397"/>
      <c r="AP389" s="397"/>
      <c r="AQ389" s="397"/>
      <c r="AR389" s="397"/>
      <c r="AS389" s="397"/>
    </row>
    <row r="390" spans="1:45" s="396" customFormat="1">
      <c r="A390" s="396" t="s">
        <v>262</v>
      </c>
      <c r="V390" s="402">
        <f t="shared" si="176"/>
        <v>265767</v>
      </c>
      <c r="W390" s="402">
        <f t="shared" si="172"/>
        <v>289231</v>
      </c>
      <c r="X390" s="402">
        <f t="shared" si="172"/>
        <v>319506</v>
      </c>
      <c r="Y390" s="402">
        <f t="shared" si="172"/>
        <v>351372</v>
      </c>
      <c r="Z390" s="402">
        <f t="shared" si="177"/>
        <v>408317</v>
      </c>
      <c r="AA390" s="402">
        <f t="shared" si="173"/>
        <v>507404</v>
      </c>
      <c r="AB390" s="402">
        <f t="shared" si="173"/>
        <v>566054</v>
      </c>
      <c r="AC390" s="402">
        <f t="shared" si="173"/>
        <v>650211</v>
      </c>
      <c r="AD390" s="402">
        <f t="shared" si="178"/>
        <v>703696</v>
      </c>
      <c r="AE390" s="402">
        <f t="shared" si="174"/>
        <v>757263</v>
      </c>
      <c r="AF390" s="402">
        <f t="shared" si="175"/>
        <v>792362</v>
      </c>
      <c r="AG390" s="397"/>
      <c r="AH390" s="397"/>
      <c r="AI390" s="397"/>
      <c r="AJ390" s="397"/>
      <c r="AK390" s="397"/>
      <c r="AL390" s="397"/>
      <c r="AM390" s="397"/>
      <c r="AN390" s="397"/>
      <c r="AO390" s="397"/>
      <c r="AP390" s="397"/>
      <c r="AQ390" s="397"/>
      <c r="AR390" s="397"/>
      <c r="AS390" s="397"/>
    </row>
    <row r="391" spans="1:45" s="396" customFormat="1">
      <c r="A391" s="396" t="s">
        <v>249</v>
      </c>
      <c r="V391" s="402">
        <f t="shared" si="176"/>
        <v>610</v>
      </c>
      <c r="W391" s="402">
        <f t="shared" si="172"/>
        <v>618</v>
      </c>
      <c r="X391" s="402">
        <f t="shared" si="172"/>
        <v>625</v>
      </c>
      <c r="Y391" s="402">
        <f t="shared" si="172"/>
        <v>592</v>
      </c>
      <c r="Z391" s="402">
        <f t="shared" si="177"/>
        <v>517</v>
      </c>
      <c r="AA391" s="402">
        <f t="shared" si="173"/>
        <v>372</v>
      </c>
      <c r="AB391" s="402">
        <f t="shared" si="173"/>
        <v>127</v>
      </c>
      <c r="AC391" s="402">
        <f t="shared" si="173"/>
        <v>88</v>
      </c>
      <c r="AD391" s="402">
        <f t="shared" si="178"/>
        <v>79</v>
      </c>
      <c r="AE391" s="402">
        <f t="shared" si="174"/>
        <v>0</v>
      </c>
      <c r="AF391" s="402">
        <f t="shared" si="175"/>
        <v>0</v>
      </c>
      <c r="AG391" s="397"/>
      <c r="AH391" s="397"/>
      <c r="AI391" s="397"/>
      <c r="AJ391" s="397"/>
      <c r="AK391" s="397"/>
      <c r="AL391" s="397"/>
      <c r="AM391" s="397"/>
      <c r="AN391" s="397"/>
      <c r="AO391" s="397"/>
      <c r="AP391" s="397"/>
      <c r="AQ391" s="397"/>
      <c r="AR391" s="397"/>
      <c r="AS391" s="397"/>
    </row>
    <row r="392" spans="1:45" s="396" customFormat="1">
      <c r="A392" s="396" t="s">
        <v>250</v>
      </c>
      <c r="V392" s="402">
        <f t="shared" si="176"/>
        <v>93797</v>
      </c>
      <c r="W392" s="402">
        <f t="shared" si="172"/>
        <v>102648</v>
      </c>
      <c r="X392" s="402">
        <f t="shared" si="172"/>
        <v>107465</v>
      </c>
      <c r="Y392" s="402">
        <f t="shared" si="172"/>
        <v>115747</v>
      </c>
      <c r="Z392" s="402">
        <f t="shared" si="177"/>
        <v>129215</v>
      </c>
      <c r="AA392" s="402">
        <f t="shared" si="173"/>
        <v>147991</v>
      </c>
      <c r="AB392" s="402">
        <f t="shared" si="173"/>
        <v>162409</v>
      </c>
      <c r="AC392" s="402">
        <f t="shared" si="173"/>
        <v>189323</v>
      </c>
      <c r="AD392" s="402">
        <f t="shared" si="178"/>
        <v>206859</v>
      </c>
      <c r="AE392" s="402">
        <f t="shared" si="174"/>
        <v>232996</v>
      </c>
      <c r="AF392" s="402">
        <f t="shared" si="175"/>
        <v>250211</v>
      </c>
      <c r="AG392" s="397"/>
      <c r="AH392" s="397"/>
      <c r="AI392" s="397"/>
      <c r="AJ392" s="397"/>
      <c r="AK392" s="397"/>
      <c r="AL392" s="397"/>
      <c r="AM392" s="397"/>
      <c r="AN392" s="397"/>
      <c r="AO392" s="397"/>
      <c r="AP392" s="397"/>
      <c r="AQ392" s="397"/>
      <c r="AR392" s="397"/>
      <c r="AS392" s="397"/>
    </row>
    <row r="393" spans="1:45" s="396" customFormat="1">
      <c r="A393" s="396" t="s">
        <v>251</v>
      </c>
      <c r="V393" s="402">
        <f t="shared" si="176"/>
        <v>915</v>
      </c>
      <c r="W393" s="402">
        <f t="shared" si="172"/>
        <v>910</v>
      </c>
      <c r="X393" s="402">
        <f t="shared" si="172"/>
        <v>870</v>
      </c>
      <c r="Y393" s="402">
        <f t="shared" si="172"/>
        <v>2945</v>
      </c>
      <c r="Z393" s="402">
        <f t="shared" si="177"/>
        <v>1559</v>
      </c>
      <c r="AA393" s="402">
        <f t="shared" si="173"/>
        <v>1338</v>
      </c>
      <c r="AB393" s="402">
        <f t="shared" si="173"/>
        <v>1249</v>
      </c>
      <c r="AC393" s="402">
        <f t="shared" si="173"/>
        <v>1348</v>
      </c>
      <c r="AD393" s="402">
        <f t="shared" si="178"/>
        <v>1476</v>
      </c>
      <c r="AE393" s="402">
        <f t="shared" si="174"/>
        <v>1171</v>
      </c>
      <c r="AF393" s="402">
        <f t="shared" si="175"/>
        <v>1078</v>
      </c>
      <c r="AG393" s="397"/>
      <c r="AH393" s="397"/>
      <c r="AI393" s="397"/>
      <c r="AJ393" s="397"/>
      <c r="AK393" s="397"/>
      <c r="AL393" s="397"/>
      <c r="AM393" s="397"/>
      <c r="AN393" s="397"/>
      <c r="AO393" s="397"/>
      <c r="AP393" s="397"/>
      <c r="AQ393" s="397"/>
      <c r="AR393" s="397"/>
      <c r="AS393" s="397"/>
    </row>
    <row r="394" spans="1:45" s="396" customFormat="1">
      <c r="A394" s="396" t="s">
        <v>252</v>
      </c>
      <c r="V394" s="402">
        <f t="shared" si="176"/>
        <v>16690</v>
      </c>
      <c r="W394" s="402">
        <f t="shared" si="172"/>
        <v>13045</v>
      </c>
      <c r="X394" s="402">
        <f t="shared" si="172"/>
        <v>11751</v>
      </c>
      <c r="Y394" s="402">
        <f t="shared" si="172"/>
        <v>10118</v>
      </c>
      <c r="Z394" s="402">
        <f t="shared" si="177"/>
        <v>10098</v>
      </c>
      <c r="AA394" s="402">
        <f t="shared" si="173"/>
        <v>13020</v>
      </c>
      <c r="AB394" s="402">
        <f t="shared" si="173"/>
        <v>21315</v>
      </c>
      <c r="AC394" s="402">
        <f t="shared" si="173"/>
        <v>19452</v>
      </c>
      <c r="AD394" s="402">
        <f t="shared" si="178"/>
        <v>20328</v>
      </c>
      <c r="AE394" s="402">
        <f t="shared" si="174"/>
        <v>23344</v>
      </c>
      <c r="AF394" s="402">
        <f t="shared" si="175"/>
        <v>24624</v>
      </c>
      <c r="AG394" s="397"/>
      <c r="AH394" s="397"/>
      <c r="AI394" s="397"/>
      <c r="AJ394" s="397"/>
      <c r="AK394" s="397"/>
      <c r="AL394" s="397"/>
      <c r="AM394" s="397"/>
      <c r="AN394" s="397"/>
      <c r="AO394" s="397"/>
      <c r="AP394" s="397"/>
      <c r="AQ394" s="397"/>
      <c r="AR394" s="397"/>
      <c r="AS394" s="397"/>
    </row>
    <row r="395" spans="1:45" s="401" customFormat="1">
      <c r="A395" s="401" t="s">
        <v>253</v>
      </c>
      <c r="V395" s="403">
        <f t="shared" si="176"/>
        <v>705</v>
      </c>
      <c r="W395" s="403">
        <f t="shared" si="172"/>
        <v>719</v>
      </c>
      <c r="X395" s="403">
        <f t="shared" si="172"/>
        <v>713</v>
      </c>
      <c r="Y395" s="403">
        <f t="shared" si="172"/>
        <v>746</v>
      </c>
      <c r="Z395" s="403">
        <f t="shared" si="177"/>
        <v>785</v>
      </c>
      <c r="AA395" s="403">
        <f t="shared" si="173"/>
        <v>751</v>
      </c>
      <c r="AB395" s="403">
        <f t="shared" si="173"/>
        <v>2366</v>
      </c>
      <c r="AC395" s="403">
        <f t="shared" si="173"/>
        <v>1223</v>
      </c>
      <c r="AD395" s="403">
        <f t="shared" si="178"/>
        <v>1013</v>
      </c>
      <c r="AE395" s="403">
        <f t="shared" si="174"/>
        <v>833</v>
      </c>
      <c r="AF395" s="403">
        <f t="shared" si="175"/>
        <v>707</v>
      </c>
      <c r="AG395" s="397"/>
      <c r="AH395" s="397"/>
      <c r="AI395" s="397"/>
      <c r="AJ395" s="397"/>
      <c r="AK395" s="397"/>
      <c r="AL395" s="397"/>
      <c r="AM395" s="397"/>
      <c r="AN395" s="397"/>
      <c r="AO395" s="397"/>
      <c r="AP395" s="397"/>
      <c r="AQ395" s="397"/>
      <c r="AR395" s="397"/>
      <c r="AS395" s="397"/>
    </row>
    <row r="396" spans="1:45" s="399" customFormat="1">
      <c r="A396" s="399" t="s">
        <v>254</v>
      </c>
      <c r="V396" s="404">
        <f t="shared" si="176"/>
        <v>379102</v>
      </c>
      <c r="W396" s="404">
        <f t="shared" si="172"/>
        <v>407916</v>
      </c>
      <c r="X396" s="404">
        <f t="shared" si="172"/>
        <v>441378</v>
      </c>
      <c r="Y396" s="404">
        <f t="shared" si="172"/>
        <v>482037</v>
      </c>
      <c r="Z396" s="404">
        <f t="shared" si="177"/>
        <v>551047</v>
      </c>
      <c r="AA396" s="404">
        <f t="shared" si="173"/>
        <v>671519</v>
      </c>
      <c r="AB396" s="404">
        <f t="shared" si="173"/>
        <v>753621</v>
      </c>
      <c r="AC396" s="404">
        <f t="shared" si="173"/>
        <v>862059</v>
      </c>
      <c r="AD396" s="404">
        <f t="shared" si="178"/>
        <v>934048</v>
      </c>
      <c r="AE396" s="404">
        <f t="shared" si="174"/>
        <v>1016461</v>
      </c>
      <c r="AF396" s="404">
        <f t="shared" si="175"/>
        <v>1069792</v>
      </c>
      <c r="AG396" s="400"/>
      <c r="AH396" s="400"/>
      <c r="AI396" s="400"/>
      <c r="AJ396" s="400"/>
      <c r="AK396" s="400"/>
      <c r="AL396" s="400"/>
      <c r="AM396" s="400"/>
      <c r="AN396" s="400"/>
      <c r="AO396" s="400"/>
      <c r="AP396" s="400"/>
      <c r="AQ396" s="400"/>
      <c r="AR396" s="400"/>
      <c r="AS396" s="400"/>
    </row>
    <row r="397" spans="1:45" s="396" customFormat="1">
      <c r="A397" s="396" t="s">
        <v>255</v>
      </c>
      <c r="V397" s="402">
        <f t="shared" si="176"/>
        <v>0</v>
      </c>
      <c r="W397" s="402">
        <f t="shared" si="172"/>
        <v>0</v>
      </c>
      <c r="X397" s="402">
        <f t="shared" si="172"/>
        <v>0</v>
      </c>
      <c r="Y397" s="402">
        <f t="shared" si="172"/>
        <v>0</v>
      </c>
      <c r="Z397" s="402">
        <f t="shared" si="177"/>
        <v>0</v>
      </c>
      <c r="AA397" s="402">
        <f t="shared" si="173"/>
        <v>0</v>
      </c>
      <c r="AB397" s="402">
        <f t="shared" si="173"/>
        <v>0</v>
      </c>
      <c r="AC397" s="402">
        <f t="shared" si="173"/>
        <v>8</v>
      </c>
      <c r="AD397" s="402">
        <f t="shared" si="178"/>
        <v>9</v>
      </c>
      <c r="AE397" s="402">
        <f t="shared" si="174"/>
        <v>21</v>
      </c>
      <c r="AF397" s="402">
        <f t="shared" si="175"/>
        <v>18</v>
      </c>
      <c r="AG397" s="397"/>
      <c r="AH397" s="397"/>
      <c r="AI397" s="397"/>
      <c r="AJ397" s="397"/>
      <c r="AK397" s="397"/>
      <c r="AL397" s="397"/>
      <c r="AM397" s="397"/>
      <c r="AN397" s="397"/>
      <c r="AO397" s="397"/>
      <c r="AP397" s="397"/>
      <c r="AQ397" s="397"/>
      <c r="AR397" s="397"/>
      <c r="AS397" s="397"/>
    </row>
    <row r="398" spans="1:45" s="396" customFormat="1">
      <c r="A398" s="396" t="s">
        <v>256</v>
      </c>
      <c r="V398" s="402">
        <f t="shared" si="176"/>
        <v>61970</v>
      </c>
      <c r="W398" s="402">
        <f t="shared" si="172"/>
        <v>58128</v>
      </c>
      <c r="X398" s="402">
        <f t="shared" si="172"/>
        <v>55173</v>
      </c>
      <c r="Y398" s="402">
        <f t="shared" si="172"/>
        <v>56097</v>
      </c>
      <c r="Z398" s="402">
        <f t="shared" si="177"/>
        <v>60274</v>
      </c>
      <c r="AA398" s="402">
        <f t="shared" si="173"/>
        <v>65210</v>
      </c>
      <c r="AB398" s="402">
        <f t="shared" si="173"/>
        <v>75455</v>
      </c>
      <c r="AC398" s="402">
        <f t="shared" si="173"/>
        <v>82067</v>
      </c>
      <c r="AD398" s="402">
        <f t="shared" si="178"/>
        <v>93138</v>
      </c>
      <c r="AE398" s="402">
        <f t="shared" si="174"/>
        <v>107089</v>
      </c>
      <c r="AF398" s="402">
        <f t="shared" si="175"/>
        <v>114200</v>
      </c>
      <c r="AG398" s="397"/>
      <c r="AH398" s="397"/>
      <c r="AI398" s="397"/>
      <c r="AJ398" s="397"/>
      <c r="AK398" s="397"/>
      <c r="AL398" s="397"/>
      <c r="AM398" s="397"/>
      <c r="AN398" s="397"/>
      <c r="AO398" s="397"/>
      <c r="AP398" s="397"/>
      <c r="AQ398" s="397"/>
      <c r="AR398" s="397"/>
      <c r="AS398" s="397"/>
    </row>
    <row r="399" spans="1:45" s="396" customFormat="1">
      <c r="A399" s="396" t="s">
        <v>257</v>
      </c>
      <c r="V399" s="402">
        <f t="shared" si="176"/>
        <v>10383</v>
      </c>
      <c r="W399" s="402">
        <f t="shared" si="172"/>
        <v>9845</v>
      </c>
      <c r="X399" s="402">
        <f t="shared" si="172"/>
        <v>9087</v>
      </c>
      <c r="Y399" s="402">
        <f t="shared" si="172"/>
        <v>9229</v>
      </c>
      <c r="Z399" s="402">
        <f t="shared" si="177"/>
        <v>8937</v>
      </c>
      <c r="AA399" s="402">
        <f t="shared" si="173"/>
        <v>8654</v>
      </c>
      <c r="AB399" s="402">
        <f t="shared" si="173"/>
        <v>9143</v>
      </c>
      <c r="AC399" s="402">
        <f t="shared" si="173"/>
        <v>8871</v>
      </c>
      <c r="AD399" s="402">
        <f t="shared" si="178"/>
        <v>8317</v>
      </c>
      <c r="AE399" s="402">
        <f t="shared" si="174"/>
        <v>9302</v>
      </c>
      <c r="AF399" s="402">
        <f t="shared" si="175"/>
        <v>8336</v>
      </c>
      <c r="AG399" s="397"/>
      <c r="AH399" s="397"/>
      <c r="AI399" s="397"/>
      <c r="AJ399" s="397"/>
      <c r="AK399" s="397"/>
      <c r="AL399" s="397"/>
      <c r="AM399" s="397"/>
      <c r="AN399" s="397"/>
      <c r="AO399" s="397"/>
      <c r="AP399" s="397"/>
      <c r="AQ399" s="397"/>
      <c r="AR399" s="397"/>
      <c r="AS399" s="397"/>
    </row>
    <row r="400" spans="1:45" s="396" customFormat="1">
      <c r="A400" s="396" t="s">
        <v>258</v>
      </c>
      <c r="V400" s="402">
        <f t="shared" si="176"/>
        <v>1822</v>
      </c>
      <c r="W400" s="402">
        <f t="shared" si="172"/>
        <v>1761</v>
      </c>
      <c r="X400" s="402">
        <f t="shared" si="172"/>
        <v>1787</v>
      </c>
      <c r="Y400" s="402">
        <f t="shared" si="172"/>
        <v>1727</v>
      </c>
      <c r="Z400" s="402">
        <f t="shared" si="177"/>
        <v>1646</v>
      </c>
      <c r="AA400" s="402">
        <f t="shared" si="173"/>
        <v>1635</v>
      </c>
      <c r="AB400" s="402">
        <f t="shared" si="173"/>
        <v>1768</v>
      </c>
      <c r="AC400" s="402">
        <f t="shared" si="173"/>
        <v>2741</v>
      </c>
      <c r="AD400" s="402">
        <f t="shared" si="178"/>
        <v>2698</v>
      </c>
      <c r="AE400" s="402">
        <f t="shared" si="174"/>
        <v>3191</v>
      </c>
      <c r="AF400" s="402">
        <f t="shared" si="175"/>
        <v>4785</v>
      </c>
      <c r="AG400" s="397"/>
      <c r="AH400" s="397"/>
      <c r="AI400" s="397"/>
      <c r="AJ400" s="397"/>
      <c r="AK400" s="397"/>
      <c r="AL400" s="397"/>
      <c r="AM400" s="397"/>
      <c r="AN400" s="397"/>
      <c r="AO400" s="397"/>
      <c r="AP400" s="397"/>
      <c r="AQ400" s="397"/>
      <c r="AR400" s="397"/>
      <c r="AS400" s="397"/>
    </row>
    <row r="401" spans="1:49" s="396" customFormat="1">
      <c r="A401" s="396" t="s">
        <v>259</v>
      </c>
      <c r="V401" s="402">
        <f t="shared" si="176"/>
        <v>8812</v>
      </c>
      <c r="W401" s="402">
        <f t="shared" si="172"/>
        <v>0</v>
      </c>
      <c r="X401" s="402">
        <f t="shared" si="172"/>
        <v>0</v>
      </c>
      <c r="Y401" s="402">
        <f t="shared" si="172"/>
        <v>0</v>
      </c>
      <c r="Z401" s="402">
        <f t="shared" si="177"/>
        <v>11224</v>
      </c>
      <c r="AA401" s="402">
        <f t="shared" si="173"/>
        <v>8</v>
      </c>
      <c r="AB401" s="402">
        <f t="shared" si="173"/>
        <v>0</v>
      </c>
      <c r="AC401" s="402">
        <f t="shared" si="173"/>
        <v>0</v>
      </c>
      <c r="AD401" s="402">
        <f t="shared" si="178"/>
        <v>4185</v>
      </c>
      <c r="AE401" s="402">
        <f t="shared" si="174"/>
        <v>4611</v>
      </c>
      <c r="AF401" s="402">
        <f t="shared" si="175"/>
        <v>4801</v>
      </c>
      <c r="AG401" s="397"/>
      <c r="AH401" s="397"/>
      <c r="AI401" s="397"/>
      <c r="AJ401" s="397"/>
      <c r="AK401" s="397"/>
      <c r="AL401" s="397"/>
      <c r="AM401" s="397"/>
      <c r="AN401" s="397"/>
      <c r="AO401" s="397"/>
      <c r="AP401" s="397"/>
      <c r="AQ401" s="397"/>
      <c r="AR401" s="397"/>
      <c r="AS401" s="397"/>
    </row>
    <row r="402" spans="1:49" s="399" customFormat="1">
      <c r="A402" s="399" t="s">
        <v>260</v>
      </c>
      <c r="V402" s="404">
        <f t="shared" si="176"/>
        <v>82987</v>
      </c>
      <c r="W402" s="404">
        <f t="shared" si="172"/>
        <v>69734</v>
      </c>
      <c r="X402" s="404">
        <f t="shared" si="172"/>
        <v>66047</v>
      </c>
      <c r="Y402" s="404">
        <f t="shared" si="172"/>
        <v>67053</v>
      </c>
      <c r="Z402" s="404">
        <f t="shared" si="177"/>
        <v>82081</v>
      </c>
      <c r="AA402" s="404">
        <f t="shared" si="173"/>
        <v>75507</v>
      </c>
      <c r="AB402" s="404">
        <f t="shared" si="173"/>
        <v>86366</v>
      </c>
      <c r="AC402" s="404">
        <f t="shared" si="173"/>
        <v>93687</v>
      </c>
      <c r="AD402" s="404">
        <f t="shared" si="178"/>
        <v>108347</v>
      </c>
      <c r="AE402" s="404">
        <f t="shared" si="174"/>
        <v>124214</v>
      </c>
      <c r="AF402" s="404">
        <f t="shared" si="175"/>
        <v>132140</v>
      </c>
      <c r="AG402" s="400"/>
      <c r="AH402" s="400"/>
      <c r="AI402" s="400"/>
      <c r="AJ402" s="400"/>
      <c r="AK402" s="400"/>
      <c r="AL402" s="400"/>
      <c r="AM402" s="400"/>
      <c r="AN402" s="400"/>
      <c r="AO402" s="400"/>
      <c r="AP402" s="400"/>
      <c r="AQ402" s="400"/>
      <c r="AR402" s="400"/>
      <c r="AS402" s="400"/>
    </row>
    <row r="403" spans="1:49" s="399" customFormat="1">
      <c r="A403" s="399" t="s">
        <v>11</v>
      </c>
      <c r="V403" s="404">
        <f t="shared" si="176"/>
        <v>296115</v>
      </c>
      <c r="W403" s="404">
        <f t="shared" si="172"/>
        <v>338182</v>
      </c>
      <c r="X403" s="404">
        <f t="shared" si="172"/>
        <v>375331</v>
      </c>
      <c r="Y403" s="404">
        <f t="shared" si="172"/>
        <v>414984</v>
      </c>
      <c r="Z403" s="404">
        <f t="shared" si="177"/>
        <v>468966</v>
      </c>
      <c r="AA403" s="404">
        <f t="shared" si="173"/>
        <v>596012</v>
      </c>
      <c r="AB403" s="404">
        <f t="shared" si="173"/>
        <v>667255</v>
      </c>
      <c r="AC403" s="404">
        <f t="shared" si="173"/>
        <v>768372</v>
      </c>
      <c r="AD403" s="404">
        <f t="shared" si="178"/>
        <v>825701</v>
      </c>
      <c r="AE403" s="404">
        <f t="shared" si="174"/>
        <v>892247</v>
      </c>
      <c r="AF403" s="404">
        <f t="shared" si="175"/>
        <v>937652</v>
      </c>
      <c r="AG403" s="400"/>
      <c r="AH403" s="400"/>
      <c r="AI403" s="400"/>
      <c r="AJ403" s="400"/>
      <c r="AK403" s="400"/>
      <c r="AL403" s="400"/>
      <c r="AM403" s="400"/>
      <c r="AN403" s="400"/>
      <c r="AO403" s="400"/>
      <c r="AP403" s="400"/>
      <c r="AQ403" s="400"/>
      <c r="AR403" s="400"/>
      <c r="AS403" s="400"/>
    </row>
    <row r="404" spans="1:49" s="396" customFormat="1">
      <c r="AB404" s="397"/>
      <c r="AC404" s="398"/>
      <c r="AD404" s="398"/>
      <c r="AE404" s="397"/>
      <c r="AF404" s="397"/>
      <c r="AG404" s="397"/>
      <c r="AH404" s="397"/>
      <c r="AI404" s="397"/>
      <c r="AJ404" s="397"/>
      <c r="AK404" s="397"/>
      <c r="AL404" s="397"/>
      <c r="AM404" s="397"/>
      <c r="AN404" s="397"/>
      <c r="AO404" s="397"/>
      <c r="AP404" s="397"/>
      <c r="AQ404" s="397"/>
      <c r="AR404" s="397"/>
      <c r="AS404" s="397"/>
    </row>
    <row r="405" spans="1:49" s="396" customFormat="1">
      <c r="AB405" s="397"/>
      <c r="AC405" s="398"/>
      <c r="AD405" s="398"/>
      <c r="AE405" s="397"/>
      <c r="AF405" s="397"/>
      <c r="AG405" s="397"/>
      <c r="AH405" s="397"/>
      <c r="AI405" s="397"/>
      <c r="AJ405" s="397"/>
      <c r="AK405" s="397"/>
      <c r="AL405" s="397"/>
      <c r="AM405" s="397"/>
      <c r="AN405" s="397"/>
      <c r="AO405" s="397"/>
      <c r="AP405" s="397"/>
      <c r="AQ405" s="397"/>
      <c r="AR405" s="397"/>
      <c r="AS405" s="397"/>
    </row>
    <row r="406" spans="1:49" s="405" customFormat="1">
      <c r="A406" s="405" t="s">
        <v>271</v>
      </c>
      <c r="AB406" s="406"/>
      <c r="AC406" s="407"/>
      <c r="AD406" s="407"/>
      <c r="AE406" s="406"/>
      <c r="AF406" s="406"/>
      <c r="AG406" s="406"/>
      <c r="AH406" s="406"/>
      <c r="AI406" s="406"/>
      <c r="AJ406" s="406"/>
      <c r="AK406" s="406"/>
      <c r="AL406" s="406"/>
      <c r="AM406" s="406"/>
      <c r="AN406" s="406"/>
      <c r="AO406" s="406"/>
      <c r="AP406" s="406"/>
      <c r="AQ406" s="406"/>
      <c r="AR406" s="406"/>
      <c r="AS406" s="406"/>
    </row>
    <row r="407" spans="1:49" s="396" customFormat="1">
      <c r="A407" s="396" t="s">
        <v>268</v>
      </c>
      <c r="V407" s="402">
        <v>18483</v>
      </c>
      <c r="W407" s="402">
        <v>17254</v>
      </c>
      <c r="X407" s="402">
        <v>16185</v>
      </c>
      <c r="Y407" s="402">
        <v>15918</v>
      </c>
      <c r="Z407" s="402">
        <v>12565</v>
      </c>
      <c r="AA407" s="402">
        <v>4856</v>
      </c>
      <c r="AB407" s="402">
        <v>2701</v>
      </c>
      <c r="AC407" s="402">
        <v>2147</v>
      </c>
      <c r="AD407" s="402">
        <v>1831</v>
      </c>
      <c r="AE407" s="397"/>
      <c r="AF407" s="397"/>
      <c r="AG407" s="397"/>
      <c r="AH407" s="397"/>
      <c r="AI407" s="397"/>
      <c r="AJ407" s="397"/>
      <c r="AK407" s="397"/>
      <c r="AL407" s="397"/>
      <c r="AM407" s="397"/>
      <c r="AN407" s="397"/>
      <c r="AO407" s="397"/>
      <c r="AP407" s="397"/>
      <c r="AQ407" s="397"/>
      <c r="AR407" s="397"/>
      <c r="AS407" s="397"/>
    </row>
    <row r="408" spans="1:49" s="396" customFormat="1">
      <c r="A408" s="396" t="s">
        <v>269</v>
      </c>
      <c r="V408" s="402">
        <v>2787059</v>
      </c>
      <c r="W408" s="402">
        <v>3052881</v>
      </c>
      <c r="X408" s="402">
        <v>3434684</v>
      </c>
      <c r="Y408" s="402">
        <v>3847048</v>
      </c>
      <c r="Z408" s="402">
        <v>4234789</v>
      </c>
      <c r="AA408" s="402">
        <v>4565443</v>
      </c>
      <c r="AB408" s="402">
        <v>5393648</v>
      </c>
      <c r="AC408" s="402">
        <v>6286175</v>
      </c>
      <c r="AD408" s="402">
        <v>7096893</v>
      </c>
      <c r="AE408" s="398">
        <v>7795027</v>
      </c>
      <c r="AF408" s="398">
        <v>8320599</v>
      </c>
      <c r="AG408" s="397"/>
      <c r="AH408" s="397"/>
      <c r="AI408" s="397"/>
      <c r="AJ408" s="397"/>
      <c r="AK408" s="397"/>
      <c r="AL408" s="397"/>
      <c r="AM408" s="397"/>
      <c r="AN408" s="397"/>
      <c r="AO408" s="397"/>
      <c r="AP408" s="397"/>
      <c r="AQ408" s="397"/>
      <c r="AR408" s="397"/>
      <c r="AS408" s="397"/>
    </row>
    <row r="409" spans="1:49" s="396" customFormat="1">
      <c r="A409" s="396" t="s">
        <v>263</v>
      </c>
      <c r="V409" s="402">
        <v>7560015</v>
      </c>
      <c r="W409" s="402">
        <v>8227743</v>
      </c>
      <c r="X409" s="402">
        <v>9236001</v>
      </c>
      <c r="Y409" s="402">
        <v>10337183</v>
      </c>
      <c r="Z409" s="402">
        <v>12507298</v>
      </c>
      <c r="AA409" s="402">
        <v>14495111</v>
      </c>
      <c r="AB409" s="402">
        <v>16369517</v>
      </c>
      <c r="AC409" s="402">
        <v>18945625</v>
      </c>
      <c r="AD409" s="402">
        <v>21063123</v>
      </c>
      <c r="AE409" s="398">
        <v>22021819</v>
      </c>
      <c r="AF409" s="398">
        <v>22739133</v>
      </c>
      <c r="AG409" s="397"/>
      <c r="AH409" s="397"/>
      <c r="AI409" s="397"/>
      <c r="AJ409" s="397"/>
      <c r="AK409" s="397"/>
      <c r="AL409" s="397"/>
      <c r="AM409" s="397"/>
      <c r="AN409" s="397"/>
      <c r="AO409" s="397"/>
      <c r="AP409" s="397"/>
      <c r="AQ409" s="397"/>
      <c r="AR409" s="397"/>
      <c r="AS409" s="397"/>
    </row>
    <row r="410" spans="1:49" s="396" customFormat="1">
      <c r="A410" s="399" t="s">
        <v>264</v>
      </c>
      <c r="V410" s="404">
        <f t="shared" ref="V410:AB410" si="179">SUM(V407:V409)</f>
        <v>10365557</v>
      </c>
      <c r="W410" s="404">
        <f t="shared" si="179"/>
        <v>11297878</v>
      </c>
      <c r="X410" s="404">
        <f t="shared" si="179"/>
        <v>12686870</v>
      </c>
      <c r="Y410" s="404">
        <f t="shared" si="179"/>
        <v>14200149</v>
      </c>
      <c r="Z410" s="404">
        <f t="shared" si="179"/>
        <v>16754652</v>
      </c>
      <c r="AA410" s="404">
        <f t="shared" si="179"/>
        <v>19065410</v>
      </c>
      <c r="AB410" s="404">
        <f t="shared" si="179"/>
        <v>21765866</v>
      </c>
      <c r="AC410" s="404">
        <f>SUM(AC407:AC409)</f>
        <v>25233947</v>
      </c>
      <c r="AD410" s="404">
        <f>SUM(AD407:AD409)</f>
        <v>28161847</v>
      </c>
      <c r="AE410" s="456">
        <f>SUM(AE407:AE409)</f>
        <v>29816846</v>
      </c>
      <c r="AF410" s="456">
        <f>SUM(AF407:AF409)</f>
        <v>31059732</v>
      </c>
      <c r="AG410" s="397"/>
      <c r="AH410" s="397"/>
      <c r="AI410" s="397"/>
      <c r="AJ410" s="397"/>
      <c r="AK410" s="397"/>
      <c r="AL410" s="397"/>
      <c r="AM410" s="397"/>
      <c r="AN410" s="397"/>
      <c r="AO410" s="397"/>
      <c r="AP410" s="397"/>
      <c r="AQ410" s="397"/>
      <c r="AR410" s="397"/>
      <c r="AS410" s="397"/>
    </row>
    <row r="411" spans="1:49" s="396" customFormat="1">
      <c r="A411" s="396" t="s">
        <v>265</v>
      </c>
      <c r="V411" s="402">
        <v>-28678</v>
      </c>
      <c r="W411" s="402">
        <v>-34835</v>
      </c>
      <c r="X411" s="402">
        <v>-65536</v>
      </c>
      <c r="Y411" s="402">
        <v>-63607</v>
      </c>
      <c r="Z411" s="402">
        <v>-103453</v>
      </c>
      <c r="AA411" s="402">
        <v>-139371</v>
      </c>
      <c r="AB411" s="402">
        <v>-168613</v>
      </c>
      <c r="AC411" s="402">
        <v>-201116</v>
      </c>
      <c r="AD411" s="402">
        <v>-242656</v>
      </c>
      <c r="AE411" s="398">
        <v>-227163</v>
      </c>
      <c r="AF411" s="398">
        <v>-72305</v>
      </c>
      <c r="AG411" s="397"/>
      <c r="AH411" s="397"/>
      <c r="AI411" s="397"/>
      <c r="AJ411" s="397"/>
      <c r="AK411" s="397"/>
      <c r="AL411" s="397"/>
      <c r="AM411" s="397"/>
      <c r="AN411" s="397"/>
      <c r="AO411" s="397"/>
      <c r="AP411" s="397"/>
      <c r="AQ411" s="397"/>
      <c r="AR411" s="397"/>
      <c r="AS411" s="397"/>
    </row>
    <row r="412" spans="1:49" s="396" customFormat="1">
      <c r="A412" s="396" t="s">
        <v>266</v>
      </c>
      <c r="V412" s="402">
        <v>-204967</v>
      </c>
      <c r="W412" s="402">
        <v>-231264</v>
      </c>
      <c r="X412" s="402">
        <v>-274766</v>
      </c>
      <c r="Y412" s="402">
        <v>-328367</v>
      </c>
      <c r="Z412" s="402">
        <v>-380009</v>
      </c>
      <c r="AA412" s="402">
        <v>-443583</v>
      </c>
      <c r="AB412" s="402">
        <v>-514809</v>
      </c>
      <c r="AC412" s="402">
        <v>-630208</v>
      </c>
      <c r="AD412" s="402">
        <v>-766222</v>
      </c>
      <c r="AE412" s="398">
        <v>-721631</v>
      </c>
      <c r="AF412" s="398">
        <v>-851998</v>
      </c>
      <c r="AG412" s="397"/>
      <c r="AH412" s="397"/>
      <c r="AI412" s="397"/>
      <c r="AJ412" s="397"/>
      <c r="AK412" s="397"/>
      <c r="AL412" s="397"/>
      <c r="AM412" s="397"/>
      <c r="AN412" s="397"/>
      <c r="AO412" s="397"/>
      <c r="AP412" s="397"/>
      <c r="AQ412" s="397"/>
      <c r="AR412" s="397"/>
      <c r="AS412" s="397"/>
    </row>
    <row r="413" spans="1:49" s="396" customFormat="1">
      <c r="A413" s="399" t="s">
        <v>267</v>
      </c>
      <c r="V413" s="404">
        <f t="shared" ref="V413:AB413" si="180">V410+V411+V412</f>
        <v>10131912</v>
      </c>
      <c r="W413" s="404">
        <f t="shared" si="180"/>
        <v>11031779</v>
      </c>
      <c r="X413" s="404">
        <f t="shared" si="180"/>
        <v>12346568</v>
      </c>
      <c r="Y413" s="404">
        <f t="shared" si="180"/>
        <v>13808175</v>
      </c>
      <c r="Z413" s="404">
        <f t="shared" si="180"/>
        <v>16271190</v>
      </c>
      <c r="AA413" s="404">
        <f t="shared" si="180"/>
        <v>18482456</v>
      </c>
      <c r="AB413" s="404">
        <f t="shared" si="180"/>
        <v>21082444</v>
      </c>
      <c r="AC413" s="404">
        <f>AC410+AC411+AC412</f>
        <v>24402623</v>
      </c>
      <c r="AD413" s="404">
        <f>AD410+AD411+AD412</f>
        <v>27152969</v>
      </c>
      <c r="AE413" s="456">
        <f>AE410+AE411+AE412</f>
        <v>28868052</v>
      </c>
      <c r="AF413" s="456">
        <f>AF410+AF411+AF412</f>
        <v>30135429</v>
      </c>
      <c r="AG413" s="397"/>
      <c r="AH413" s="397"/>
      <c r="AI413" s="397"/>
      <c r="AJ413" s="397"/>
      <c r="AK413" s="397"/>
      <c r="AL413" s="397"/>
      <c r="AM413" s="397"/>
      <c r="AN413" s="397"/>
      <c r="AO413" s="397"/>
      <c r="AP413" s="397"/>
      <c r="AQ413" s="397"/>
      <c r="AR413" s="397"/>
      <c r="AS413" s="397"/>
    </row>
    <row r="414" spans="1:49" s="396" customFormat="1">
      <c r="AB414" s="397"/>
      <c r="AC414" s="398"/>
      <c r="AD414" s="398"/>
      <c r="AE414" s="398"/>
      <c r="AF414" s="397"/>
      <c r="AG414" s="397"/>
      <c r="AH414" s="397"/>
      <c r="AI414" s="397"/>
      <c r="AJ414" s="397"/>
      <c r="AK414" s="397"/>
      <c r="AL414" s="397"/>
      <c r="AM414" s="397"/>
      <c r="AN414" s="397"/>
      <c r="AO414" s="397"/>
      <c r="AP414" s="397"/>
      <c r="AQ414" s="397"/>
      <c r="AR414" s="397"/>
      <c r="AS414" s="397"/>
    </row>
    <row r="415" spans="1:49" s="405" customFormat="1">
      <c r="A415" s="405" t="s">
        <v>270</v>
      </c>
      <c r="AB415" s="406"/>
      <c r="AC415" s="407"/>
      <c r="AD415" s="407"/>
      <c r="AE415" s="407"/>
      <c r="AF415" s="406"/>
      <c r="AG415" s="406"/>
      <c r="AH415" s="406"/>
      <c r="AI415" s="406"/>
      <c r="AJ415" s="406"/>
      <c r="AK415" s="406"/>
      <c r="AL415" s="406"/>
      <c r="AM415" s="406"/>
      <c r="AN415" s="406"/>
      <c r="AO415" s="406"/>
      <c r="AP415" s="406"/>
      <c r="AQ415" s="406"/>
      <c r="AR415" s="406"/>
      <c r="AS415" s="406"/>
    </row>
    <row r="416" spans="1:49" s="396" customFormat="1">
      <c r="A416" s="396" t="s">
        <v>191</v>
      </c>
      <c r="V416" s="402">
        <v>8136423</v>
      </c>
      <c r="W416" s="402">
        <v>8652785</v>
      </c>
      <c r="X416" s="402">
        <v>9398578</v>
      </c>
      <c r="Y416" s="402">
        <v>10082216</v>
      </c>
      <c r="Z416" s="402">
        <v>11095537</v>
      </c>
      <c r="AA416" s="402">
        <v>12140895</v>
      </c>
      <c r="AB416" s="402">
        <v>13157133</v>
      </c>
      <c r="AC416" s="402">
        <v>14243563</v>
      </c>
      <c r="AD416" s="402">
        <v>15141165</v>
      </c>
      <c r="AE416" s="457">
        <v>15678158</v>
      </c>
      <c r="AF416" s="457">
        <v>16030958</v>
      </c>
      <c r="AG416" s="417">
        <f t="shared" ref="AG416:AW418" si="181">AC416*(1+AG454)</f>
        <v>16732464.33973564</v>
      </c>
      <c r="AH416" s="417">
        <f t="shared" si="181"/>
        <v>17257762.699811958</v>
      </c>
      <c r="AI416" s="417">
        <f t="shared" si="181"/>
        <v>17431489.56517816</v>
      </c>
      <c r="AJ416" s="417">
        <f t="shared" si="181"/>
        <v>17465186.928242479</v>
      </c>
      <c r="AK416" s="417">
        <f t="shared" si="181"/>
        <v>17930056.368700325</v>
      </c>
      <c r="AL416" s="417">
        <f t="shared" si="181"/>
        <v>18369432.969335862</v>
      </c>
      <c r="AM416" s="417">
        <f t="shared" si="181"/>
        <v>18442064.466234263</v>
      </c>
      <c r="AN416" s="417">
        <f t="shared" si="181"/>
        <v>18376462.556027826</v>
      </c>
      <c r="AO416" s="417">
        <f t="shared" si="181"/>
        <v>18772034.247131914</v>
      </c>
      <c r="AP416" s="417">
        <f t="shared" si="181"/>
        <v>19145782.485105421</v>
      </c>
      <c r="AQ416" s="417">
        <f t="shared" si="181"/>
        <v>19143541.700607635</v>
      </c>
      <c r="AR416" s="417">
        <f t="shared" si="181"/>
        <v>19005546.308525972</v>
      </c>
      <c r="AS416" s="417">
        <f t="shared" si="181"/>
        <v>19350397.114260674</v>
      </c>
      <c r="AT416" s="417">
        <f t="shared" si="181"/>
        <v>19676672.667552266</v>
      </c>
      <c r="AU416" s="417">
        <f t="shared" si="181"/>
        <v>19621286.943906974</v>
      </c>
      <c r="AV416" s="417">
        <f t="shared" si="181"/>
        <v>19432417.602170859</v>
      </c>
      <c r="AW416" s="417">
        <f t="shared" si="181"/>
        <v>19741552.202525675</v>
      </c>
    </row>
    <row r="417" spans="1:49" s="396" customFormat="1">
      <c r="A417" s="396" t="s">
        <v>192</v>
      </c>
      <c r="V417" s="402">
        <v>1995489</v>
      </c>
      <c r="W417" s="402">
        <v>2378994</v>
      </c>
      <c r="X417" s="402">
        <v>2947990</v>
      </c>
      <c r="Y417" s="402">
        <v>3633441</v>
      </c>
      <c r="Z417" s="402">
        <v>4066017</v>
      </c>
      <c r="AA417" s="402">
        <v>4357452</v>
      </c>
      <c r="AB417" s="402">
        <v>4580770</v>
      </c>
      <c r="AC417" s="402">
        <v>5237858</v>
      </c>
      <c r="AD417" s="402">
        <v>5507688</v>
      </c>
      <c r="AE417" s="457">
        <v>5223041</v>
      </c>
      <c r="AF417" s="457">
        <v>5289494</v>
      </c>
      <c r="AG417" s="417">
        <f t="shared" si="181"/>
        <v>5886167.4629404219</v>
      </c>
      <c r="AH417" s="417">
        <f t="shared" si="181"/>
        <v>6053053.872740102</v>
      </c>
      <c r="AI417" s="417">
        <f t="shared" si="181"/>
        <v>5636785.3244166821</v>
      </c>
      <c r="AJ417" s="417">
        <f t="shared" si="181"/>
        <v>5624700.7305672839</v>
      </c>
      <c r="AK417" s="417">
        <f t="shared" si="181"/>
        <v>6184582.8426835556</v>
      </c>
      <c r="AL417" s="417">
        <f t="shared" si="181"/>
        <v>6298554.7874065069</v>
      </c>
      <c r="AM417" s="417">
        <f t="shared" si="181"/>
        <v>5819679.5767417196</v>
      </c>
      <c r="AN417" s="417">
        <f t="shared" si="181"/>
        <v>5770702.4496979509</v>
      </c>
      <c r="AO417" s="417">
        <f t="shared" si="181"/>
        <v>6313010.6144554084</v>
      </c>
      <c r="AP417" s="417">
        <f t="shared" si="181"/>
        <v>6403190.3791423663</v>
      </c>
      <c r="AQ417" s="417">
        <f t="shared" si="181"/>
        <v>5897023.7468606187</v>
      </c>
      <c r="AR417" s="417">
        <f t="shared" si="181"/>
        <v>5847395.7085087523</v>
      </c>
      <c r="AS417" s="417">
        <f t="shared" si="181"/>
        <v>6396911.2073468519</v>
      </c>
      <c r="AT417" s="417">
        <f t="shared" si="181"/>
        <v>6488289.4708462022</v>
      </c>
      <c r="AU417" s="417">
        <f t="shared" si="181"/>
        <v>5975395.8293538159</v>
      </c>
      <c r="AV417" s="417">
        <f t="shared" si="181"/>
        <v>5925108.2290122658</v>
      </c>
      <c r="AW417" s="417">
        <f t="shared" si="181"/>
        <v>6481926.8481793553</v>
      </c>
    </row>
    <row r="418" spans="1:49" s="396" customFormat="1">
      <c r="A418" s="396" t="s">
        <v>274</v>
      </c>
      <c r="V418" s="402"/>
      <c r="W418" s="402"/>
      <c r="X418" s="402"/>
      <c r="Y418" s="402">
        <v>92.516999999999996</v>
      </c>
      <c r="Z418" s="402">
        <v>1109635</v>
      </c>
      <c r="AA418" s="402">
        <v>1984109</v>
      </c>
      <c r="AB418" s="402">
        <v>3344541</v>
      </c>
      <c r="AC418" s="402">
        <v>5052562</v>
      </c>
      <c r="AD418" s="402">
        <v>6504115</v>
      </c>
      <c r="AE418" s="457">
        <v>7966853</v>
      </c>
      <c r="AF418" s="457">
        <v>8814977</v>
      </c>
      <c r="AG418" s="417">
        <f t="shared" si="181"/>
        <v>10837452.046174467</v>
      </c>
      <c r="AH418" s="417">
        <f>AD418*(1+AH456)</f>
        <v>11716898.749288345</v>
      </c>
      <c r="AI418" s="417">
        <f t="shared" si="181"/>
        <v>12436429.152321778</v>
      </c>
      <c r="AJ418" s="417">
        <f t="shared" si="181"/>
        <v>12276751.390430637</v>
      </c>
      <c r="AK418" s="417">
        <f t="shared" si="181"/>
        <v>13816673.632989362</v>
      </c>
      <c r="AL418" s="417">
        <f t="shared" si="181"/>
        <v>13971586.131061662</v>
      </c>
      <c r="AM418" s="417">
        <f t="shared" si="181"/>
        <v>14111631.980205957</v>
      </c>
      <c r="AN418" s="417">
        <f t="shared" si="181"/>
        <v>13434337.211586434</v>
      </c>
      <c r="AO418" s="417">
        <f t="shared" si="181"/>
        <v>14728624.155493772</v>
      </c>
      <c r="AP418" s="417">
        <f t="shared" si="181"/>
        <v>14617108.847137878</v>
      </c>
      <c r="AQ418" s="417">
        <f t="shared" si="181"/>
        <v>14568027.212864257</v>
      </c>
      <c r="AR418" s="417">
        <f t="shared" si="181"/>
        <v>13779108.7491579</v>
      </c>
      <c r="AS418" s="417">
        <f t="shared" si="181"/>
        <v>15078600.07938626</v>
      </c>
      <c r="AT418" s="417">
        <f t="shared" si="181"/>
        <v>14939415.520777831</v>
      </c>
      <c r="AU418" s="417">
        <f t="shared" si="181"/>
        <v>14866809.728602702</v>
      </c>
      <c r="AV418" s="417">
        <f t="shared" si="181"/>
        <v>14042607.035953714</v>
      </c>
      <c r="AW418" s="417">
        <f t="shared" si="181"/>
        <v>15348133.537237406</v>
      </c>
    </row>
    <row r="419" spans="1:49" s="399" customFormat="1">
      <c r="A419" s="399" t="s">
        <v>110</v>
      </c>
      <c r="L419" s="399">
        <v>3527555</v>
      </c>
      <c r="M419" s="399">
        <v>3833260</v>
      </c>
      <c r="N419" s="399">
        <v>4159753</v>
      </c>
      <c r="O419" s="399">
        <v>4457455</v>
      </c>
      <c r="P419" s="399">
        <v>4813769</v>
      </c>
      <c r="V419" s="404">
        <f t="shared" ref="V419:AC419" si="182">SUM(V416:V418)</f>
        <v>10131912</v>
      </c>
      <c r="W419" s="404">
        <f t="shared" si="182"/>
        <v>11031779</v>
      </c>
      <c r="X419" s="404">
        <f t="shared" si="182"/>
        <v>12346568</v>
      </c>
      <c r="Y419" s="404">
        <f t="shared" si="182"/>
        <v>13715749.517000001</v>
      </c>
      <c r="Z419" s="404">
        <f t="shared" si="182"/>
        <v>16271189</v>
      </c>
      <c r="AA419" s="404">
        <f t="shared" si="182"/>
        <v>18482456</v>
      </c>
      <c r="AB419" s="404">
        <f>SUM(AB416:AB418)</f>
        <v>21082444</v>
      </c>
      <c r="AC419" s="404">
        <f t="shared" si="182"/>
        <v>24533983</v>
      </c>
      <c r="AD419" s="404">
        <f>SUM(AD416:AD418)</f>
        <v>27152968</v>
      </c>
      <c r="AE419" s="456">
        <f>SUM(AE416:AE418)</f>
        <v>28868052</v>
      </c>
      <c r="AF419" s="456">
        <f t="shared" ref="AF419:AW419" si="183">SUM(AF416:AF418)</f>
        <v>30135429</v>
      </c>
      <c r="AG419" s="418">
        <f t="shared" si="183"/>
        <v>33456083.84885053</v>
      </c>
      <c r="AH419" s="418">
        <f t="shared" si="183"/>
        <v>35027715.321840405</v>
      </c>
      <c r="AI419" s="418">
        <f t="shared" si="183"/>
        <v>35504704.041916624</v>
      </c>
      <c r="AJ419" s="418">
        <f t="shared" si="183"/>
        <v>35366639.049240395</v>
      </c>
      <c r="AK419" s="418">
        <f t="shared" si="183"/>
        <v>37931312.844373241</v>
      </c>
      <c r="AL419" s="418">
        <f t="shared" si="183"/>
        <v>38639573.887804031</v>
      </c>
      <c r="AM419" s="418">
        <f t="shared" si="183"/>
        <v>38373376.023181945</v>
      </c>
      <c r="AN419" s="418">
        <f t="shared" si="183"/>
        <v>37581502.217312217</v>
      </c>
      <c r="AO419" s="418">
        <f t="shared" si="183"/>
        <v>39813669.017081097</v>
      </c>
      <c r="AP419" s="418">
        <f t="shared" si="183"/>
        <v>40166081.711385667</v>
      </c>
      <c r="AQ419" s="418">
        <f t="shared" si="183"/>
        <v>39608592.660332516</v>
      </c>
      <c r="AR419" s="418">
        <f t="shared" si="183"/>
        <v>38632050.766192622</v>
      </c>
      <c r="AS419" s="418">
        <f t="shared" si="183"/>
        <v>40825908.400993787</v>
      </c>
      <c r="AT419" s="418">
        <f t="shared" si="183"/>
        <v>41104377.659176297</v>
      </c>
      <c r="AU419" s="418">
        <f t="shared" si="183"/>
        <v>40463492.501863495</v>
      </c>
      <c r="AV419" s="418">
        <f t="shared" si="183"/>
        <v>39400132.867136836</v>
      </c>
      <c r="AW419" s="418">
        <f t="shared" si="183"/>
        <v>41571612.587942436</v>
      </c>
    </row>
    <row r="420" spans="1:49" s="396" customFormat="1">
      <c r="AA420" s="397"/>
      <c r="AC420" s="398"/>
      <c r="AD420" s="398"/>
      <c r="AE420" s="398"/>
      <c r="AF420" s="398"/>
      <c r="AG420" s="397"/>
      <c r="AH420" s="397"/>
      <c r="AI420" s="397"/>
      <c r="AJ420" s="397"/>
      <c r="AK420" s="397"/>
      <c r="AL420" s="397"/>
      <c r="AM420" s="397"/>
      <c r="AN420" s="397"/>
      <c r="AO420" s="397"/>
      <c r="AP420" s="397"/>
      <c r="AQ420" s="397"/>
      <c r="AR420" s="397"/>
      <c r="AS420" s="397"/>
    </row>
    <row r="421" spans="1:49" s="405" customFormat="1">
      <c r="A421" s="405" t="s">
        <v>275</v>
      </c>
      <c r="AA421" s="406"/>
      <c r="AC421" s="407"/>
      <c r="AD421" s="407"/>
      <c r="AE421" s="407"/>
      <c r="AF421" s="407"/>
      <c r="AG421" s="406"/>
      <c r="AH421" s="406"/>
      <c r="AI421" s="406"/>
      <c r="AJ421" s="406"/>
      <c r="AK421" s="406"/>
      <c r="AL421" s="406"/>
      <c r="AM421" s="406"/>
      <c r="AN421" s="406"/>
      <c r="AO421" s="406"/>
      <c r="AP421" s="406"/>
      <c r="AQ421" s="406"/>
      <c r="AR421" s="406"/>
      <c r="AS421" s="406"/>
    </row>
    <row r="422" spans="1:49" s="396" customFormat="1">
      <c r="A422" s="396" t="s">
        <v>191</v>
      </c>
      <c r="V422" s="402">
        <v>8028947</v>
      </c>
      <c r="W422" s="402">
        <v>8694684</v>
      </c>
      <c r="X422" s="402">
        <v>9109273</v>
      </c>
      <c r="Y422" s="402">
        <v>10188370</v>
      </c>
      <c r="Z422" s="402">
        <v>11577353</v>
      </c>
      <c r="AA422" s="402">
        <v>12552027</v>
      </c>
      <c r="AB422" s="402">
        <v>13698817</v>
      </c>
      <c r="AC422" s="402">
        <v>14696396</v>
      </c>
      <c r="AD422" s="402">
        <v>16565752</v>
      </c>
      <c r="AE422" s="457">
        <v>17374054</v>
      </c>
      <c r="AF422" s="457">
        <v>17763796</v>
      </c>
      <c r="AG422" s="417">
        <f t="shared" ref="AG422:AW424" si="184">AG416</f>
        <v>16732464.33973564</v>
      </c>
      <c r="AH422" s="417">
        <f t="shared" si="184"/>
        <v>17257762.699811958</v>
      </c>
      <c r="AI422" s="417">
        <f t="shared" si="184"/>
        <v>17431489.56517816</v>
      </c>
      <c r="AJ422" s="417">
        <f t="shared" si="184"/>
        <v>17465186.928242479</v>
      </c>
      <c r="AK422" s="417">
        <f t="shared" si="184"/>
        <v>17930056.368700325</v>
      </c>
      <c r="AL422" s="417">
        <f t="shared" si="184"/>
        <v>18369432.969335862</v>
      </c>
      <c r="AM422" s="417">
        <f t="shared" si="184"/>
        <v>18442064.466234263</v>
      </c>
      <c r="AN422" s="417">
        <f t="shared" si="184"/>
        <v>18376462.556027826</v>
      </c>
      <c r="AO422" s="417">
        <f t="shared" si="184"/>
        <v>18772034.247131914</v>
      </c>
      <c r="AP422" s="417">
        <f t="shared" si="184"/>
        <v>19145782.485105421</v>
      </c>
      <c r="AQ422" s="417">
        <f t="shared" si="184"/>
        <v>19143541.700607635</v>
      </c>
      <c r="AR422" s="417">
        <f t="shared" si="184"/>
        <v>19005546.308525972</v>
      </c>
      <c r="AS422" s="417">
        <f t="shared" si="184"/>
        <v>19350397.114260674</v>
      </c>
      <c r="AT422" s="417">
        <f t="shared" si="184"/>
        <v>19676672.667552266</v>
      </c>
      <c r="AU422" s="417">
        <f t="shared" si="184"/>
        <v>19621286.943906974</v>
      </c>
      <c r="AV422" s="417">
        <f t="shared" si="184"/>
        <v>19432417.602170859</v>
      </c>
      <c r="AW422" s="417">
        <f t="shared" si="184"/>
        <v>19741552.202525675</v>
      </c>
    </row>
    <row r="423" spans="1:49" s="396" customFormat="1">
      <c r="A423" s="396" t="s">
        <v>192</v>
      </c>
      <c r="V423" s="402">
        <v>1932936</v>
      </c>
      <c r="W423" s="402">
        <v>2296049</v>
      </c>
      <c r="X423" s="402">
        <v>2749143</v>
      </c>
      <c r="Y423" s="402">
        <v>3128000</v>
      </c>
      <c r="Z423" s="402">
        <v>4184006</v>
      </c>
      <c r="AA423" s="402">
        <v>5859970</v>
      </c>
      <c r="AB423" s="402">
        <v>5698888</v>
      </c>
      <c r="AC423" s="402">
        <v>5560880</v>
      </c>
      <c r="AD423" s="402">
        <v>5458927</v>
      </c>
      <c r="AE423" s="457">
        <v>5601487</v>
      </c>
      <c r="AF423" s="457">
        <v>5554010</v>
      </c>
      <c r="AG423" s="417">
        <f t="shared" ref="AG423:AT423" si="185">AG417</f>
        <v>5886167.4629404219</v>
      </c>
      <c r="AH423" s="417">
        <f t="shared" si="185"/>
        <v>6053053.872740102</v>
      </c>
      <c r="AI423" s="417">
        <f t="shared" si="185"/>
        <v>5636785.3244166821</v>
      </c>
      <c r="AJ423" s="417">
        <f t="shared" si="185"/>
        <v>5624700.7305672839</v>
      </c>
      <c r="AK423" s="417">
        <f t="shared" si="185"/>
        <v>6184582.8426835556</v>
      </c>
      <c r="AL423" s="417">
        <f t="shared" si="185"/>
        <v>6298554.7874065069</v>
      </c>
      <c r="AM423" s="417">
        <f t="shared" si="185"/>
        <v>5819679.5767417196</v>
      </c>
      <c r="AN423" s="417">
        <f t="shared" si="185"/>
        <v>5770702.4496979509</v>
      </c>
      <c r="AO423" s="417">
        <f t="shared" si="185"/>
        <v>6313010.6144554084</v>
      </c>
      <c r="AP423" s="417">
        <f t="shared" si="185"/>
        <v>6403190.3791423663</v>
      </c>
      <c r="AQ423" s="417">
        <f t="shared" si="185"/>
        <v>5897023.7468606187</v>
      </c>
      <c r="AR423" s="417">
        <f t="shared" si="185"/>
        <v>5847395.7085087523</v>
      </c>
      <c r="AS423" s="417">
        <f t="shared" si="185"/>
        <v>6396911.2073468519</v>
      </c>
      <c r="AT423" s="417">
        <f t="shared" si="185"/>
        <v>6488289.4708462022</v>
      </c>
      <c r="AU423" s="417">
        <f t="shared" si="184"/>
        <v>5975395.8293538159</v>
      </c>
      <c r="AV423" s="417">
        <f t="shared" si="184"/>
        <v>5925108.2290122658</v>
      </c>
      <c r="AW423" s="417">
        <f t="shared" si="184"/>
        <v>6481926.8481793553</v>
      </c>
    </row>
    <row r="424" spans="1:49" s="396" customFormat="1">
      <c r="A424" s="396" t="s">
        <v>274</v>
      </c>
      <c r="V424" s="402"/>
      <c r="W424" s="402"/>
      <c r="X424" s="402"/>
      <c r="Y424" s="402">
        <v>50.22</v>
      </c>
      <c r="Z424" s="402">
        <v>166678</v>
      </c>
      <c r="AA424" s="402">
        <v>1228680</v>
      </c>
      <c r="AB424" s="402">
        <v>2756429</v>
      </c>
      <c r="AC424" s="402">
        <v>4166497</v>
      </c>
      <c r="AD424" s="402">
        <v>6225168</v>
      </c>
      <c r="AE424" s="457">
        <v>7947382</v>
      </c>
      <c r="AF424" s="457">
        <v>8670621</v>
      </c>
      <c r="AG424" s="417">
        <f t="shared" si="184"/>
        <v>10837452.046174467</v>
      </c>
      <c r="AH424" s="417">
        <f t="shared" si="184"/>
        <v>11716898.749288345</v>
      </c>
      <c r="AI424" s="417">
        <f t="shared" si="184"/>
        <v>12436429.152321778</v>
      </c>
      <c r="AJ424" s="417">
        <f t="shared" si="184"/>
        <v>12276751.390430637</v>
      </c>
      <c r="AK424" s="417">
        <f t="shared" si="184"/>
        <v>13816673.632989362</v>
      </c>
      <c r="AL424" s="417">
        <f t="shared" si="184"/>
        <v>13971586.131061662</v>
      </c>
      <c r="AM424" s="417">
        <f t="shared" si="184"/>
        <v>14111631.980205957</v>
      </c>
      <c r="AN424" s="417">
        <f t="shared" si="184"/>
        <v>13434337.211586434</v>
      </c>
      <c r="AO424" s="417">
        <f t="shared" si="184"/>
        <v>14728624.155493772</v>
      </c>
      <c r="AP424" s="417">
        <f t="shared" si="184"/>
        <v>14617108.847137878</v>
      </c>
      <c r="AQ424" s="417">
        <f t="shared" si="184"/>
        <v>14568027.212864257</v>
      </c>
      <c r="AR424" s="417">
        <f t="shared" si="184"/>
        <v>13779108.7491579</v>
      </c>
      <c r="AS424" s="417">
        <f t="shared" si="184"/>
        <v>15078600.07938626</v>
      </c>
      <c r="AT424" s="417">
        <f t="shared" si="184"/>
        <v>14939415.520777831</v>
      </c>
      <c r="AU424" s="417">
        <f t="shared" si="184"/>
        <v>14866809.728602702</v>
      </c>
      <c r="AV424" s="417">
        <f t="shared" si="184"/>
        <v>14042607.035953714</v>
      </c>
      <c r="AW424" s="417">
        <f t="shared" si="184"/>
        <v>15348133.537237406</v>
      </c>
    </row>
    <row r="425" spans="1:49" s="399" customFormat="1">
      <c r="A425" s="399" t="s">
        <v>110</v>
      </c>
      <c r="V425" s="404">
        <f t="shared" ref="V425:AE425" si="186">SUM(V422:V424)</f>
        <v>9961883</v>
      </c>
      <c r="W425" s="404">
        <f t="shared" si="186"/>
        <v>10990733</v>
      </c>
      <c r="X425" s="404">
        <f t="shared" si="186"/>
        <v>11858416</v>
      </c>
      <c r="Y425" s="404">
        <f t="shared" si="186"/>
        <v>13316420.220000001</v>
      </c>
      <c r="Z425" s="404">
        <f t="shared" si="186"/>
        <v>15928037</v>
      </c>
      <c r="AA425" s="404">
        <f t="shared" si="186"/>
        <v>19640677</v>
      </c>
      <c r="AB425" s="404">
        <f t="shared" si="186"/>
        <v>22154134</v>
      </c>
      <c r="AC425" s="404">
        <f t="shared" si="186"/>
        <v>24423773</v>
      </c>
      <c r="AD425" s="404">
        <f t="shared" si="186"/>
        <v>28249847</v>
      </c>
      <c r="AE425" s="456">
        <f t="shared" si="186"/>
        <v>30922923</v>
      </c>
      <c r="AF425" s="456">
        <f t="shared" ref="AF425:AW425" si="187">SUM(AF422:AF424)</f>
        <v>31988427</v>
      </c>
      <c r="AG425" s="418">
        <f t="shared" si="187"/>
        <v>33456083.84885053</v>
      </c>
      <c r="AH425" s="418">
        <f t="shared" si="187"/>
        <v>35027715.321840405</v>
      </c>
      <c r="AI425" s="418">
        <f t="shared" si="187"/>
        <v>35504704.041916624</v>
      </c>
      <c r="AJ425" s="418">
        <f t="shared" si="187"/>
        <v>35366639.049240395</v>
      </c>
      <c r="AK425" s="418">
        <f t="shared" si="187"/>
        <v>37931312.844373241</v>
      </c>
      <c r="AL425" s="418">
        <f t="shared" si="187"/>
        <v>38639573.887804031</v>
      </c>
      <c r="AM425" s="418">
        <f t="shared" si="187"/>
        <v>38373376.023181945</v>
      </c>
      <c r="AN425" s="418">
        <f t="shared" si="187"/>
        <v>37581502.217312217</v>
      </c>
      <c r="AO425" s="418">
        <f t="shared" si="187"/>
        <v>39813669.017081097</v>
      </c>
      <c r="AP425" s="418">
        <f t="shared" si="187"/>
        <v>40166081.711385667</v>
      </c>
      <c r="AQ425" s="418">
        <f t="shared" si="187"/>
        <v>39608592.660332516</v>
      </c>
      <c r="AR425" s="418">
        <f t="shared" si="187"/>
        <v>38632050.766192622</v>
      </c>
      <c r="AS425" s="418">
        <f t="shared" si="187"/>
        <v>40825908.400993787</v>
      </c>
      <c r="AT425" s="418">
        <f t="shared" si="187"/>
        <v>41104377.659176297</v>
      </c>
      <c r="AU425" s="418">
        <f t="shared" si="187"/>
        <v>40463492.501863495</v>
      </c>
      <c r="AV425" s="418">
        <f t="shared" si="187"/>
        <v>39400132.867136836</v>
      </c>
      <c r="AW425" s="418">
        <f t="shared" si="187"/>
        <v>41571612.587942436</v>
      </c>
    </row>
    <row r="426" spans="1:49" s="399" customFormat="1">
      <c r="V426" s="404"/>
      <c r="W426" s="404"/>
      <c r="X426" s="404"/>
      <c r="Y426" s="404"/>
      <c r="Z426" s="404"/>
      <c r="AA426" s="404"/>
      <c r="AB426" s="404"/>
      <c r="AC426" s="404"/>
      <c r="AD426" s="404"/>
      <c r="AE426" s="400"/>
      <c r="AF426" s="400"/>
      <c r="AG426" s="400"/>
      <c r="AH426" s="400"/>
      <c r="AI426" s="400"/>
      <c r="AJ426" s="400"/>
      <c r="AK426" s="400"/>
      <c r="AL426" s="400"/>
      <c r="AM426" s="400"/>
      <c r="AN426" s="400"/>
      <c r="AO426" s="400"/>
      <c r="AP426" s="400"/>
      <c r="AQ426" s="400"/>
      <c r="AR426" s="400"/>
      <c r="AS426" s="400"/>
    </row>
    <row r="427" spans="1:49" s="399" customFormat="1">
      <c r="A427" s="399" t="s">
        <v>276</v>
      </c>
      <c r="V427" s="404"/>
      <c r="W427" s="404"/>
      <c r="X427" s="404"/>
      <c r="Y427" s="404"/>
      <c r="Z427" s="404"/>
      <c r="AA427" s="404"/>
      <c r="AB427" s="404"/>
      <c r="AC427" s="404"/>
      <c r="AD427" s="404"/>
      <c r="AE427" s="400"/>
      <c r="AF427" s="400"/>
      <c r="AG427" s="400"/>
      <c r="AH427" s="400"/>
      <c r="AI427" s="400"/>
      <c r="AJ427" s="400"/>
      <c r="AK427" s="400"/>
      <c r="AL427" s="400"/>
      <c r="AM427" s="400"/>
      <c r="AN427" s="400"/>
      <c r="AO427" s="400"/>
      <c r="AP427" s="400"/>
      <c r="AQ427" s="400"/>
      <c r="AR427" s="400"/>
      <c r="AS427" s="400"/>
    </row>
    <row r="428" spans="1:49" s="408" customFormat="1">
      <c r="A428" s="408" t="s">
        <v>268</v>
      </c>
      <c r="W428" s="412">
        <f>W391/V407</f>
        <v>3.3436130498295732E-2</v>
      </c>
      <c r="X428" s="412">
        <f t="shared" ref="X428:AD428" si="188">X391/W407</f>
        <v>3.622348440941231E-2</v>
      </c>
      <c r="Y428" s="412">
        <f t="shared" si="188"/>
        <v>3.6577077540932965E-2</v>
      </c>
      <c r="Z428" s="412">
        <f t="shared" si="188"/>
        <v>3.247895464254303E-2</v>
      </c>
      <c r="AA428" s="412">
        <f t="shared" si="188"/>
        <v>2.9606048547552725E-2</v>
      </c>
      <c r="AB428" s="412">
        <f t="shared" si="188"/>
        <v>2.6153212520593081E-2</v>
      </c>
      <c r="AC428" s="412">
        <f t="shared" si="188"/>
        <v>3.2580525731210661E-2</v>
      </c>
      <c r="AD428" s="412">
        <f t="shared" si="188"/>
        <v>3.67955286446204E-2</v>
      </c>
      <c r="AE428" s="412">
        <f t="shared" ref="AE428:AE429" si="189">AE391/AD407</f>
        <v>0</v>
      </c>
      <c r="AF428" s="412"/>
      <c r="AG428" s="419"/>
      <c r="AH428" s="419"/>
      <c r="AI428" s="419"/>
      <c r="AJ428" s="419"/>
      <c r="AK428" s="419"/>
      <c r="AL428" s="419"/>
      <c r="AM428" s="419"/>
      <c r="AN428" s="419"/>
      <c r="AO428" s="419"/>
      <c r="AP428" s="419"/>
      <c r="AQ428" s="419"/>
      <c r="AR428" s="419"/>
      <c r="AS428" s="419"/>
      <c r="AT428" s="419"/>
      <c r="AU428" s="419"/>
      <c r="AV428" s="419"/>
      <c r="AW428" s="419"/>
    </row>
    <row r="429" spans="1:49" s="408" customFormat="1">
      <c r="A429" s="408" t="s">
        <v>269</v>
      </c>
      <c r="W429" s="412">
        <f>W392/V408</f>
        <v>3.6830221391079269E-2</v>
      </c>
      <c r="X429" s="412">
        <f t="shared" ref="X429:AD429" si="190">X392/W408</f>
        <v>3.5201175545329151E-2</v>
      </c>
      <c r="Y429" s="412">
        <f t="shared" si="190"/>
        <v>3.369946114402373E-2</v>
      </c>
      <c r="Z429" s="412">
        <f t="shared" si="190"/>
        <v>3.3588091440501913E-2</v>
      </c>
      <c r="AA429" s="412">
        <f t="shared" si="190"/>
        <v>3.494648729842266E-2</v>
      </c>
      <c r="AB429" s="412">
        <f t="shared" si="190"/>
        <v>3.5573546751103892E-2</v>
      </c>
      <c r="AC429" s="412">
        <f t="shared" si="190"/>
        <v>3.5101104113579529E-2</v>
      </c>
      <c r="AD429" s="412">
        <f t="shared" si="190"/>
        <v>3.2906974431987653E-2</v>
      </c>
      <c r="AE429" s="412">
        <f t="shared" si="189"/>
        <v>3.2830704929607928E-2</v>
      </c>
      <c r="AF429" s="412">
        <f t="shared" ref="AF429" si="191">AF392/AE408</f>
        <v>3.209879837491262E-2</v>
      </c>
      <c r="AG429" s="419">
        <f t="shared" ref="AG429:AU429" si="192">AF429</f>
        <v>3.209879837491262E-2</v>
      </c>
      <c r="AH429" s="419">
        <f t="shared" si="192"/>
        <v>3.209879837491262E-2</v>
      </c>
      <c r="AI429" s="419">
        <f t="shared" si="192"/>
        <v>3.209879837491262E-2</v>
      </c>
      <c r="AJ429" s="419">
        <f t="shared" si="192"/>
        <v>3.209879837491262E-2</v>
      </c>
      <c r="AK429" s="419">
        <f t="shared" si="192"/>
        <v>3.209879837491262E-2</v>
      </c>
      <c r="AL429" s="419">
        <f t="shared" si="192"/>
        <v>3.209879837491262E-2</v>
      </c>
      <c r="AM429" s="419">
        <f t="shared" si="192"/>
        <v>3.209879837491262E-2</v>
      </c>
      <c r="AN429" s="419">
        <f t="shared" si="192"/>
        <v>3.209879837491262E-2</v>
      </c>
      <c r="AO429" s="419">
        <f t="shared" si="192"/>
        <v>3.209879837491262E-2</v>
      </c>
      <c r="AP429" s="419">
        <f t="shared" si="192"/>
        <v>3.209879837491262E-2</v>
      </c>
      <c r="AQ429" s="419">
        <f t="shared" si="192"/>
        <v>3.209879837491262E-2</v>
      </c>
      <c r="AR429" s="419">
        <f t="shared" si="192"/>
        <v>3.209879837491262E-2</v>
      </c>
      <c r="AS429" s="419">
        <f t="shared" si="192"/>
        <v>3.209879837491262E-2</v>
      </c>
      <c r="AT429" s="419">
        <f t="shared" si="192"/>
        <v>3.209879837491262E-2</v>
      </c>
      <c r="AU429" s="419">
        <f t="shared" si="192"/>
        <v>3.209879837491262E-2</v>
      </c>
      <c r="AV429" s="419">
        <f t="shared" ref="AG429:AW430" si="193">AU429</f>
        <v>3.209879837491262E-2</v>
      </c>
      <c r="AW429" s="419">
        <f t="shared" si="193"/>
        <v>3.209879837491262E-2</v>
      </c>
    </row>
    <row r="430" spans="1:49" s="408" customFormat="1">
      <c r="A430" s="408" t="s">
        <v>263</v>
      </c>
      <c r="W430" s="412">
        <f>W390/V409</f>
        <v>3.8257992874352761E-2</v>
      </c>
      <c r="X430" s="412">
        <f t="shared" ref="X430:AD430" si="194">X390/W409</f>
        <v>3.8832763736057388E-2</v>
      </c>
      <c r="Y430" s="412">
        <f t="shared" si="194"/>
        <v>3.8043737760530778E-2</v>
      </c>
      <c r="Z430" s="412">
        <f t="shared" si="194"/>
        <v>3.9499832788100972E-2</v>
      </c>
      <c r="AA430" s="412">
        <f t="shared" si="194"/>
        <v>4.0568634408486952E-2</v>
      </c>
      <c r="AB430" s="412">
        <f t="shared" si="194"/>
        <v>3.9051373942565873E-2</v>
      </c>
      <c r="AC430" s="412">
        <f t="shared" si="194"/>
        <v>3.9720842099372877E-2</v>
      </c>
      <c r="AD430" s="412">
        <f t="shared" si="194"/>
        <v>3.7142928776432556E-2</v>
      </c>
      <c r="AE430" s="412">
        <f t="shared" ref="AE430" si="195">AE390/AD409</f>
        <v>3.5952076052539785E-2</v>
      </c>
      <c r="AF430" s="412">
        <f t="shared" ref="AF430" si="196">AF390/AE409</f>
        <v>3.5980769799261361E-2</v>
      </c>
      <c r="AG430" s="419">
        <f t="shared" si="193"/>
        <v>3.5980769799261361E-2</v>
      </c>
      <c r="AH430" s="419">
        <f t="shared" si="193"/>
        <v>3.5980769799261361E-2</v>
      </c>
      <c r="AI430" s="419">
        <f t="shared" si="193"/>
        <v>3.5980769799261361E-2</v>
      </c>
      <c r="AJ430" s="419">
        <f t="shared" si="193"/>
        <v>3.5980769799261361E-2</v>
      </c>
      <c r="AK430" s="419">
        <f t="shared" si="193"/>
        <v>3.5980769799261361E-2</v>
      </c>
      <c r="AL430" s="419">
        <f t="shared" si="193"/>
        <v>3.5980769799261361E-2</v>
      </c>
      <c r="AM430" s="419">
        <f t="shared" si="193"/>
        <v>3.5980769799261361E-2</v>
      </c>
      <c r="AN430" s="419">
        <f t="shared" si="193"/>
        <v>3.5980769799261361E-2</v>
      </c>
      <c r="AO430" s="419">
        <f t="shared" si="193"/>
        <v>3.5980769799261361E-2</v>
      </c>
      <c r="AP430" s="419">
        <f t="shared" si="193"/>
        <v>3.5980769799261361E-2</v>
      </c>
      <c r="AQ430" s="419">
        <f t="shared" si="193"/>
        <v>3.5980769799261361E-2</v>
      </c>
      <c r="AR430" s="419">
        <f t="shared" si="193"/>
        <v>3.5980769799261361E-2</v>
      </c>
      <c r="AS430" s="419">
        <f t="shared" si="193"/>
        <v>3.5980769799261361E-2</v>
      </c>
      <c r="AT430" s="419">
        <f t="shared" si="193"/>
        <v>3.5980769799261361E-2</v>
      </c>
      <c r="AU430" s="419">
        <f t="shared" si="193"/>
        <v>3.5980769799261361E-2</v>
      </c>
      <c r="AV430" s="419">
        <f t="shared" si="193"/>
        <v>3.5980769799261361E-2</v>
      </c>
      <c r="AW430" s="419">
        <f t="shared" si="193"/>
        <v>3.5980769799261361E-2</v>
      </c>
    </row>
    <row r="431" spans="1:49" s="399" customFormat="1">
      <c r="V431" s="404"/>
      <c r="W431" s="421">
        <f t="shared" ref="W431:AC431" si="197">SUMPRODUCT(W428:W430,W433:W435)</f>
        <v>3.786482055942212E-2</v>
      </c>
      <c r="X431" s="421">
        <f t="shared" si="197"/>
        <v>3.7846264383641463E-2</v>
      </c>
      <c r="Y431" s="421">
        <f t="shared" si="197"/>
        <v>3.6865159495869201E-2</v>
      </c>
      <c r="Z431" s="421">
        <f t="shared" si="197"/>
        <v>3.8000357026768738E-2</v>
      </c>
      <c r="AA431" s="421">
        <f t="shared" si="197"/>
        <v>3.921955109553675E-2</v>
      </c>
      <c r="AB431" s="421">
        <f t="shared" si="197"/>
        <v>3.8187957177546035E-2</v>
      </c>
      <c r="AC431" s="421">
        <f t="shared" si="197"/>
        <v>3.8569384830635378E-2</v>
      </c>
      <c r="AD431" s="421">
        <f>SUMPRODUCT(AD428:AD430,AD433:AD435)</f>
        <v>3.607542951670531E-2</v>
      </c>
      <c r="AE431" s="458">
        <f>SUMPRODUCT(AE428:AE430,AE433:AE435)</f>
        <v>3.5136055062919551E-2</v>
      </c>
      <c r="AF431" s="458">
        <f t="shared" ref="AF431:AW431" si="198">SUMPRODUCT(AF428:AF430,AF433:AF435)</f>
        <v>3.4940827550195439E-2</v>
      </c>
      <c r="AG431" s="420">
        <f t="shared" si="198"/>
        <v>3.4940827550195439E-2</v>
      </c>
      <c r="AH431" s="420">
        <f t="shared" si="198"/>
        <v>3.4940827550195439E-2</v>
      </c>
      <c r="AI431" s="420">
        <f t="shared" si="198"/>
        <v>3.4940827550195439E-2</v>
      </c>
      <c r="AJ431" s="420">
        <f t="shared" si="198"/>
        <v>3.4940827550195439E-2</v>
      </c>
      <c r="AK431" s="420">
        <f t="shared" si="198"/>
        <v>3.4940827550195439E-2</v>
      </c>
      <c r="AL431" s="420">
        <f t="shared" si="198"/>
        <v>3.4940827550195439E-2</v>
      </c>
      <c r="AM431" s="420">
        <f t="shared" si="198"/>
        <v>3.4940827550195439E-2</v>
      </c>
      <c r="AN431" s="420">
        <f t="shared" si="198"/>
        <v>3.4940827550195439E-2</v>
      </c>
      <c r="AO431" s="420">
        <f t="shared" si="198"/>
        <v>3.4940827550195439E-2</v>
      </c>
      <c r="AP431" s="420">
        <f t="shared" si="198"/>
        <v>3.4940827550195439E-2</v>
      </c>
      <c r="AQ431" s="420">
        <f t="shared" si="198"/>
        <v>3.4940827550195439E-2</v>
      </c>
      <c r="AR431" s="420">
        <f t="shared" si="198"/>
        <v>3.4940827550195439E-2</v>
      </c>
      <c r="AS431" s="420">
        <f t="shared" si="198"/>
        <v>3.4940827550195439E-2</v>
      </c>
      <c r="AT431" s="420">
        <f t="shared" si="198"/>
        <v>3.4940827550195439E-2</v>
      </c>
      <c r="AU431" s="420">
        <f t="shared" si="198"/>
        <v>3.4940827550195439E-2</v>
      </c>
      <c r="AV431" s="420">
        <f t="shared" si="198"/>
        <v>3.4940827550195439E-2</v>
      </c>
      <c r="AW431" s="420">
        <f t="shared" si="198"/>
        <v>3.4940827550195439E-2</v>
      </c>
    </row>
    <row r="432" spans="1:49" s="399" customFormat="1">
      <c r="A432" s="399" t="s">
        <v>277</v>
      </c>
      <c r="V432" s="404"/>
      <c r="W432" s="404"/>
      <c r="X432" s="404"/>
      <c r="Y432" s="404"/>
      <c r="Z432" s="404"/>
      <c r="AA432" s="404"/>
      <c r="AB432" s="404"/>
      <c r="AC432" s="404"/>
      <c r="AD432" s="404"/>
      <c r="AE432" s="400"/>
      <c r="AF432" s="400"/>
      <c r="AG432" s="400"/>
      <c r="AH432" s="400"/>
      <c r="AI432" s="400"/>
      <c r="AJ432" s="400"/>
      <c r="AK432" s="400"/>
      <c r="AL432" s="400"/>
      <c r="AM432" s="400"/>
      <c r="AN432" s="400"/>
      <c r="AO432" s="400"/>
      <c r="AP432" s="400"/>
      <c r="AQ432" s="400"/>
      <c r="AR432" s="400"/>
      <c r="AS432" s="400"/>
      <c r="AT432" s="400"/>
      <c r="AU432" s="400"/>
      <c r="AV432" s="400"/>
      <c r="AW432" s="400"/>
    </row>
    <row r="433" spans="1:49" s="408" customFormat="1">
      <c r="A433" s="411" t="s">
        <v>268</v>
      </c>
      <c r="V433" s="410">
        <f>V407/V$410</f>
        <v>1.7831169130612084E-3</v>
      </c>
      <c r="W433" s="410">
        <f t="shared" ref="W433:AD433" si="199">W407/W$410</f>
        <v>1.5271894421235563E-3</v>
      </c>
      <c r="X433" s="410">
        <f t="shared" si="199"/>
        <v>1.2757283711427642E-3</v>
      </c>
      <c r="Y433" s="410">
        <f t="shared" si="199"/>
        <v>1.1209741531585337E-3</v>
      </c>
      <c r="Z433" s="410">
        <f t="shared" si="199"/>
        <v>7.4994097161791248E-4</v>
      </c>
      <c r="AA433" s="410">
        <f t="shared" si="199"/>
        <v>2.547021018693015E-4</v>
      </c>
      <c r="AB433" s="410">
        <f t="shared" si="199"/>
        <v>1.2409338548716601E-4</v>
      </c>
      <c r="AC433" s="410">
        <f t="shared" si="199"/>
        <v>8.5083796046650972E-5</v>
      </c>
      <c r="AD433" s="410">
        <f t="shared" si="199"/>
        <v>6.5017042383619229E-5</v>
      </c>
      <c r="AE433" s="410">
        <f t="shared" ref="AE433:AF433" si="200">AE407/AE$410</f>
        <v>0</v>
      </c>
      <c r="AF433" s="410">
        <f t="shared" si="200"/>
        <v>0</v>
      </c>
      <c r="AG433" s="409"/>
      <c r="AH433" s="409"/>
      <c r="AI433" s="409"/>
      <c r="AJ433" s="409"/>
      <c r="AK433" s="409"/>
      <c r="AL433" s="409"/>
      <c r="AM433" s="409"/>
      <c r="AN433" s="409"/>
      <c r="AO433" s="409"/>
      <c r="AP433" s="409"/>
      <c r="AQ433" s="409"/>
      <c r="AR433" s="409"/>
      <c r="AS433" s="409"/>
      <c r="AT433" s="409"/>
      <c r="AU433" s="409"/>
      <c r="AV433" s="409"/>
      <c r="AW433" s="409"/>
    </row>
    <row r="434" spans="1:49" s="408" customFormat="1">
      <c r="A434" s="411" t="s">
        <v>269</v>
      </c>
      <c r="V434" s="410">
        <f t="shared" ref="V434:AD435" si="201">V408/V$410</f>
        <v>0.2688769161174841</v>
      </c>
      <c r="W434" s="410">
        <f t="shared" si="201"/>
        <v>0.27021720362000723</v>
      </c>
      <c r="X434" s="410">
        <f t="shared" si="201"/>
        <v>0.27072745287056621</v>
      </c>
      <c r="Y434" s="410">
        <f t="shared" si="201"/>
        <v>0.27091603052897545</v>
      </c>
      <c r="Z434" s="410">
        <f t="shared" si="201"/>
        <v>0.25275302644304398</v>
      </c>
      <c r="AA434" s="410">
        <f t="shared" si="201"/>
        <v>0.23946209391772849</v>
      </c>
      <c r="AB434" s="410">
        <f t="shared" si="201"/>
        <v>0.24780305088710919</v>
      </c>
      <c r="AC434" s="410">
        <f t="shared" si="201"/>
        <v>0.24911580419820967</v>
      </c>
      <c r="AD434" s="410">
        <f t="shared" si="201"/>
        <v>0.25200381920972725</v>
      </c>
      <c r="AE434" s="410">
        <f t="shared" ref="AE434:AF434" si="202">AE408/AE$410</f>
        <v>0.26143030017326446</v>
      </c>
      <c r="AF434" s="410">
        <f t="shared" si="202"/>
        <v>0.26789023807417267</v>
      </c>
      <c r="AG434" s="409">
        <f t="shared" ref="AG434:AU434" si="203">AF434</f>
        <v>0.26789023807417267</v>
      </c>
      <c r="AH434" s="409">
        <f t="shared" si="203"/>
        <v>0.26789023807417267</v>
      </c>
      <c r="AI434" s="409">
        <f t="shared" si="203"/>
        <v>0.26789023807417267</v>
      </c>
      <c r="AJ434" s="409">
        <f t="shared" si="203"/>
        <v>0.26789023807417267</v>
      </c>
      <c r="AK434" s="409">
        <f t="shared" si="203"/>
        <v>0.26789023807417267</v>
      </c>
      <c r="AL434" s="409">
        <f t="shared" si="203"/>
        <v>0.26789023807417267</v>
      </c>
      <c r="AM434" s="409">
        <f t="shared" si="203"/>
        <v>0.26789023807417267</v>
      </c>
      <c r="AN434" s="409">
        <f t="shared" si="203"/>
        <v>0.26789023807417267</v>
      </c>
      <c r="AO434" s="409">
        <f t="shared" si="203"/>
        <v>0.26789023807417267</v>
      </c>
      <c r="AP434" s="409">
        <f t="shared" si="203"/>
        <v>0.26789023807417267</v>
      </c>
      <c r="AQ434" s="409">
        <f t="shared" si="203"/>
        <v>0.26789023807417267</v>
      </c>
      <c r="AR434" s="409">
        <f t="shared" si="203"/>
        <v>0.26789023807417267</v>
      </c>
      <c r="AS434" s="409">
        <f t="shared" si="203"/>
        <v>0.26789023807417267</v>
      </c>
      <c r="AT434" s="409">
        <f t="shared" si="203"/>
        <v>0.26789023807417267</v>
      </c>
      <c r="AU434" s="409">
        <f t="shared" si="203"/>
        <v>0.26789023807417267</v>
      </c>
      <c r="AV434" s="409">
        <f t="shared" ref="AG434:AW435" si="204">AU434</f>
        <v>0.26789023807417267</v>
      </c>
      <c r="AW434" s="409">
        <f t="shared" si="204"/>
        <v>0.26789023807417267</v>
      </c>
    </row>
    <row r="435" spans="1:49" s="408" customFormat="1">
      <c r="A435" s="411" t="s">
        <v>263</v>
      </c>
      <c r="V435" s="410">
        <f t="shared" si="201"/>
        <v>0.72933996696945469</v>
      </c>
      <c r="W435" s="410">
        <f t="shared" si="201"/>
        <v>0.72825560693786917</v>
      </c>
      <c r="X435" s="410">
        <f t="shared" si="201"/>
        <v>0.72799681875829103</v>
      </c>
      <c r="Y435" s="410">
        <f t="shared" si="201"/>
        <v>0.72796299531786601</v>
      </c>
      <c r="Z435" s="410">
        <f t="shared" si="201"/>
        <v>0.74649703258533806</v>
      </c>
      <c r="AA435" s="410">
        <f t="shared" si="201"/>
        <v>0.76028320398040217</v>
      </c>
      <c r="AB435" s="410">
        <f t="shared" si="201"/>
        <v>0.75207285572740368</v>
      </c>
      <c r="AC435" s="410">
        <f t="shared" si="201"/>
        <v>0.75079911200574367</v>
      </c>
      <c r="AD435" s="410">
        <f t="shared" si="201"/>
        <v>0.74793116374788915</v>
      </c>
      <c r="AE435" s="410">
        <f t="shared" ref="AE435:AF435" si="205">AE409/AE$410</f>
        <v>0.73856969982673548</v>
      </c>
      <c r="AF435" s="410">
        <f t="shared" si="205"/>
        <v>0.73210976192582733</v>
      </c>
      <c r="AG435" s="409">
        <f t="shared" si="204"/>
        <v>0.73210976192582733</v>
      </c>
      <c r="AH435" s="409">
        <f t="shared" si="204"/>
        <v>0.73210976192582733</v>
      </c>
      <c r="AI435" s="409">
        <f t="shared" si="204"/>
        <v>0.73210976192582733</v>
      </c>
      <c r="AJ435" s="409">
        <f t="shared" si="204"/>
        <v>0.73210976192582733</v>
      </c>
      <c r="AK435" s="409">
        <f t="shared" si="204"/>
        <v>0.73210976192582733</v>
      </c>
      <c r="AL435" s="409">
        <f t="shared" si="204"/>
        <v>0.73210976192582733</v>
      </c>
      <c r="AM435" s="409">
        <f t="shared" si="204"/>
        <v>0.73210976192582733</v>
      </c>
      <c r="AN435" s="409">
        <f t="shared" si="204"/>
        <v>0.73210976192582733</v>
      </c>
      <c r="AO435" s="409">
        <f t="shared" si="204"/>
        <v>0.73210976192582733</v>
      </c>
      <c r="AP435" s="409">
        <f t="shared" si="204"/>
        <v>0.73210976192582733</v>
      </c>
      <c r="AQ435" s="409">
        <f t="shared" si="204"/>
        <v>0.73210976192582733</v>
      </c>
      <c r="AR435" s="409">
        <f t="shared" si="204"/>
        <v>0.73210976192582733</v>
      </c>
      <c r="AS435" s="409">
        <f t="shared" si="204"/>
        <v>0.73210976192582733</v>
      </c>
      <c r="AT435" s="409">
        <f t="shared" si="204"/>
        <v>0.73210976192582733</v>
      </c>
      <c r="AU435" s="409">
        <f t="shared" si="204"/>
        <v>0.73210976192582733</v>
      </c>
      <c r="AV435" s="409">
        <f t="shared" si="204"/>
        <v>0.73210976192582733</v>
      </c>
      <c r="AW435" s="409">
        <f t="shared" si="204"/>
        <v>0.73210976192582733</v>
      </c>
    </row>
    <row r="436" spans="1:49" s="401" customFormat="1">
      <c r="V436" s="403"/>
      <c r="W436" s="403"/>
      <c r="X436" s="403"/>
      <c r="Y436" s="403"/>
      <c r="Z436" s="403"/>
      <c r="AA436" s="403"/>
      <c r="AB436" s="403"/>
      <c r="AC436" s="403"/>
      <c r="AD436" s="403"/>
      <c r="AE436" s="397"/>
      <c r="AF436" s="397"/>
      <c r="AG436" s="397"/>
      <c r="AH436" s="397"/>
      <c r="AI436" s="397"/>
      <c r="AJ436" s="397"/>
      <c r="AK436" s="397"/>
      <c r="AL436" s="397"/>
      <c r="AM436" s="397"/>
      <c r="AN436" s="397"/>
      <c r="AO436" s="397"/>
      <c r="AP436" s="397"/>
      <c r="AQ436" s="397"/>
      <c r="AR436" s="397"/>
      <c r="AS436" s="397"/>
    </row>
    <row r="437" spans="1:49" s="399" customFormat="1">
      <c r="A437" s="399" t="s">
        <v>278</v>
      </c>
      <c r="V437" s="404"/>
      <c r="W437" s="404"/>
      <c r="X437" s="404"/>
      <c r="Y437" s="404"/>
      <c r="Z437" s="404"/>
      <c r="AA437" s="404"/>
      <c r="AB437" s="404"/>
      <c r="AC437" s="404"/>
      <c r="AD437" s="404"/>
      <c r="AE437" s="400"/>
      <c r="AF437" s="400"/>
      <c r="AG437" s="400"/>
      <c r="AH437" s="400"/>
      <c r="AI437" s="400"/>
      <c r="AJ437" s="400"/>
      <c r="AK437" s="400"/>
      <c r="AL437" s="400"/>
      <c r="AM437" s="400"/>
      <c r="AN437" s="400"/>
      <c r="AO437" s="400"/>
      <c r="AP437" s="400"/>
      <c r="AQ437" s="400"/>
      <c r="AR437" s="400"/>
      <c r="AS437" s="400"/>
    </row>
    <row r="438" spans="1:49" s="401" customFormat="1">
      <c r="A438" s="396" t="s">
        <v>191</v>
      </c>
      <c r="V438" s="410">
        <f>V416/V$419</f>
        <v>0.80304911846845883</v>
      </c>
      <c r="W438" s="410">
        <f t="shared" ref="W438:AD440" si="206">W416/W$419</f>
        <v>0.7843508286378833</v>
      </c>
      <c r="X438" s="410">
        <f t="shared" si="206"/>
        <v>0.76123000334991875</v>
      </c>
      <c r="Y438" s="410">
        <f t="shared" si="206"/>
        <v>0.73508312378434637</v>
      </c>
      <c r="Z438" s="410">
        <f t="shared" si="206"/>
        <v>0.68191310419908469</v>
      </c>
      <c r="AA438" s="410">
        <f t="shared" si="206"/>
        <v>0.65688753702430025</v>
      </c>
      <c r="AB438" s="410">
        <f t="shared" si="206"/>
        <v>0.62408006396222371</v>
      </c>
      <c r="AC438" s="410">
        <f t="shared" si="206"/>
        <v>0.5805646396673545</v>
      </c>
      <c r="AD438" s="410">
        <f t="shared" si="206"/>
        <v>0.5576246766099382</v>
      </c>
      <c r="AE438" s="410">
        <f t="shared" ref="AE438:AF438" si="207">AE416/AE$419</f>
        <v>0.54309719270285362</v>
      </c>
      <c r="AF438" s="410">
        <f t="shared" si="207"/>
        <v>0.53196382238328177</v>
      </c>
      <c r="AG438" s="416">
        <f t="shared" ref="AG438:AO438" si="208">AG416/AG$419</f>
        <v>0.5001321856834875</v>
      </c>
      <c r="AH438" s="416">
        <f t="shared" si="208"/>
        <v>0.49268879061179977</v>
      </c>
      <c r="AI438" s="416">
        <f t="shared" si="208"/>
        <v>0.49096281846480555</v>
      </c>
      <c r="AJ438" s="416">
        <f t="shared" si="208"/>
        <v>0.49383224976300361</v>
      </c>
      <c r="AK438" s="416">
        <f t="shared" si="208"/>
        <v>0.47269801713072218</v>
      </c>
      <c r="AL438" s="416">
        <f t="shared" si="208"/>
        <v>0.47540464661112325</v>
      </c>
      <c r="AM438" s="416">
        <f t="shared" si="208"/>
        <v>0.48059530793154942</v>
      </c>
      <c r="AN438" s="416">
        <f t="shared" si="208"/>
        <v>0.48897626416760326</v>
      </c>
      <c r="AO438" s="416">
        <f t="shared" si="208"/>
        <v>0.47149721968799774</v>
      </c>
      <c r="AP438" s="416">
        <f t="shared" ref="AP438:AW438" si="209">AP416/AP$419</f>
        <v>0.47666542688126501</v>
      </c>
      <c r="AQ438" s="416">
        <f t="shared" si="209"/>
        <v>0.48331789682039472</v>
      </c>
      <c r="AR438" s="416">
        <f t="shared" si="209"/>
        <v>0.49196317388249955</v>
      </c>
      <c r="AS438" s="416">
        <f t="shared" si="209"/>
        <v>0.47397346126876738</v>
      </c>
      <c r="AT438" s="416">
        <f t="shared" si="209"/>
        <v>0.47870017229562822</v>
      </c>
      <c r="AU438" s="416">
        <f t="shared" si="209"/>
        <v>0.48491333127023922</v>
      </c>
      <c r="AV438" s="416">
        <f t="shared" si="209"/>
        <v>0.49320690535993594</v>
      </c>
      <c r="AW438" s="416">
        <f t="shared" si="209"/>
        <v>0.47488059696417884</v>
      </c>
    </row>
    <row r="439" spans="1:49" s="401" customFormat="1">
      <c r="A439" s="396" t="s">
        <v>192</v>
      </c>
      <c r="V439" s="410">
        <f>V417/V$419</f>
        <v>0.19695088153154114</v>
      </c>
      <c r="W439" s="410">
        <f t="shared" ref="W439:AD439" si="210">W417/W$419</f>
        <v>0.21564917136211667</v>
      </c>
      <c r="X439" s="410">
        <f t="shared" si="210"/>
        <v>0.23876999665008122</v>
      </c>
      <c r="Y439" s="410">
        <f t="shared" si="210"/>
        <v>0.26491013090436855</v>
      </c>
      <c r="Z439" s="410">
        <f t="shared" si="210"/>
        <v>0.2498905888192928</v>
      </c>
      <c r="AA439" s="410">
        <f t="shared" si="210"/>
        <v>0.23576152433421185</v>
      </c>
      <c r="AB439" s="410">
        <f t="shared" si="210"/>
        <v>0.2172788885387292</v>
      </c>
      <c r="AC439" s="410">
        <f t="shared" si="210"/>
        <v>0.21349399320933743</v>
      </c>
      <c r="AD439" s="410">
        <f t="shared" si="210"/>
        <v>0.20283926235982747</v>
      </c>
      <c r="AE439" s="410">
        <f t="shared" ref="AE439:AF439" si="211">AE417/AE$419</f>
        <v>0.18092807232022445</v>
      </c>
      <c r="AF439" s="410">
        <f t="shared" si="211"/>
        <v>0.17552409823002685</v>
      </c>
      <c r="AG439" s="416">
        <f t="shared" ref="AG439:AO439" si="212">AG417/AG$419</f>
        <v>0.17593713267617411</v>
      </c>
      <c r="AH439" s="416">
        <f t="shared" si="212"/>
        <v>0.1728075558775001</v>
      </c>
      <c r="AI439" s="416">
        <f t="shared" si="212"/>
        <v>0.15876164797098238</v>
      </c>
      <c r="AJ439" s="416">
        <f t="shared" si="212"/>
        <v>0.15903973014614436</v>
      </c>
      <c r="AK439" s="416">
        <f t="shared" si="212"/>
        <v>0.16304689658536248</v>
      </c>
      <c r="AL439" s="416">
        <f t="shared" si="212"/>
        <v>0.16300787388844745</v>
      </c>
      <c r="AM439" s="416">
        <f t="shared" si="212"/>
        <v>0.15165930600492283</v>
      </c>
      <c r="AN439" s="416">
        <f t="shared" si="212"/>
        <v>0.15355167061522174</v>
      </c>
      <c r="AO439" s="416">
        <f t="shared" si="212"/>
        <v>0.15856389954281688</v>
      </c>
      <c r="AP439" s="416">
        <f t="shared" ref="AP439:AW439" si="213">AP417/AP$419</f>
        <v>0.15941784974577911</v>
      </c>
      <c r="AQ439" s="416">
        <f t="shared" si="213"/>
        <v>0.14888243562277359</v>
      </c>
      <c r="AR439" s="416">
        <f t="shared" si="213"/>
        <v>0.15136125555172131</v>
      </c>
      <c r="AS439" s="416">
        <f t="shared" si="213"/>
        <v>0.1566875412670827</v>
      </c>
      <c r="AT439" s="416">
        <f t="shared" si="213"/>
        <v>0.15784911097900375</v>
      </c>
      <c r="AU439" s="416">
        <f t="shared" si="213"/>
        <v>0.14767375379370989</v>
      </c>
      <c r="AV439" s="416">
        <f t="shared" si="213"/>
        <v>0.15038295045838096</v>
      </c>
      <c r="AW439" s="416">
        <f t="shared" si="213"/>
        <v>0.15592194876893936</v>
      </c>
    </row>
    <row r="440" spans="1:49" s="401" customFormat="1">
      <c r="A440" s="396" t="s">
        <v>274</v>
      </c>
      <c r="V440" s="410">
        <f>V418/V$419</f>
        <v>0</v>
      </c>
      <c r="W440" s="410">
        <f t="shared" si="206"/>
        <v>0</v>
      </c>
      <c r="X440" s="410">
        <f t="shared" si="206"/>
        <v>0</v>
      </c>
      <c r="Y440" s="410">
        <f t="shared" si="206"/>
        <v>6.7453112850544327E-6</v>
      </c>
      <c r="Z440" s="410">
        <f t="shared" si="206"/>
        <v>6.8196306981622545E-2</v>
      </c>
      <c r="AA440" s="410">
        <f t="shared" si="206"/>
        <v>0.10735093864148791</v>
      </c>
      <c r="AB440" s="410">
        <f t="shared" si="206"/>
        <v>0.15864104749904706</v>
      </c>
      <c r="AC440" s="410">
        <f t="shared" si="206"/>
        <v>0.2059413671233081</v>
      </c>
      <c r="AD440" s="410">
        <f t="shared" si="206"/>
        <v>0.23953606103023434</v>
      </c>
      <c r="AE440" s="410">
        <f t="shared" ref="AE440:AF440" si="214">AE418/AE$419</f>
        <v>0.27597473497692188</v>
      </c>
      <c r="AF440" s="410">
        <f t="shared" si="214"/>
        <v>0.29251207938669133</v>
      </c>
      <c r="AG440" s="416">
        <f t="shared" ref="AG440:AO440" si="215">AG418/AG$419</f>
        <v>0.32393068164033834</v>
      </c>
      <c r="AH440" s="416">
        <f t="shared" si="215"/>
        <v>0.33450365351070011</v>
      </c>
      <c r="AI440" s="416">
        <f t="shared" si="215"/>
        <v>0.35027553356421198</v>
      </c>
      <c r="AJ440" s="416">
        <f t="shared" si="215"/>
        <v>0.34712802009085214</v>
      </c>
      <c r="AK440" s="416">
        <f t="shared" si="215"/>
        <v>0.36425508628391534</v>
      </c>
      <c r="AL440" s="416">
        <f t="shared" si="215"/>
        <v>0.36158747950042924</v>
      </c>
      <c r="AM440" s="416">
        <f t="shared" si="215"/>
        <v>0.36774538606352758</v>
      </c>
      <c r="AN440" s="416">
        <f t="shared" si="215"/>
        <v>0.35747206521717484</v>
      </c>
      <c r="AO440" s="416">
        <f t="shared" si="215"/>
        <v>0.3699388807691853</v>
      </c>
      <c r="AP440" s="416">
        <f t="shared" ref="AP440:AW440" si="216">AP418/AP$419</f>
        <v>0.36391672337295583</v>
      </c>
      <c r="AQ440" s="416">
        <f t="shared" si="216"/>
        <v>0.36779966755683152</v>
      </c>
      <c r="AR440" s="416">
        <f t="shared" si="216"/>
        <v>0.35667557056577914</v>
      </c>
      <c r="AS440" s="416">
        <f t="shared" si="216"/>
        <v>0.36933899746414989</v>
      </c>
      <c r="AT440" s="416">
        <f t="shared" si="216"/>
        <v>0.36345071672536805</v>
      </c>
      <c r="AU440" s="416">
        <f t="shared" si="216"/>
        <v>0.36741291493605083</v>
      </c>
      <c r="AV440" s="416">
        <f t="shared" si="216"/>
        <v>0.35641014418168315</v>
      </c>
      <c r="AW440" s="416">
        <f t="shared" si="216"/>
        <v>0.36919745426688183</v>
      </c>
    </row>
    <row r="441" spans="1:49" s="401" customFormat="1">
      <c r="V441" s="403"/>
      <c r="W441" s="403"/>
      <c r="X441" s="403"/>
      <c r="Y441" s="403"/>
      <c r="Z441" s="403"/>
      <c r="AA441" s="403"/>
      <c r="AB441" s="403"/>
      <c r="AC441" s="403"/>
      <c r="AD441" s="403"/>
      <c r="AE441" s="397"/>
      <c r="AF441" s="397"/>
      <c r="AG441" s="397"/>
      <c r="AH441" s="397"/>
      <c r="AI441" s="397"/>
      <c r="AJ441" s="397"/>
      <c r="AK441" s="397"/>
      <c r="AL441" s="397"/>
      <c r="AM441" s="397"/>
      <c r="AN441" s="397"/>
      <c r="AO441" s="397"/>
      <c r="AP441" s="397"/>
      <c r="AQ441" s="397"/>
      <c r="AR441" s="397"/>
      <c r="AS441" s="397"/>
    </row>
    <row r="442" spans="1:49" s="399" customFormat="1">
      <c r="A442" s="399" t="s">
        <v>279</v>
      </c>
      <c r="V442" s="404"/>
      <c r="W442" s="404"/>
      <c r="X442" s="404"/>
      <c r="Y442" s="404"/>
      <c r="Z442" s="404"/>
      <c r="AA442" s="404"/>
      <c r="AB442" s="404"/>
      <c r="AC442" s="404"/>
      <c r="AD442" s="404"/>
      <c r="AE442" s="400"/>
      <c r="AF442" s="400"/>
      <c r="AG442" s="400"/>
      <c r="AH442" s="400"/>
      <c r="AI442" s="400"/>
      <c r="AJ442" s="400"/>
      <c r="AK442" s="400"/>
      <c r="AL442" s="400"/>
      <c r="AM442" s="400"/>
      <c r="AN442" s="400"/>
      <c r="AO442" s="400"/>
      <c r="AP442" s="400"/>
      <c r="AQ442" s="400"/>
      <c r="AR442" s="400"/>
      <c r="AS442" s="400"/>
    </row>
    <row r="443" spans="1:49" s="401" customFormat="1">
      <c r="A443" s="396" t="s">
        <v>191</v>
      </c>
      <c r="V443" s="410">
        <f>V422/V$425</f>
        <v>0.80596680366553186</v>
      </c>
      <c r="W443" s="410">
        <f t="shared" ref="W443:AD443" si="217">W422/W$425</f>
        <v>0.79109227746684407</v>
      </c>
      <c r="X443" s="410">
        <f t="shared" si="217"/>
        <v>0.76816945872028775</v>
      </c>
      <c r="Y443" s="410">
        <f t="shared" si="217"/>
        <v>0.76509826452442786</v>
      </c>
      <c r="Z443" s="410">
        <f t="shared" si="217"/>
        <v>0.726853723406092</v>
      </c>
      <c r="AA443" s="410">
        <f t="shared" si="217"/>
        <v>0.63908321490140085</v>
      </c>
      <c r="AB443" s="410">
        <f t="shared" si="217"/>
        <v>0.61834134432878307</v>
      </c>
      <c r="AC443" s="410">
        <f t="shared" si="217"/>
        <v>0.60172504878750721</v>
      </c>
      <c r="AD443" s="410">
        <f t="shared" si="217"/>
        <v>0.58640147679383892</v>
      </c>
      <c r="AE443" s="410">
        <f t="shared" ref="AE443:AF443" si="218">AE422/AE$425</f>
        <v>0.56185031408576736</v>
      </c>
      <c r="AF443" s="410">
        <f t="shared" si="218"/>
        <v>0.55531945975336638</v>
      </c>
      <c r="AG443" s="416">
        <f t="shared" ref="AG443:AW443" si="219">AG422/AG$425</f>
        <v>0.5001321856834875</v>
      </c>
      <c r="AH443" s="416">
        <f t="shared" si="219"/>
        <v>0.49268879061179977</v>
      </c>
      <c r="AI443" s="416">
        <f t="shared" si="219"/>
        <v>0.49096281846480555</v>
      </c>
      <c r="AJ443" s="416">
        <f t="shared" si="219"/>
        <v>0.49383224976300361</v>
      </c>
      <c r="AK443" s="416">
        <f t="shared" si="219"/>
        <v>0.47269801713072218</v>
      </c>
      <c r="AL443" s="416">
        <f t="shared" si="219"/>
        <v>0.47540464661112325</v>
      </c>
      <c r="AM443" s="416">
        <f t="shared" si="219"/>
        <v>0.48059530793154942</v>
      </c>
      <c r="AN443" s="416">
        <f t="shared" si="219"/>
        <v>0.48897626416760326</v>
      </c>
      <c r="AO443" s="416">
        <f t="shared" si="219"/>
        <v>0.47149721968799774</v>
      </c>
      <c r="AP443" s="416">
        <f t="shared" si="219"/>
        <v>0.47666542688126501</v>
      </c>
      <c r="AQ443" s="416">
        <f t="shared" si="219"/>
        <v>0.48331789682039472</v>
      </c>
      <c r="AR443" s="416">
        <f t="shared" si="219"/>
        <v>0.49196317388249955</v>
      </c>
      <c r="AS443" s="416">
        <f t="shared" si="219"/>
        <v>0.47397346126876738</v>
      </c>
      <c r="AT443" s="416">
        <f t="shared" si="219"/>
        <v>0.47870017229562822</v>
      </c>
      <c r="AU443" s="416">
        <f t="shared" si="219"/>
        <v>0.48491333127023922</v>
      </c>
      <c r="AV443" s="416">
        <f t="shared" si="219"/>
        <v>0.49320690535993594</v>
      </c>
      <c r="AW443" s="416">
        <f t="shared" si="219"/>
        <v>0.47488059696417884</v>
      </c>
    </row>
    <row r="444" spans="1:49" s="401" customFormat="1">
      <c r="A444" s="396" t="s">
        <v>192</v>
      </c>
      <c r="V444" s="410">
        <f t="shared" ref="V444:AD444" si="220">V423/V$425</f>
        <v>0.19403319633446808</v>
      </c>
      <c r="W444" s="410">
        <f t="shared" si="220"/>
        <v>0.2089077225331559</v>
      </c>
      <c r="X444" s="410">
        <f t="shared" si="220"/>
        <v>0.23183054127971223</v>
      </c>
      <c r="Y444" s="410">
        <f t="shared" si="220"/>
        <v>0.23489796419176082</v>
      </c>
      <c r="Z444" s="410">
        <f t="shared" si="220"/>
        <v>0.26268183580939697</v>
      </c>
      <c r="AA444" s="410">
        <f t="shared" si="220"/>
        <v>0.29835886003318524</v>
      </c>
      <c r="AB444" s="410">
        <f t="shared" si="220"/>
        <v>0.25723812991290923</v>
      </c>
      <c r="AC444" s="410">
        <f t="shared" si="220"/>
        <v>0.2276830856559304</v>
      </c>
      <c r="AD444" s="410">
        <f t="shared" si="220"/>
        <v>0.1932374005423817</v>
      </c>
      <c r="AE444" s="410">
        <f t="shared" ref="AE444:AF444" si="221">AE423/AE$425</f>
        <v>0.1811435160899893</v>
      </c>
      <c r="AF444" s="410">
        <f t="shared" si="221"/>
        <v>0.17362560528531146</v>
      </c>
      <c r="AG444" s="416">
        <f t="shared" ref="AG444:AW444" si="222">AG423/AG$425</f>
        <v>0.17593713267617411</v>
      </c>
      <c r="AH444" s="416">
        <f t="shared" si="222"/>
        <v>0.1728075558775001</v>
      </c>
      <c r="AI444" s="416">
        <f t="shared" si="222"/>
        <v>0.15876164797098238</v>
      </c>
      <c r="AJ444" s="416">
        <f t="shared" si="222"/>
        <v>0.15903973014614436</v>
      </c>
      <c r="AK444" s="416">
        <f t="shared" si="222"/>
        <v>0.16304689658536248</v>
      </c>
      <c r="AL444" s="416">
        <f t="shared" si="222"/>
        <v>0.16300787388844745</v>
      </c>
      <c r="AM444" s="416">
        <f t="shared" si="222"/>
        <v>0.15165930600492283</v>
      </c>
      <c r="AN444" s="416">
        <f t="shared" si="222"/>
        <v>0.15355167061522174</v>
      </c>
      <c r="AO444" s="416">
        <f t="shared" si="222"/>
        <v>0.15856389954281688</v>
      </c>
      <c r="AP444" s="416">
        <f t="shared" si="222"/>
        <v>0.15941784974577911</v>
      </c>
      <c r="AQ444" s="416">
        <f t="shared" si="222"/>
        <v>0.14888243562277359</v>
      </c>
      <c r="AR444" s="416">
        <f t="shared" si="222"/>
        <v>0.15136125555172131</v>
      </c>
      <c r="AS444" s="416">
        <f t="shared" si="222"/>
        <v>0.1566875412670827</v>
      </c>
      <c r="AT444" s="416">
        <f t="shared" si="222"/>
        <v>0.15784911097900375</v>
      </c>
      <c r="AU444" s="416">
        <f t="shared" si="222"/>
        <v>0.14767375379370989</v>
      </c>
      <c r="AV444" s="416">
        <f t="shared" si="222"/>
        <v>0.15038295045838096</v>
      </c>
      <c r="AW444" s="416">
        <f t="shared" si="222"/>
        <v>0.15592194876893936</v>
      </c>
    </row>
    <row r="445" spans="1:49" s="401" customFormat="1">
      <c r="A445" s="396" t="s">
        <v>274</v>
      </c>
      <c r="V445" s="410">
        <f t="shared" ref="V445:AD445" si="223">V424/V$425</f>
        <v>0</v>
      </c>
      <c r="W445" s="410">
        <f t="shared" si="223"/>
        <v>0</v>
      </c>
      <c r="X445" s="410">
        <f t="shared" si="223"/>
        <v>0</v>
      </c>
      <c r="Y445" s="410">
        <f t="shared" si="223"/>
        <v>3.7712838112884364E-6</v>
      </c>
      <c r="Z445" s="410">
        <f t="shared" si="223"/>
        <v>1.0464440784510986E-2</v>
      </c>
      <c r="AA445" s="410">
        <f t="shared" si="223"/>
        <v>6.2557925065413994E-2</v>
      </c>
      <c r="AB445" s="410">
        <f t="shared" si="223"/>
        <v>0.12442052575830768</v>
      </c>
      <c r="AC445" s="410">
        <f t="shared" si="223"/>
        <v>0.17059186555656244</v>
      </c>
      <c r="AD445" s="410">
        <f t="shared" si="223"/>
        <v>0.22036112266377939</v>
      </c>
      <c r="AE445" s="410">
        <f t="shared" ref="AE445:AF445" si="224">AE424/AE$425</f>
        <v>0.25700616982424335</v>
      </c>
      <c r="AF445" s="410">
        <f t="shared" si="224"/>
        <v>0.2710549349613221</v>
      </c>
      <c r="AG445" s="416">
        <f t="shared" ref="AG445:AW445" si="225">AG424/AG$425</f>
        <v>0.32393068164033834</v>
      </c>
      <c r="AH445" s="416">
        <f t="shared" si="225"/>
        <v>0.33450365351070011</v>
      </c>
      <c r="AI445" s="416">
        <f t="shared" si="225"/>
        <v>0.35027553356421198</v>
      </c>
      <c r="AJ445" s="416">
        <f t="shared" si="225"/>
        <v>0.34712802009085214</v>
      </c>
      <c r="AK445" s="416">
        <f t="shared" si="225"/>
        <v>0.36425508628391534</v>
      </c>
      <c r="AL445" s="416">
        <f t="shared" si="225"/>
        <v>0.36158747950042924</v>
      </c>
      <c r="AM445" s="416">
        <f t="shared" si="225"/>
        <v>0.36774538606352758</v>
      </c>
      <c r="AN445" s="416">
        <f t="shared" si="225"/>
        <v>0.35747206521717484</v>
      </c>
      <c r="AO445" s="416">
        <f t="shared" si="225"/>
        <v>0.3699388807691853</v>
      </c>
      <c r="AP445" s="416">
        <f t="shared" si="225"/>
        <v>0.36391672337295583</v>
      </c>
      <c r="AQ445" s="416">
        <f t="shared" si="225"/>
        <v>0.36779966755683152</v>
      </c>
      <c r="AR445" s="416">
        <f t="shared" si="225"/>
        <v>0.35667557056577914</v>
      </c>
      <c r="AS445" s="416">
        <f t="shared" si="225"/>
        <v>0.36933899746414989</v>
      </c>
      <c r="AT445" s="416">
        <f t="shared" si="225"/>
        <v>0.36345071672536805</v>
      </c>
      <c r="AU445" s="416">
        <f t="shared" si="225"/>
        <v>0.36741291493605083</v>
      </c>
      <c r="AV445" s="416">
        <f t="shared" si="225"/>
        <v>0.35641014418168315</v>
      </c>
      <c r="AW445" s="416">
        <f t="shared" si="225"/>
        <v>0.36919745426688183</v>
      </c>
    </row>
    <row r="446" spans="1:49" s="401" customFormat="1">
      <c r="A446" s="396"/>
      <c r="V446" s="410"/>
      <c r="W446" s="410"/>
      <c r="X446" s="410"/>
      <c r="Y446" s="410"/>
      <c r="Z446" s="410"/>
      <c r="AA446" s="410"/>
      <c r="AB446" s="410"/>
      <c r="AC446" s="410"/>
      <c r="AD446" s="410"/>
      <c r="AE446" s="397"/>
      <c r="AF446" s="397"/>
      <c r="AG446" s="397"/>
      <c r="AH446" s="397"/>
      <c r="AI446" s="397"/>
      <c r="AJ446" s="397"/>
      <c r="AK446" s="397"/>
      <c r="AL446" s="397"/>
      <c r="AM446" s="397"/>
      <c r="AN446" s="397"/>
      <c r="AO446" s="397"/>
      <c r="AP446" s="397"/>
      <c r="AQ446" s="397"/>
      <c r="AR446" s="397"/>
      <c r="AS446" s="397"/>
    </row>
    <row r="447" spans="1:49" s="399" customFormat="1">
      <c r="A447" s="399" t="s">
        <v>280</v>
      </c>
      <c r="W447" s="413"/>
      <c r="X447" s="413"/>
      <c r="Y447" s="413"/>
      <c r="Z447" s="413"/>
      <c r="AA447" s="413"/>
      <c r="AB447" s="413"/>
      <c r="AC447" s="413"/>
      <c r="AD447" s="413"/>
      <c r="AE447" s="400"/>
      <c r="AF447" s="400"/>
      <c r="AG447" s="400"/>
      <c r="AH447" s="400"/>
      <c r="AI447" s="400"/>
      <c r="AJ447" s="400"/>
      <c r="AK447" s="400"/>
      <c r="AL447" s="400"/>
      <c r="AM447" s="400"/>
      <c r="AN447" s="400"/>
      <c r="AO447" s="400"/>
      <c r="AP447" s="400"/>
      <c r="AQ447" s="400"/>
      <c r="AR447" s="400"/>
      <c r="AS447" s="400"/>
    </row>
    <row r="448" spans="1:49" s="401" customFormat="1">
      <c r="A448" s="396" t="s">
        <v>191</v>
      </c>
      <c r="V448" s="414">
        <f>V416/V422</f>
        <v>1.0133860641999506</v>
      </c>
      <c r="W448" s="414">
        <f t="shared" ref="W448:AD449" si="226">W416/W422</f>
        <v>0.9951810784612759</v>
      </c>
      <c r="X448" s="414">
        <f t="shared" si="226"/>
        <v>1.0317593950691784</v>
      </c>
      <c r="Y448" s="414">
        <f t="shared" si="226"/>
        <v>0.98958086524144684</v>
      </c>
      <c r="Z448" s="414">
        <f t="shared" si="226"/>
        <v>0.95838288769462243</v>
      </c>
      <c r="AA448" s="414">
        <f t="shared" si="226"/>
        <v>0.96724576835279275</v>
      </c>
      <c r="AB448" s="414">
        <f t="shared" si="226"/>
        <v>0.96045760739777752</v>
      </c>
      <c r="AC448" s="414">
        <f t="shared" si="226"/>
        <v>0.96918747970590891</v>
      </c>
      <c r="AD448" s="414">
        <f t="shared" si="226"/>
        <v>0.91400408505451491</v>
      </c>
      <c r="AE448" s="414">
        <f t="shared" ref="AE448:AF448" si="227">AE416/AE422</f>
        <v>0.9023891602961519</v>
      </c>
      <c r="AF448" s="414">
        <f t="shared" si="227"/>
        <v>0.90245114276250415</v>
      </c>
      <c r="AG448" s="416"/>
      <c r="AH448" s="416"/>
      <c r="AI448" s="416"/>
      <c r="AJ448" s="416"/>
      <c r="AK448" s="416"/>
      <c r="AL448" s="416"/>
      <c r="AM448" s="416"/>
      <c r="AN448" s="416"/>
      <c r="AO448" s="416"/>
      <c r="AP448" s="416"/>
      <c r="AQ448" s="416"/>
      <c r="AR448" s="416"/>
      <c r="AS448" s="416"/>
      <c r="AT448" s="416"/>
      <c r="AU448" s="416"/>
      <c r="AV448" s="416"/>
      <c r="AW448" s="416"/>
    </row>
    <row r="449" spans="1:49" s="401" customFormat="1">
      <c r="A449" s="396" t="s">
        <v>192</v>
      </c>
      <c r="V449" s="414">
        <f>V417/V423</f>
        <v>1.0323616508772149</v>
      </c>
      <c r="W449" s="414">
        <f t="shared" si="226"/>
        <v>1.0361251001176368</v>
      </c>
      <c r="X449" s="414">
        <f t="shared" si="226"/>
        <v>1.0723305408267232</v>
      </c>
      <c r="Y449" s="414">
        <f t="shared" si="226"/>
        <v>1.1615859974424552</v>
      </c>
      <c r="Z449" s="414">
        <f t="shared" si="226"/>
        <v>0.97179999263863392</v>
      </c>
      <c r="AA449" s="414">
        <f t="shared" si="226"/>
        <v>0.74359629827456453</v>
      </c>
      <c r="AB449" s="414">
        <f t="shared" si="226"/>
        <v>0.80380067128885491</v>
      </c>
      <c r="AC449" s="414">
        <f t="shared" si="226"/>
        <v>0.94191171181539612</v>
      </c>
      <c r="AD449" s="414">
        <f t="shared" si="226"/>
        <v>1.0089323414656397</v>
      </c>
      <c r="AE449" s="414">
        <f t="shared" ref="AE449:AF449" si="228">AE417/AE423</f>
        <v>0.93243829718787175</v>
      </c>
      <c r="AF449" s="414">
        <f t="shared" si="228"/>
        <v>0.95237387041074828</v>
      </c>
      <c r="AG449" s="416"/>
      <c r="AH449" s="416"/>
      <c r="AI449" s="416"/>
      <c r="AJ449" s="416"/>
      <c r="AK449" s="416"/>
      <c r="AL449" s="416"/>
      <c r="AM449" s="416"/>
      <c r="AN449" s="416"/>
      <c r="AO449" s="416"/>
      <c r="AP449" s="416"/>
      <c r="AQ449" s="416"/>
      <c r="AR449" s="416"/>
      <c r="AS449" s="416"/>
      <c r="AT449" s="416"/>
      <c r="AU449" s="416"/>
      <c r="AV449" s="416"/>
      <c r="AW449" s="416"/>
    </row>
    <row r="450" spans="1:49" s="401" customFormat="1">
      <c r="A450" s="396" t="s">
        <v>274</v>
      </c>
      <c r="V450" s="414"/>
      <c r="W450" s="414"/>
      <c r="X450" s="414"/>
      <c r="Y450" s="414">
        <f t="shared" ref="Y450:AD450" si="229">Y418/Y424</f>
        <v>1.8422341696535245</v>
      </c>
      <c r="Z450" s="414">
        <f t="shared" si="229"/>
        <v>6.6573572997036203</v>
      </c>
      <c r="AA450" s="414">
        <f t="shared" si="229"/>
        <v>1.6148297359768207</v>
      </c>
      <c r="AB450" s="414">
        <f t="shared" si="229"/>
        <v>1.2133601119419364</v>
      </c>
      <c r="AC450" s="414">
        <f t="shared" si="229"/>
        <v>1.2126642596886545</v>
      </c>
      <c r="AD450" s="414">
        <f t="shared" si="229"/>
        <v>1.0448095537341322</v>
      </c>
      <c r="AE450" s="414">
        <f t="shared" ref="AE450:AF450" si="230">AE418/AE424</f>
        <v>1.0024499891914092</v>
      </c>
      <c r="AF450" s="414">
        <f t="shared" si="230"/>
        <v>1.0166488651735557</v>
      </c>
      <c r="AG450" s="416"/>
      <c r="AH450" s="416"/>
      <c r="AI450" s="416"/>
      <c r="AJ450" s="416"/>
      <c r="AK450" s="416"/>
      <c r="AL450" s="416"/>
      <c r="AM450" s="416"/>
      <c r="AN450" s="416"/>
      <c r="AO450" s="416"/>
      <c r="AP450" s="416"/>
      <c r="AQ450" s="416"/>
      <c r="AR450" s="416"/>
      <c r="AS450" s="416"/>
      <c r="AT450" s="416"/>
      <c r="AU450" s="416"/>
      <c r="AV450" s="416"/>
      <c r="AW450" s="416"/>
    </row>
    <row r="451" spans="1:49" s="401" customFormat="1">
      <c r="A451" s="396"/>
      <c r="V451" s="414"/>
      <c r="W451" s="414"/>
      <c r="X451" s="414"/>
      <c r="Y451" s="414"/>
      <c r="Z451" s="414"/>
      <c r="AA451" s="414"/>
      <c r="AB451" s="414"/>
      <c r="AC451" s="414"/>
      <c r="AD451" s="414"/>
      <c r="AE451" s="397"/>
      <c r="AF451" s="397"/>
      <c r="AG451" s="397"/>
      <c r="AH451" s="397"/>
      <c r="AI451" s="397"/>
      <c r="AJ451" s="397"/>
      <c r="AK451" s="397"/>
      <c r="AL451" s="397"/>
      <c r="AM451" s="397"/>
      <c r="AN451" s="397"/>
      <c r="AO451" s="397"/>
      <c r="AP451" s="397"/>
      <c r="AQ451" s="397"/>
      <c r="AR451" s="397"/>
      <c r="AS451" s="397"/>
    </row>
    <row r="452" spans="1:49" s="401" customFormat="1">
      <c r="A452" s="396"/>
      <c r="V452" s="403"/>
      <c r="W452" s="403"/>
      <c r="X452" s="403"/>
      <c r="Y452" s="403"/>
      <c r="Z452" s="403"/>
      <c r="AA452" s="403"/>
      <c r="AB452" s="403"/>
      <c r="AC452" s="403"/>
      <c r="AD452" s="403"/>
      <c r="AE452" s="397"/>
      <c r="AF452" s="397"/>
      <c r="AG452" s="397"/>
      <c r="AH452" s="397"/>
      <c r="AI452" s="397"/>
      <c r="AJ452" s="397"/>
      <c r="AK452" s="397"/>
      <c r="AL452" s="397"/>
      <c r="AM452" s="397"/>
      <c r="AN452" s="397"/>
      <c r="AO452" s="397"/>
      <c r="AP452" s="397"/>
      <c r="AQ452" s="397"/>
      <c r="AR452" s="397"/>
      <c r="AS452" s="397"/>
    </row>
    <row r="453" spans="1:49" s="399" customFormat="1">
      <c r="A453" s="399" t="s">
        <v>281</v>
      </c>
      <c r="W453" s="413"/>
      <c r="X453" s="413"/>
      <c r="Y453" s="413"/>
      <c r="Z453" s="413"/>
      <c r="AA453" s="472"/>
      <c r="AB453" s="472"/>
      <c r="AC453" s="472"/>
      <c r="AD453" s="472"/>
      <c r="AE453" s="472"/>
      <c r="AF453" s="472"/>
      <c r="AG453" s="400"/>
      <c r="AH453" s="400"/>
      <c r="AI453" s="400"/>
      <c r="AJ453" s="400"/>
      <c r="AK453" s="400"/>
      <c r="AL453" s="400"/>
      <c r="AM453" s="400"/>
      <c r="AN453" s="400"/>
      <c r="AO453" s="400"/>
      <c r="AP453" s="400"/>
      <c r="AQ453" s="400"/>
      <c r="AR453" s="400"/>
      <c r="AS453" s="400"/>
    </row>
    <row r="454" spans="1:49" s="401" customFormat="1">
      <c r="A454" s="396" t="s">
        <v>191</v>
      </c>
      <c r="V454" s="414"/>
      <c r="W454" s="414"/>
      <c r="X454" s="414"/>
      <c r="Y454" s="414"/>
      <c r="Z454" s="414">
        <f t="shared" ref="Z454:AC455" si="231">Z416/V416-1</f>
        <v>0.36368733533150865</v>
      </c>
      <c r="AA454" s="414">
        <f t="shared" si="231"/>
        <v>0.40311992034934407</v>
      </c>
      <c r="AB454" s="414">
        <f t="shared" si="231"/>
        <v>0.39990677313099909</v>
      </c>
      <c r="AC454" s="414">
        <f t="shared" si="231"/>
        <v>0.41274130607794945</v>
      </c>
      <c r="AD454" s="414">
        <f>AD416/Z416-1</f>
        <v>0.36461759354234058</v>
      </c>
      <c r="AE454" s="414">
        <f t="shared" ref="AE454:AF454" si="232">AE416/AA416-1</f>
        <v>0.29135109067329878</v>
      </c>
      <c r="AF454" s="414">
        <f t="shared" si="232"/>
        <v>0.21842334496428673</v>
      </c>
      <c r="AG454" s="415">
        <f t="shared" ref="AG454:AK454" si="233">AF454*0.8</f>
        <v>0.17473867597142939</v>
      </c>
      <c r="AH454" s="415">
        <f t="shared" si="233"/>
        <v>0.13979094077714352</v>
      </c>
      <c r="AI454" s="415">
        <f t="shared" si="233"/>
        <v>0.11183275262171483</v>
      </c>
      <c r="AJ454" s="415">
        <f t="shared" si="233"/>
        <v>8.9466202097371869E-2</v>
      </c>
      <c r="AK454" s="415">
        <f t="shared" si="233"/>
        <v>7.1572961677897493E-2</v>
      </c>
      <c r="AL454" s="415">
        <f>AK454*0.9</f>
        <v>6.4415665510107745E-2</v>
      </c>
      <c r="AM454" s="415">
        <f t="shared" ref="AM454:AW454" si="234">AL454*0.9</f>
        <v>5.797409895909697E-2</v>
      </c>
      <c r="AN454" s="415">
        <f t="shared" si="234"/>
        <v>5.2176689063187273E-2</v>
      </c>
      <c r="AO454" s="415">
        <f t="shared" si="234"/>
        <v>4.695902015686855E-2</v>
      </c>
      <c r="AP454" s="415">
        <f t="shared" si="234"/>
        <v>4.2263118141181694E-2</v>
      </c>
      <c r="AQ454" s="415">
        <f t="shared" si="234"/>
        <v>3.8036806327063528E-2</v>
      </c>
      <c r="AR454" s="415">
        <f t="shared" si="234"/>
        <v>3.4233125694357179E-2</v>
      </c>
      <c r="AS454" s="415">
        <f t="shared" si="234"/>
        <v>3.080981312492146E-2</v>
      </c>
      <c r="AT454" s="415">
        <f t="shared" si="234"/>
        <v>2.7728831812429314E-2</v>
      </c>
      <c r="AU454" s="415">
        <f t="shared" si="234"/>
        <v>2.4955948631186383E-2</v>
      </c>
      <c r="AV454" s="415">
        <f t="shared" si="234"/>
        <v>2.2460353768067744E-2</v>
      </c>
      <c r="AW454" s="415">
        <f t="shared" si="234"/>
        <v>2.021431839126097E-2</v>
      </c>
    </row>
    <row r="455" spans="1:49" s="401" customFormat="1">
      <c r="A455" s="396" t="s">
        <v>192</v>
      </c>
      <c r="V455" s="414"/>
      <c r="W455" s="414"/>
      <c r="X455" s="414"/>
      <c r="Y455" s="414"/>
      <c r="Z455" s="414">
        <f t="shared" si="231"/>
        <v>1.0376043165359468</v>
      </c>
      <c r="AA455" s="414">
        <f t="shared" si="231"/>
        <v>0.83163639756972896</v>
      </c>
      <c r="AB455" s="414">
        <f t="shared" si="231"/>
        <v>0.5538621230058447</v>
      </c>
      <c r="AC455" s="414">
        <f t="shared" si="231"/>
        <v>0.44156957550707432</v>
      </c>
      <c r="AD455" s="414">
        <f>AD417/Z417-1</f>
        <v>0.35456590565164881</v>
      </c>
      <c r="AE455" s="414">
        <f t="shared" ref="AE455:AF455" si="235">AE417/AA417-1</f>
        <v>0.19864567641823716</v>
      </c>
      <c r="AF455" s="414">
        <f t="shared" si="235"/>
        <v>0.15471722003069344</v>
      </c>
      <c r="AG455" s="415">
        <f t="shared" ref="AG455:AQ455" si="236">AF455*0.8</f>
        <v>0.12377377602455475</v>
      </c>
      <c r="AH455" s="415">
        <f t="shared" si="236"/>
        <v>9.901902081964381E-2</v>
      </c>
      <c r="AI455" s="415">
        <f t="shared" si="236"/>
        <v>7.9215216655715057E-2</v>
      </c>
      <c r="AJ455" s="415">
        <f t="shared" si="236"/>
        <v>6.3372173324572054E-2</v>
      </c>
      <c r="AK455" s="415">
        <f t="shared" si="236"/>
        <v>5.0697738659657647E-2</v>
      </c>
      <c r="AL455" s="415">
        <f t="shared" si="236"/>
        <v>4.0558190927726119E-2</v>
      </c>
      <c r="AM455" s="415">
        <f t="shared" si="236"/>
        <v>3.2446552742180897E-2</v>
      </c>
      <c r="AN455" s="415">
        <f t="shared" si="236"/>
        <v>2.595724219374472E-2</v>
      </c>
      <c r="AO455" s="415">
        <f t="shared" si="236"/>
        <v>2.0765793754995779E-2</v>
      </c>
      <c r="AP455" s="415">
        <f t="shared" si="236"/>
        <v>1.6612635003996623E-2</v>
      </c>
      <c r="AQ455" s="415">
        <f t="shared" si="236"/>
        <v>1.3290108003197298E-2</v>
      </c>
      <c r="AR455" s="415">
        <f t="shared" ref="AR455:AW455" si="237">AQ455</f>
        <v>1.3290108003197298E-2</v>
      </c>
      <c r="AS455" s="415">
        <f t="shared" si="237"/>
        <v>1.3290108003197298E-2</v>
      </c>
      <c r="AT455" s="415">
        <f t="shared" si="237"/>
        <v>1.3290108003197298E-2</v>
      </c>
      <c r="AU455" s="415">
        <f t="shared" si="237"/>
        <v>1.3290108003197298E-2</v>
      </c>
      <c r="AV455" s="415">
        <f t="shared" si="237"/>
        <v>1.3290108003197298E-2</v>
      </c>
      <c r="AW455" s="415">
        <f t="shared" si="237"/>
        <v>1.3290108003197298E-2</v>
      </c>
    </row>
    <row r="456" spans="1:49" s="401" customFormat="1">
      <c r="A456" s="396" t="s">
        <v>274</v>
      </c>
      <c r="V456" s="414"/>
      <c r="W456" s="414"/>
      <c r="X456" s="414"/>
      <c r="Y456" s="414"/>
      <c r="Z456" s="414"/>
      <c r="AA456" s="414"/>
      <c r="AB456" s="414"/>
      <c r="AC456" s="410" t="s">
        <v>283</v>
      </c>
      <c r="AD456" s="414">
        <f>AD418/Z418-1</f>
        <v>4.8614904901161191</v>
      </c>
      <c r="AE456" s="414">
        <f t="shared" ref="AE456:AF456" si="238">AE418/AA418-1</f>
        <v>3.0153303069539019</v>
      </c>
      <c r="AF456" s="414">
        <f t="shared" si="238"/>
        <v>1.6356313168234444</v>
      </c>
      <c r="AG456" s="416">
        <f>MAX(AF456*0.7,AVERAGE(AF454:AF455))</f>
        <v>1.144941921776411</v>
      </c>
      <c r="AH456" s="416">
        <f>MAX(AG456*0.7,AVERAGE(AG454:AG455))</f>
        <v>0.80145934524348761</v>
      </c>
      <c r="AI456" s="416">
        <f t="shared" ref="AI456:AQ456" si="239">MAX(AH456*0.7,AVERAGE(AH454:AH455))</f>
        <v>0.56102154167044127</v>
      </c>
      <c r="AJ456" s="416">
        <f t="shared" si="239"/>
        <v>0.39271507916930887</v>
      </c>
      <c r="AK456" s="416">
        <f t="shared" si="239"/>
        <v>0.27490055541851621</v>
      </c>
      <c r="AL456" s="416">
        <f t="shared" si="239"/>
        <v>0.19243038879296134</v>
      </c>
      <c r="AM456" s="416">
        <f t="shared" si="239"/>
        <v>0.13470127215507294</v>
      </c>
      <c r="AN456" s="416">
        <f t="shared" si="239"/>
        <v>9.4290890508551051E-2</v>
      </c>
      <c r="AO456" s="416">
        <f t="shared" si="239"/>
        <v>6.6003623355985724E-2</v>
      </c>
      <c r="AP456" s="416">
        <f t="shared" si="239"/>
        <v>4.6202536349190006E-2</v>
      </c>
      <c r="AQ456" s="416">
        <f t="shared" si="239"/>
        <v>3.2341775444433001E-2</v>
      </c>
      <c r="AR456" s="416">
        <f t="shared" ref="AR456" si="240">MAX(AQ456*0.7,AVERAGE(AQ454:AQ455))</f>
        <v>2.5663457165130413E-2</v>
      </c>
      <c r="AS456" s="416">
        <f t="shared" ref="AS456" si="241">MAX(AR456*0.7,AVERAGE(AR454:AR455))</f>
        <v>2.3761616848777239E-2</v>
      </c>
      <c r="AT456" s="416">
        <f t="shared" ref="AT456" si="242">MAX(AS456*0.7,AVERAGE(AS454:AS455))</f>
        <v>2.2049960564059379E-2</v>
      </c>
      <c r="AU456" s="416">
        <f t="shared" ref="AU456" si="243">MAX(AT456*0.7,AVERAGE(AT454:AT455))</f>
        <v>2.0509469907813306E-2</v>
      </c>
      <c r="AV456" s="416">
        <f t="shared" ref="AV456" si="244">MAX(AU456*0.7,AVERAGE(AU454:AU455))</f>
        <v>1.9123028317191842E-2</v>
      </c>
      <c r="AW456" s="416">
        <f t="shared" ref="AW456" si="245">MAX(AV456*0.7,AVERAGE(AV454:AV455))</f>
        <v>1.7875230885632521E-2</v>
      </c>
    </row>
    <row r="457" spans="1:49" s="399" customFormat="1">
      <c r="A457" s="399" t="s">
        <v>110</v>
      </c>
      <c r="V457" s="413"/>
      <c r="W457" s="413"/>
      <c r="X457" s="413"/>
      <c r="Y457" s="413"/>
      <c r="Z457" s="413">
        <f>Z419/V419-1</f>
        <v>0.6059346942610635</v>
      </c>
      <c r="AA457" s="413">
        <f>AA419/W419-1</f>
        <v>0.67538309097743898</v>
      </c>
      <c r="AB457" s="413">
        <f>AB419/X419-1</f>
        <v>0.70755500637910074</v>
      </c>
      <c r="AC457" s="413">
        <f>AC419/Y419-1</f>
        <v>0.78874533758372656</v>
      </c>
      <c r="AD457" s="413">
        <f>AD419/Z419-1</f>
        <v>0.66877589584879149</v>
      </c>
      <c r="AE457" s="413">
        <f t="shared" ref="AE457:AF457" si="246">AE419/AA419-1</f>
        <v>0.56191644660211826</v>
      </c>
      <c r="AF457" s="413">
        <f t="shared" si="246"/>
        <v>0.42940870612534288</v>
      </c>
      <c r="AG457" s="416">
        <f>AG419/AC419-1</f>
        <v>0.36366295879680566</v>
      </c>
      <c r="AH457" s="416">
        <f t="shared" ref="AH457:AW457" si="247">AH419/AD419-1</f>
        <v>0.29001423792199832</v>
      </c>
      <c r="AI457" s="416">
        <f t="shared" si="247"/>
        <v>0.22989608172787768</v>
      </c>
      <c r="AJ457" s="416">
        <f t="shared" si="247"/>
        <v>0.173590030831829</v>
      </c>
      <c r="AK457" s="416">
        <f t="shared" si="247"/>
        <v>0.13376428083278102</v>
      </c>
      <c r="AL457" s="416">
        <f t="shared" si="247"/>
        <v>0.10311430627939266</v>
      </c>
      <c r="AM457" s="416">
        <f t="shared" si="247"/>
        <v>8.079695518313823E-2</v>
      </c>
      <c r="AN457" s="416">
        <f t="shared" si="247"/>
        <v>6.2625774673926493E-2</v>
      </c>
      <c r="AO457" s="416">
        <f t="shared" si="247"/>
        <v>4.9625389462022884E-2</v>
      </c>
      <c r="AP457" s="416">
        <f t="shared" si="247"/>
        <v>3.9506331721309573E-2</v>
      </c>
      <c r="AQ457" s="416">
        <f t="shared" si="247"/>
        <v>3.2189417902775963E-2</v>
      </c>
      <c r="AR457" s="416">
        <f t="shared" si="247"/>
        <v>2.7953873232785753E-2</v>
      </c>
      <c r="AS457" s="416">
        <f t="shared" si="247"/>
        <v>2.5424418520142211E-2</v>
      </c>
      <c r="AT457" s="416">
        <f t="shared" si="247"/>
        <v>2.33604052925247E-2</v>
      </c>
      <c r="AU457" s="416">
        <f t="shared" si="247"/>
        <v>2.1583696468649105E-2</v>
      </c>
      <c r="AV457" s="416">
        <f t="shared" si="247"/>
        <v>1.9881991396024201E-2</v>
      </c>
      <c r="AW457" s="416">
        <f t="shared" si="247"/>
        <v>1.8265464656029406E-2</v>
      </c>
    </row>
    <row r="458" spans="1:49" s="401" customFormat="1">
      <c r="A458" s="396"/>
      <c r="V458" s="403"/>
      <c r="W458" s="403"/>
      <c r="X458" s="403"/>
      <c r="Y458" s="403"/>
      <c r="Z458" s="403"/>
      <c r="AA458" s="403"/>
      <c r="AB458" s="403"/>
      <c r="AC458" s="403"/>
      <c r="AD458" s="410"/>
      <c r="AE458" s="416"/>
      <c r="AF458" s="416">
        <f>(AF419/L419)^(4/COUNTA(M4:AF4))-1</f>
        <v>0.53575068219882116</v>
      </c>
      <c r="AG458" s="416"/>
      <c r="AH458" s="416"/>
      <c r="AI458" s="416"/>
      <c r="AJ458" s="416"/>
      <c r="AK458" s="416"/>
      <c r="AL458" s="416"/>
      <c r="AM458" s="416"/>
      <c r="AN458" s="416"/>
      <c r="AO458" s="416"/>
      <c r="AP458" s="416"/>
      <c r="AQ458" s="416"/>
      <c r="AR458" s="416"/>
      <c r="AS458" s="416"/>
      <c r="AT458" s="416"/>
      <c r="AU458" s="416"/>
      <c r="AV458" s="416"/>
      <c r="AW458" s="416"/>
    </row>
    <row r="459" spans="1:49" s="401" customFormat="1">
      <c r="A459" s="396"/>
      <c r="V459" s="403"/>
      <c r="W459" s="403"/>
      <c r="X459" s="403"/>
      <c r="Y459" s="403"/>
      <c r="Z459" s="403"/>
      <c r="AA459" s="410"/>
      <c r="AB459" s="410"/>
      <c r="AC459" s="410"/>
      <c r="AD459" s="410"/>
      <c r="AE459" s="416"/>
      <c r="AF459" s="416"/>
      <c r="AG459" s="416"/>
      <c r="AH459" s="416"/>
      <c r="AI459" s="416"/>
      <c r="AJ459" s="416"/>
      <c r="AK459" s="416"/>
      <c r="AL459" s="416"/>
      <c r="AM459" s="416"/>
      <c r="AN459" s="416"/>
      <c r="AO459" s="416"/>
      <c r="AP459" s="416"/>
      <c r="AQ459" s="416"/>
      <c r="AR459" s="416"/>
      <c r="AS459" s="416"/>
      <c r="AT459" s="416"/>
      <c r="AU459" s="416"/>
      <c r="AV459" s="416"/>
      <c r="AW459" s="416"/>
    </row>
    <row r="460" spans="1:49" s="399" customFormat="1">
      <c r="A460" s="399" t="s">
        <v>282</v>
      </c>
      <c r="W460" s="413"/>
      <c r="X460" s="413"/>
      <c r="Y460" s="413"/>
      <c r="Z460" s="413"/>
      <c r="AA460" s="413"/>
      <c r="AB460" s="413"/>
      <c r="AC460" s="413"/>
      <c r="AE460" s="400"/>
      <c r="AF460" s="400"/>
      <c r="AG460" s="400"/>
      <c r="AH460" s="400"/>
      <c r="AI460" s="400"/>
      <c r="AJ460" s="400"/>
      <c r="AK460" s="400"/>
      <c r="AL460" s="400"/>
      <c r="AM460" s="400"/>
      <c r="AN460" s="400"/>
      <c r="AO460" s="400"/>
      <c r="AP460" s="400"/>
      <c r="AQ460" s="400"/>
      <c r="AR460" s="400"/>
      <c r="AS460" s="400"/>
    </row>
    <row r="461" spans="1:49" s="401" customFormat="1">
      <c r="A461" s="396" t="s">
        <v>191</v>
      </c>
      <c r="V461" s="414"/>
      <c r="W461" s="414"/>
      <c r="X461" s="414"/>
      <c r="Y461" s="414"/>
      <c r="Z461" s="414">
        <f t="shared" ref="Z461:AD461" si="248">Z422/V422-1</f>
        <v>0.44195160336716643</v>
      </c>
      <c r="AA461" s="414">
        <f t="shared" si="248"/>
        <v>0.44364384030517967</v>
      </c>
      <c r="AB461" s="414">
        <f t="shared" si="248"/>
        <v>0.50383208407520552</v>
      </c>
      <c r="AC461" s="414">
        <f t="shared" si="248"/>
        <v>0.44246783342183282</v>
      </c>
      <c r="AD461" s="414">
        <f t="shared" si="248"/>
        <v>0.43087560688526994</v>
      </c>
      <c r="AE461" s="414">
        <f t="shared" ref="AE461:AE464" si="249">AE422/AA422-1</f>
        <v>0.38416321124866926</v>
      </c>
      <c r="AF461" s="414">
        <f t="shared" ref="AF461:AF464" si="250">AF422/AB422-1</f>
        <v>0.29673941917758295</v>
      </c>
      <c r="AG461" s="416">
        <f t="shared" ref="AG461:AI463" si="251">AG422/AC422-1</f>
        <v>0.13854201667780597</v>
      </c>
      <c r="AH461" s="416">
        <f t="shared" si="251"/>
        <v>4.1773575978437893E-2</v>
      </c>
      <c r="AI461" s="416">
        <f t="shared" si="251"/>
        <v>3.3058240280685602E-3</v>
      </c>
      <c r="AJ461" s="416">
        <f t="shared" ref="AJ461:AW464" si="252">AJ422/AF422-1</f>
        <v>-1.680998091610153E-2</v>
      </c>
      <c r="AK461" s="416">
        <f t="shared" si="252"/>
        <v>7.1572961677897506E-2</v>
      </c>
      <c r="AL461" s="416">
        <f t="shared" si="252"/>
        <v>6.44156655101078E-2</v>
      </c>
      <c r="AM461" s="416">
        <f t="shared" si="252"/>
        <v>5.7974098959096887E-2</v>
      </c>
      <c r="AN461" s="416">
        <f t="shared" si="252"/>
        <v>5.2176689063187176E-2</v>
      </c>
      <c r="AO461" s="416">
        <f t="shared" si="252"/>
        <v>4.6959020156868592E-2</v>
      </c>
      <c r="AP461" s="416">
        <f t="shared" si="252"/>
        <v>4.2263118141181666E-2</v>
      </c>
      <c r="AQ461" s="416">
        <f t="shared" si="252"/>
        <v>3.8036806327063521E-2</v>
      </c>
      <c r="AR461" s="416">
        <f t="shared" si="252"/>
        <v>3.4233125694357103E-2</v>
      </c>
      <c r="AS461" s="416">
        <f t="shared" si="252"/>
        <v>3.0809813124921481E-2</v>
      </c>
      <c r="AT461" s="416">
        <f t="shared" si="252"/>
        <v>2.7728831812429355E-2</v>
      </c>
      <c r="AU461" s="416">
        <f t="shared" si="252"/>
        <v>2.4955948631186331E-2</v>
      </c>
      <c r="AV461" s="416">
        <f t="shared" si="252"/>
        <v>2.2460353768067653E-2</v>
      </c>
      <c r="AW461" s="416">
        <f t="shared" si="252"/>
        <v>2.0214318391260866E-2</v>
      </c>
    </row>
    <row r="462" spans="1:49" s="401" customFormat="1">
      <c r="A462" s="396" t="s">
        <v>192</v>
      </c>
      <c r="V462" s="414"/>
      <c r="W462" s="414"/>
      <c r="X462" s="414"/>
      <c r="Y462" s="414"/>
      <c r="Z462" s="414">
        <f t="shared" ref="Z462:AD462" si="253">Z423/V423-1</f>
        <v>1.164585894204464</v>
      </c>
      <c r="AA462" s="414">
        <f t="shared" si="253"/>
        <v>1.5521972745355175</v>
      </c>
      <c r="AB462" s="414">
        <f t="shared" si="253"/>
        <v>1.072968921587564</v>
      </c>
      <c r="AC462" s="414">
        <f t="shared" si="253"/>
        <v>0.77777493606138104</v>
      </c>
      <c r="AD462" s="414">
        <f t="shared" si="253"/>
        <v>0.30471299515344863</v>
      </c>
      <c r="AE462" s="414">
        <f t="shared" si="249"/>
        <v>-4.4109952781328232E-2</v>
      </c>
      <c r="AF462" s="414">
        <f t="shared" si="250"/>
        <v>-2.5422152532213249E-2</v>
      </c>
      <c r="AG462" s="416">
        <f t="shared" si="251"/>
        <v>5.8495681068539751E-2</v>
      </c>
      <c r="AH462" s="416">
        <f t="shared" si="251"/>
        <v>0.10883583399083774</v>
      </c>
      <c r="AI462" s="416">
        <f t="shared" si="251"/>
        <v>6.3015989176948839E-3</v>
      </c>
      <c r="AJ462" s="416">
        <f t="shared" si="252"/>
        <v>1.2727872396211648E-2</v>
      </c>
      <c r="AK462" s="416">
        <f t="shared" si="252"/>
        <v>5.0697738659657654E-2</v>
      </c>
      <c r="AL462" s="416">
        <f t="shared" si="252"/>
        <v>4.0558190927726168E-2</v>
      </c>
      <c r="AM462" s="416">
        <f t="shared" si="252"/>
        <v>3.244655274218089E-2</v>
      </c>
      <c r="AN462" s="416">
        <f t="shared" si="252"/>
        <v>2.5957242193744623E-2</v>
      </c>
      <c r="AO462" s="416">
        <f t="shared" si="252"/>
        <v>2.0765793754995876E-2</v>
      </c>
      <c r="AP462" s="416">
        <f t="shared" si="252"/>
        <v>1.6612635003996568E-2</v>
      </c>
      <c r="AQ462" s="416">
        <f t="shared" si="252"/>
        <v>1.3290108003197298E-2</v>
      </c>
      <c r="AR462" s="416">
        <f t="shared" si="252"/>
        <v>1.3290108003197298E-2</v>
      </c>
      <c r="AS462" s="416">
        <f t="shared" si="252"/>
        <v>1.3290108003197298E-2</v>
      </c>
      <c r="AT462" s="416">
        <f t="shared" si="252"/>
        <v>1.3290108003197298E-2</v>
      </c>
      <c r="AU462" s="416">
        <f t="shared" si="252"/>
        <v>1.3290108003197298E-2</v>
      </c>
      <c r="AV462" s="416">
        <f t="shared" si="252"/>
        <v>1.3290108003197298E-2</v>
      </c>
      <c r="AW462" s="416">
        <f t="shared" si="252"/>
        <v>1.3290108003197298E-2</v>
      </c>
    </row>
    <row r="463" spans="1:49" s="401" customFormat="1">
      <c r="A463" s="396" t="s">
        <v>274</v>
      </c>
      <c r="V463" s="414"/>
      <c r="W463" s="414"/>
      <c r="X463" s="414"/>
      <c r="Y463" s="414"/>
      <c r="Z463" s="414"/>
      <c r="AA463" s="414"/>
      <c r="AB463" s="414"/>
      <c r="AC463" s="410" t="s">
        <v>283</v>
      </c>
      <c r="AD463" s="414">
        <f>AD424/Z424-1</f>
        <v>36.348468304155318</v>
      </c>
      <c r="AE463" s="414">
        <f t="shared" si="249"/>
        <v>5.4682276915063319</v>
      </c>
      <c r="AF463" s="414">
        <f t="shared" si="250"/>
        <v>2.1455992517855531</v>
      </c>
      <c r="AG463" s="416">
        <f t="shared" si="251"/>
        <v>1.6010944076461513</v>
      </c>
      <c r="AH463" s="416">
        <f t="shared" si="251"/>
        <v>0.88218193457402982</v>
      </c>
      <c r="AI463" s="416">
        <f t="shared" si="251"/>
        <v>0.56484602757509061</v>
      </c>
      <c r="AJ463" s="416">
        <f t="shared" si="252"/>
        <v>0.41590220474757644</v>
      </c>
      <c r="AK463" s="416">
        <f t="shared" si="252"/>
        <v>0.27490055541851621</v>
      </c>
      <c r="AL463" s="416">
        <f t="shared" si="252"/>
        <v>0.19243038879296126</v>
      </c>
      <c r="AM463" s="416">
        <f t="shared" si="252"/>
        <v>0.13470127215507288</v>
      </c>
      <c r="AN463" s="416">
        <f t="shared" si="252"/>
        <v>9.4290890508551106E-2</v>
      </c>
      <c r="AO463" s="416">
        <f t="shared" si="252"/>
        <v>6.6003623355985752E-2</v>
      </c>
      <c r="AP463" s="416">
        <f t="shared" si="252"/>
        <v>4.6202536349190026E-2</v>
      </c>
      <c r="AQ463" s="416">
        <f t="shared" si="252"/>
        <v>3.2341775444433063E-2</v>
      </c>
      <c r="AR463" s="416">
        <f t="shared" si="252"/>
        <v>2.566345716513041E-2</v>
      </c>
      <c r="AS463" s="416">
        <f t="shared" si="252"/>
        <v>2.3761616848777312E-2</v>
      </c>
      <c r="AT463" s="416">
        <f t="shared" si="252"/>
        <v>2.204996056405939E-2</v>
      </c>
      <c r="AU463" s="416">
        <f t="shared" si="252"/>
        <v>2.0509469907813216E-2</v>
      </c>
      <c r="AV463" s="416">
        <f t="shared" si="252"/>
        <v>1.9123028317191926E-2</v>
      </c>
      <c r="AW463" s="416">
        <f t="shared" si="252"/>
        <v>1.7875230885632476E-2</v>
      </c>
    </row>
    <row r="464" spans="1:49" s="630" customFormat="1">
      <c r="A464" s="630" t="s">
        <v>110</v>
      </c>
      <c r="V464" s="631"/>
      <c r="W464" s="631"/>
      <c r="X464" s="631"/>
      <c r="Y464" s="631"/>
      <c r="Z464" s="631">
        <f>Z425/V425-1</f>
        <v>0.59889822034649476</v>
      </c>
      <c r="AA464" s="631">
        <f>AA425/W425-1</f>
        <v>0.78702157535807671</v>
      </c>
      <c r="AB464" s="631">
        <f>AB425/X425-1</f>
        <v>0.86822034241335433</v>
      </c>
      <c r="AC464" s="631">
        <f>AC425/Y425-1</f>
        <v>0.83410951265399458</v>
      </c>
      <c r="AD464" s="631">
        <f>AD425/Z425-1</f>
        <v>0.77359250232781362</v>
      </c>
      <c r="AE464" s="631">
        <f t="shared" si="249"/>
        <v>0.57443264302956565</v>
      </c>
      <c r="AF464" s="631">
        <f t="shared" si="250"/>
        <v>0.44390329136765172</v>
      </c>
      <c r="AG464" s="632">
        <f>AG425/AC425-1</f>
        <v>0.36981636084033909</v>
      </c>
      <c r="AH464" s="632">
        <f>AH425/AD425-1</f>
        <v>0.23992584178740528</v>
      </c>
      <c r="AI464" s="632">
        <f>AI425/AE425-1</f>
        <v>0.14816778614093584</v>
      </c>
      <c r="AJ464" s="632">
        <f t="shared" si="252"/>
        <v>0.10560732008611717</v>
      </c>
      <c r="AK464" s="632">
        <f t="shared" si="252"/>
        <v>0.13376428083278102</v>
      </c>
      <c r="AL464" s="632">
        <f t="shared" si="252"/>
        <v>0.10311430627939266</v>
      </c>
      <c r="AM464" s="632">
        <f t="shared" si="252"/>
        <v>8.079695518313823E-2</v>
      </c>
      <c r="AN464" s="632">
        <f t="shared" si="252"/>
        <v>6.2625774673926493E-2</v>
      </c>
      <c r="AO464" s="632">
        <f t="shared" si="252"/>
        <v>4.9625389462022884E-2</v>
      </c>
      <c r="AP464" s="632">
        <f t="shared" si="252"/>
        <v>3.9506331721309573E-2</v>
      </c>
      <c r="AQ464" s="632">
        <f t="shared" si="252"/>
        <v>3.2189417902775963E-2</v>
      </c>
      <c r="AR464" s="632">
        <f t="shared" si="252"/>
        <v>2.7953873232785753E-2</v>
      </c>
      <c r="AS464" s="632">
        <f t="shared" si="252"/>
        <v>2.5424418520142211E-2</v>
      </c>
      <c r="AT464" s="632">
        <f t="shared" si="252"/>
        <v>2.33604052925247E-2</v>
      </c>
      <c r="AU464" s="632">
        <f t="shared" si="252"/>
        <v>2.1583696468649105E-2</v>
      </c>
      <c r="AV464" s="632">
        <f t="shared" si="252"/>
        <v>1.9881991396024201E-2</v>
      </c>
      <c r="AW464" s="632">
        <f t="shared" si="252"/>
        <v>1.8265464656029406E-2</v>
      </c>
    </row>
  </sheetData>
  <phoneticPr fontId="29" type="noConversion"/>
  <conditionalFormatting sqref="AC160:AW160 AC196:AW196 AE201:AW202 Z150:Z158 N149:AC149 N145:AC145 V143:AC144 N142:AC142 N130:AC134 AE163:AW192 AD130:AW159 V193:Y195 V150:Y159 AC150:AC159 AA193:AW195 AA159:AB159 V135:AC141 AE197:AW197">
    <cfRule type="expression" dxfId="5" priority="163">
      <formula>"&lt;0"</formula>
    </cfRule>
  </conditionalFormatting>
  <conditionalFormatting sqref="AA150:AB158 AA146:AB148 W146:X148">
    <cfRule type="expression" dxfId="4" priority="14">
      <formula>"&lt;0"</formula>
    </cfRule>
  </conditionalFormatting>
  <conditionalFormatting sqref="V146:V148">
    <cfRule type="expression" dxfId="3" priority="12">
      <formula>"&lt;0"</formula>
    </cfRule>
  </conditionalFormatting>
  <conditionalFormatting sqref="Z146:Z148 Z193:Z195">
    <cfRule type="expression" dxfId="2" priority="13">
      <formula>"&lt;0"</formula>
    </cfRule>
  </conditionalFormatting>
  <conditionalFormatting sqref="Y146:Y148">
    <cfRule type="expression" dxfId="1" priority="11">
      <formula>"&lt;0"</formula>
    </cfRule>
  </conditionalFormatting>
  <conditionalFormatting sqref="AC146:AC148 Z159">
    <cfRule type="expression" dxfId="0" priority="8">
      <formula>"&lt;0"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X365"/>
  <sheetViews>
    <sheetView zoomScale="80" zoomScaleNormal="80" zoomScalePageLayoutView="80" workbookViewId="0">
      <pane xSplit="26" ySplit="4" topLeftCell="AA5" activePane="bottomRight" state="frozen"/>
      <selection activeCell="A4" sqref="A4"/>
      <selection pane="topRight" activeCell="AA4" sqref="AA4"/>
      <selection pane="bottomLeft" activeCell="A5" sqref="A5"/>
      <selection pane="bottomRight" activeCell="AG205" sqref="AG205"/>
    </sheetView>
  </sheetViews>
  <sheetFormatPr defaultColWidth="11" defaultRowHeight="15.75" outlineLevelRow="1" outlineLevelCol="1"/>
  <cols>
    <col min="1" max="1" width="33.125" bestFit="1" customWidth="1"/>
    <col min="2" max="26" width="11" hidden="1" customWidth="1" outlineLevel="1"/>
    <col min="27" max="27" width="11" hidden="1" customWidth="1" collapsed="1"/>
    <col min="28" max="28" width="11.5" style="115" hidden="1" customWidth="1"/>
    <col min="29" max="29" width="11" style="13" hidden="1" customWidth="1"/>
    <col min="30" max="30" width="12.875" style="13" hidden="1" customWidth="1"/>
    <col min="31" max="32" width="10.75" style="13" hidden="1" customWidth="1"/>
    <col min="33" max="33" width="10.875" style="13"/>
    <col min="34" max="34" width="11.5" style="13" bestFit="1" customWidth="1"/>
    <col min="35" max="37" width="10.875" style="13"/>
    <col min="38" max="38" width="12.875" style="13" bestFit="1" customWidth="1"/>
    <col min="39" max="41" width="10.875" style="13"/>
    <col min="42" max="42" width="13.5" style="13" bestFit="1" customWidth="1"/>
    <col min="43" max="45" width="10.875" style="13"/>
    <col min="46" max="48" width="11.5" style="13" bestFit="1" customWidth="1"/>
    <col min="49" max="49" width="11.5" bestFit="1" customWidth="1"/>
  </cols>
  <sheetData>
    <row r="1" spans="1:49" s="46" customFormat="1" hidden="1">
      <c r="B1" s="3">
        <v>40179</v>
      </c>
      <c r="C1" s="3">
        <v>40269</v>
      </c>
      <c r="D1" s="3">
        <v>40360</v>
      </c>
      <c r="E1" s="3">
        <v>40452</v>
      </c>
      <c r="F1" s="3">
        <v>40544</v>
      </c>
      <c r="G1" s="3">
        <v>40634</v>
      </c>
      <c r="H1" s="3">
        <v>40725</v>
      </c>
      <c r="I1" s="3">
        <v>40817</v>
      </c>
      <c r="J1" s="3">
        <v>40909</v>
      </c>
      <c r="K1" s="3">
        <v>41000</v>
      </c>
      <c r="L1" s="3">
        <v>41091</v>
      </c>
      <c r="M1" s="3">
        <v>41183</v>
      </c>
      <c r="N1" s="3">
        <v>41275</v>
      </c>
      <c r="O1" s="3">
        <v>41365</v>
      </c>
      <c r="P1" s="3">
        <v>41456</v>
      </c>
      <c r="Q1" s="3">
        <v>41548</v>
      </c>
      <c r="R1" s="3">
        <v>41640</v>
      </c>
      <c r="S1" s="3">
        <v>41730</v>
      </c>
      <c r="T1" s="3">
        <v>41821</v>
      </c>
      <c r="U1" s="3">
        <v>41913</v>
      </c>
      <c r="V1" s="3">
        <v>42005</v>
      </c>
      <c r="W1" s="3">
        <v>42095</v>
      </c>
      <c r="X1" s="3">
        <v>42186</v>
      </c>
      <c r="Y1" s="3">
        <v>42278</v>
      </c>
      <c r="Z1" s="3">
        <v>42370</v>
      </c>
      <c r="AA1" s="3">
        <v>42461</v>
      </c>
      <c r="AB1" s="114">
        <v>42552</v>
      </c>
      <c r="AC1" s="12">
        <v>42644</v>
      </c>
      <c r="AD1" s="12">
        <v>42736</v>
      </c>
      <c r="AE1" s="12">
        <v>42826</v>
      </c>
      <c r="AF1" s="12">
        <v>42917</v>
      </c>
      <c r="AG1" s="12">
        <v>43009</v>
      </c>
      <c r="AH1" s="12">
        <v>43101</v>
      </c>
      <c r="AI1" s="12">
        <v>43191</v>
      </c>
      <c r="AJ1" s="12">
        <v>43282</v>
      </c>
      <c r="AK1" s="12">
        <v>43374</v>
      </c>
      <c r="AL1" s="12">
        <v>43466</v>
      </c>
      <c r="AM1" s="12">
        <v>43556</v>
      </c>
      <c r="AN1" s="12">
        <v>43647</v>
      </c>
      <c r="AO1" s="12">
        <v>43739</v>
      </c>
      <c r="AP1" s="12">
        <v>43831</v>
      </c>
      <c r="AQ1" s="12">
        <v>43922</v>
      </c>
      <c r="AR1" s="12">
        <v>44013</v>
      </c>
      <c r="AS1" s="12">
        <v>44014</v>
      </c>
      <c r="AT1" s="12">
        <v>44197</v>
      </c>
      <c r="AU1" s="12">
        <v>44287</v>
      </c>
      <c r="AV1" s="12">
        <v>44378</v>
      </c>
      <c r="AW1" s="12">
        <v>44379</v>
      </c>
    </row>
    <row r="2" spans="1:49" s="46" customFormat="1" hidden="1">
      <c r="B2" s="46">
        <f t="shared" ref="B2:AS2" si="0">YEAR(B1)</f>
        <v>2010</v>
      </c>
      <c r="C2" s="46">
        <f t="shared" si="0"/>
        <v>2010</v>
      </c>
      <c r="D2" s="46">
        <f t="shared" si="0"/>
        <v>2010</v>
      </c>
      <c r="E2" s="46">
        <f t="shared" si="0"/>
        <v>2010</v>
      </c>
      <c r="F2" s="46">
        <f t="shared" si="0"/>
        <v>2011</v>
      </c>
      <c r="G2" s="46">
        <f t="shared" si="0"/>
        <v>2011</v>
      </c>
      <c r="H2" s="46">
        <f t="shared" si="0"/>
        <v>2011</v>
      </c>
      <c r="I2" s="46">
        <f t="shared" si="0"/>
        <v>2011</v>
      </c>
      <c r="J2" s="46">
        <f t="shared" si="0"/>
        <v>2012</v>
      </c>
      <c r="K2" s="46">
        <f t="shared" si="0"/>
        <v>2012</v>
      </c>
      <c r="L2" s="46">
        <f t="shared" si="0"/>
        <v>2012</v>
      </c>
      <c r="M2" s="46">
        <f t="shared" si="0"/>
        <v>2012</v>
      </c>
      <c r="N2" s="46">
        <f t="shared" si="0"/>
        <v>2013</v>
      </c>
      <c r="O2" s="46">
        <f t="shared" si="0"/>
        <v>2013</v>
      </c>
      <c r="P2" s="46">
        <f t="shared" si="0"/>
        <v>2013</v>
      </c>
      <c r="Q2" s="46">
        <f t="shared" si="0"/>
        <v>2013</v>
      </c>
      <c r="R2" s="46">
        <f t="shared" si="0"/>
        <v>2014</v>
      </c>
      <c r="S2" s="46">
        <f t="shared" si="0"/>
        <v>2014</v>
      </c>
      <c r="T2" s="46">
        <f t="shared" si="0"/>
        <v>2014</v>
      </c>
      <c r="U2" s="46">
        <f t="shared" si="0"/>
        <v>2014</v>
      </c>
      <c r="V2" s="46">
        <f t="shared" si="0"/>
        <v>2015</v>
      </c>
      <c r="W2" s="46">
        <f t="shared" si="0"/>
        <v>2015</v>
      </c>
      <c r="X2" s="46">
        <f t="shared" si="0"/>
        <v>2015</v>
      </c>
      <c r="Y2" s="46">
        <f t="shared" si="0"/>
        <v>2015</v>
      </c>
      <c r="Z2" s="46">
        <f t="shared" si="0"/>
        <v>2016</v>
      </c>
      <c r="AA2" s="46">
        <f t="shared" si="0"/>
        <v>2016</v>
      </c>
      <c r="AB2" s="115">
        <f t="shared" si="0"/>
        <v>2016</v>
      </c>
      <c r="AC2" s="13">
        <f t="shared" si="0"/>
        <v>2016</v>
      </c>
      <c r="AD2" s="13">
        <f t="shared" si="0"/>
        <v>2017</v>
      </c>
      <c r="AE2" s="13">
        <f t="shared" si="0"/>
        <v>2017</v>
      </c>
      <c r="AF2" s="13">
        <f t="shared" si="0"/>
        <v>2017</v>
      </c>
      <c r="AG2" s="13">
        <f t="shared" si="0"/>
        <v>2017</v>
      </c>
      <c r="AH2" s="13">
        <f t="shared" si="0"/>
        <v>2018</v>
      </c>
      <c r="AI2" s="13">
        <f t="shared" si="0"/>
        <v>2018</v>
      </c>
      <c r="AJ2" s="13">
        <f t="shared" si="0"/>
        <v>2018</v>
      </c>
      <c r="AK2" s="13">
        <f t="shared" si="0"/>
        <v>2018</v>
      </c>
      <c r="AL2" s="13">
        <f t="shared" si="0"/>
        <v>2019</v>
      </c>
      <c r="AM2" s="13">
        <f t="shared" si="0"/>
        <v>2019</v>
      </c>
      <c r="AN2" s="13">
        <f t="shared" si="0"/>
        <v>2019</v>
      </c>
      <c r="AO2" s="13">
        <f t="shared" si="0"/>
        <v>2019</v>
      </c>
      <c r="AP2" s="13">
        <f t="shared" si="0"/>
        <v>2020</v>
      </c>
      <c r="AQ2" s="13">
        <f t="shared" si="0"/>
        <v>2020</v>
      </c>
      <c r="AR2" s="13">
        <f t="shared" si="0"/>
        <v>2020</v>
      </c>
      <c r="AS2" s="13">
        <f t="shared" si="0"/>
        <v>2020</v>
      </c>
      <c r="AT2" s="13">
        <f>YEAR(AT1)</f>
        <v>2021</v>
      </c>
      <c r="AU2" s="13">
        <f>YEAR(AU1)</f>
        <v>2021</v>
      </c>
      <c r="AV2" s="13">
        <f>YEAR(AV1)</f>
        <v>2021</v>
      </c>
      <c r="AW2" s="13">
        <f>YEAR(AW1)</f>
        <v>2021</v>
      </c>
    </row>
    <row r="3" spans="1:49" s="46" customFormat="1" hidden="1">
      <c r="B3" s="4" t="s">
        <v>0</v>
      </c>
      <c r="C3" s="4" t="s">
        <v>1</v>
      </c>
      <c r="D3" s="4" t="s">
        <v>2</v>
      </c>
      <c r="E3" s="4" t="s">
        <v>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0</v>
      </c>
      <c r="K3" s="4" t="s">
        <v>1</v>
      </c>
      <c r="L3" s="4" t="s">
        <v>2</v>
      </c>
      <c r="M3" s="5" t="s">
        <v>3</v>
      </c>
      <c r="N3" s="4" t="s">
        <v>0</v>
      </c>
      <c r="O3" s="4" t="s">
        <v>1</v>
      </c>
      <c r="P3" s="4" t="s">
        <v>2</v>
      </c>
      <c r="Q3" s="5" t="s">
        <v>3</v>
      </c>
      <c r="R3" s="4" t="s">
        <v>0</v>
      </c>
      <c r="S3" s="4" t="s">
        <v>1</v>
      </c>
      <c r="T3" s="4" t="s">
        <v>2</v>
      </c>
      <c r="U3" s="5" t="s">
        <v>3</v>
      </c>
      <c r="V3" s="4" t="s">
        <v>0</v>
      </c>
      <c r="W3" s="4" t="s">
        <v>1</v>
      </c>
      <c r="X3" s="4" t="s">
        <v>2</v>
      </c>
      <c r="Y3" s="5" t="s">
        <v>3</v>
      </c>
      <c r="Z3" s="4" t="s">
        <v>0</v>
      </c>
      <c r="AA3" s="4" t="s">
        <v>1</v>
      </c>
      <c r="AB3" s="116" t="s">
        <v>2</v>
      </c>
      <c r="AC3" s="14" t="s">
        <v>3</v>
      </c>
      <c r="AD3" s="14" t="s">
        <v>0</v>
      </c>
      <c r="AE3" s="14" t="s">
        <v>1</v>
      </c>
      <c r="AF3" s="14" t="s">
        <v>2</v>
      </c>
      <c r="AG3" s="14" t="s">
        <v>3</v>
      </c>
      <c r="AH3" s="14" t="s">
        <v>0</v>
      </c>
      <c r="AI3" s="14" t="s">
        <v>1</v>
      </c>
      <c r="AJ3" s="14" t="s">
        <v>2</v>
      </c>
      <c r="AK3" s="14" t="s">
        <v>3</v>
      </c>
      <c r="AL3" s="14" t="s">
        <v>0</v>
      </c>
      <c r="AM3" s="14" t="s">
        <v>1</v>
      </c>
      <c r="AN3" s="14" t="s">
        <v>2</v>
      </c>
      <c r="AO3" s="14" t="s">
        <v>3</v>
      </c>
      <c r="AP3" s="14" t="s">
        <v>0</v>
      </c>
      <c r="AQ3" s="14" t="s">
        <v>1</v>
      </c>
      <c r="AR3" s="14" t="s">
        <v>2</v>
      </c>
      <c r="AS3" s="14" t="s">
        <v>3</v>
      </c>
      <c r="AT3" s="14" t="s">
        <v>0</v>
      </c>
      <c r="AU3" s="14" t="s">
        <v>1</v>
      </c>
      <c r="AV3" s="14" t="s">
        <v>2</v>
      </c>
      <c r="AW3" s="14" t="s">
        <v>3</v>
      </c>
    </row>
    <row r="4" spans="1:49" s="46" customFormat="1">
      <c r="A4" s="46">
        <v>1</v>
      </c>
      <c r="B4" s="4" t="str">
        <f>B2&amp;"-"&amp;B3&amp;IF(B1&gt;'Reference dates'!$B$1,"e","")</f>
        <v>2010-1Q</v>
      </c>
      <c r="C4" s="4" t="str">
        <f>C2&amp;"-"&amp;C3&amp;IF(C1&gt;'Reference dates'!$B$1,"e","")</f>
        <v>2010-2Q</v>
      </c>
      <c r="D4" s="4" t="str">
        <f>D2&amp;"-"&amp;D3&amp;IF(D1&gt;'Reference dates'!$B$1,"e","")</f>
        <v>2010-3Q</v>
      </c>
      <c r="E4" s="4" t="str">
        <f>E2&amp;"-"&amp;E3&amp;IF(E1&gt;'Reference dates'!$B$1,"e","")</f>
        <v>2010-4Q</v>
      </c>
      <c r="F4" s="4" t="str">
        <f>F2&amp;"-"&amp;F3&amp;IF(F1&gt;'Reference dates'!$B$1,"e","")</f>
        <v>2011-1Q</v>
      </c>
      <c r="G4" s="4" t="str">
        <f>G2&amp;"-"&amp;G3&amp;IF(G1&gt;'Reference dates'!$B$1,"e","")</f>
        <v>2011-2Q</v>
      </c>
      <c r="H4" s="4" t="str">
        <f>H2&amp;"-"&amp;H3&amp;IF(H1&gt;'Reference dates'!$B$1,"e","")</f>
        <v>2011-3Q</v>
      </c>
      <c r="I4" s="4" t="str">
        <f>I2&amp;"-"&amp;I3&amp;IF(I1&gt;'Reference dates'!$B$1,"e","")</f>
        <v>2011-4Q</v>
      </c>
      <c r="J4" s="4" t="str">
        <f>J2&amp;"-"&amp;J3&amp;IF(J1&gt;'Reference dates'!$B$1,"e","")</f>
        <v>2012-1Q</v>
      </c>
      <c r="K4" s="4" t="str">
        <f>K2&amp;"-"&amp;K3&amp;IF(K1&gt;'Reference dates'!$B$1,"e","")</f>
        <v>2012-2Q</v>
      </c>
      <c r="L4" s="4" t="str">
        <f>L2&amp;"-"&amp;L3&amp;IF(L1&gt;'Reference dates'!$B$1,"e","")</f>
        <v>2012-3Q</v>
      </c>
      <c r="M4" s="4" t="str">
        <f>M2&amp;"-"&amp;M3&amp;IF(M1&gt;'Reference dates'!$B$1,"e","")</f>
        <v>2012-4Q</v>
      </c>
      <c r="N4" s="4" t="str">
        <f>N2&amp;"-"&amp;N3&amp;IF(N1&gt;'Reference dates'!$B$1,"e","")</f>
        <v>2013-1Q</v>
      </c>
      <c r="O4" s="4" t="str">
        <f>O2&amp;"-"&amp;O3&amp;IF(O1&gt;'Reference dates'!$B$1,"e","")</f>
        <v>2013-2Q</v>
      </c>
      <c r="P4" s="4" t="str">
        <f>P2&amp;"-"&amp;P3&amp;IF(P1&gt;'Reference dates'!$B$1,"e","")</f>
        <v>2013-3Q</v>
      </c>
      <c r="Q4" s="4" t="str">
        <f>Q2&amp;"-"&amp;Q3&amp;IF(Q1&gt;'Reference dates'!$B$1,"e","")</f>
        <v>2013-4Q</v>
      </c>
      <c r="R4" s="4" t="str">
        <f>R2&amp;"-"&amp;R3&amp;IF(R1&gt;'Reference dates'!$B$1,"e","")</f>
        <v>2014-1Q</v>
      </c>
      <c r="S4" s="4" t="str">
        <f>S2&amp;"-"&amp;S3&amp;IF(S1&gt;'Reference dates'!$B$1,"e","")</f>
        <v>2014-2Q</v>
      </c>
      <c r="T4" s="4" t="str">
        <f>T2&amp;"-"&amp;T3&amp;IF(T1&gt;'Reference dates'!$B$1,"e","")</f>
        <v>2014-3Q</v>
      </c>
      <c r="U4" s="4" t="str">
        <f>U2&amp;"-"&amp;U3&amp;IF(U1&gt;'Reference dates'!$B$1,"e","")</f>
        <v>2014-4Q</v>
      </c>
      <c r="V4" s="4" t="str">
        <f>V2&amp;"-"&amp;V3&amp;IF(V1&gt;'Reference dates'!$B$1,"e","")</f>
        <v>2015-1Q</v>
      </c>
      <c r="W4" s="4" t="str">
        <f>W2&amp;"-"&amp;W3&amp;IF(W1&gt;'Reference dates'!$B$1,"e","")</f>
        <v>2015-2Q</v>
      </c>
      <c r="X4" s="4" t="str">
        <f>X2&amp;"-"&amp;X3&amp;IF(X1&gt;'Reference dates'!$B$1,"e","")</f>
        <v>2015-3Q</v>
      </c>
      <c r="Y4" s="4" t="str">
        <f>Y2&amp;"-"&amp;Y3&amp;IF(Y1&gt;'Reference dates'!$B$1,"e","")</f>
        <v>2015-4Q</v>
      </c>
      <c r="Z4" s="4" t="str">
        <f>Z2&amp;"-"&amp;Z3&amp;IF(Z1&gt;'Reference dates'!$B$1,"e","")</f>
        <v>2016-1Q</v>
      </c>
      <c r="AA4" s="56" t="str">
        <f>AA2&amp;"-"&amp;AA3&amp;IF(AA1&gt;'Reference dates'!$B$1,"e","")</f>
        <v>2016-2Q</v>
      </c>
      <c r="AB4" s="56" t="str">
        <f>AB2&amp;"-"&amp;AB3&amp;IF(AB1&gt;'Reference dates'!$B$1,"e","")</f>
        <v>2016-3Q</v>
      </c>
      <c r="AC4" s="56" t="str">
        <f>AC2&amp;"-"&amp;AC3&amp;IF(AC1&gt;'Reference dates'!$B$1,"e","")</f>
        <v>2016-4Q</v>
      </c>
      <c r="AD4" s="56" t="str">
        <f>AD2&amp;"-"&amp;AD3&amp;IF(AD1&gt;'Reference dates'!$B$1,"e","")</f>
        <v>2017-1Q</v>
      </c>
      <c r="AE4" s="56" t="str">
        <f>AE2&amp;"-"&amp;AE3&amp;IF(AE1&gt;'Reference dates'!$B$1,"e","")</f>
        <v>2017-2Q</v>
      </c>
      <c r="AF4" s="56" t="str">
        <f>AF2&amp;"-"&amp;AF3&amp;IF(AF1&gt;'Reference dates'!$B$1,"e","")</f>
        <v>2017-3Q</v>
      </c>
      <c r="AG4" s="14" t="str">
        <f>AG2&amp;"-"&amp;AG3&amp;IF(AG1&gt;'Reference dates'!$B$1,"e","")</f>
        <v>2017-4Qe</v>
      </c>
      <c r="AH4" s="14" t="str">
        <f>AH2&amp;"-"&amp;AH3&amp;IF(AH1&gt;'Reference dates'!$B$1,"e","")</f>
        <v>2018-1Qe</v>
      </c>
      <c r="AI4" s="14" t="str">
        <f>AI2&amp;"-"&amp;AI3&amp;IF(AI1&gt;'Reference dates'!$B$1,"e","")</f>
        <v>2018-2Qe</v>
      </c>
      <c r="AJ4" s="14" t="str">
        <f>AJ2&amp;"-"&amp;AJ3&amp;IF(AJ1&gt;'Reference dates'!$B$1,"e","")</f>
        <v>2018-3Qe</v>
      </c>
      <c r="AK4" s="14" t="str">
        <f>AK2&amp;"-"&amp;AK3&amp;IF(AK1&gt;'Reference dates'!$B$1,"e","")</f>
        <v>2018-4Qe</v>
      </c>
      <c r="AL4" s="14" t="str">
        <f>AL2&amp;"-"&amp;AL3&amp;IF(AL1&gt;'Reference dates'!$B$1,"e","")</f>
        <v>2019-1Qe</v>
      </c>
      <c r="AM4" s="14" t="str">
        <f>AM2&amp;"-"&amp;AM3&amp;IF(AM1&gt;'Reference dates'!$B$1,"e","")</f>
        <v>2019-2Qe</v>
      </c>
      <c r="AN4" s="14" t="str">
        <f>AN2&amp;"-"&amp;AN3&amp;IF(AN1&gt;'Reference dates'!$B$1,"e","")</f>
        <v>2019-3Qe</v>
      </c>
      <c r="AO4" s="14" t="str">
        <f>AO2&amp;"-"&amp;AO3&amp;IF(AO1&gt;'Reference dates'!$B$1,"e","")</f>
        <v>2019-4Qe</v>
      </c>
      <c r="AP4" s="14" t="str">
        <f>AP2&amp;"-"&amp;AP3&amp;IF(AP1&gt;'Reference dates'!$B$1,"e","")</f>
        <v>2020-1Qe</v>
      </c>
      <c r="AQ4" s="14" t="str">
        <f>AQ2&amp;"-"&amp;AQ3&amp;IF(AQ1&gt;'Reference dates'!$B$1,"e","")</f>
        <v>2020-2Qe</v>
      </c>
      <c r="AR4" s="14" t="str">
        <f>AR2&amp;"-"&amp;AR3&amp;IF(AR1&gt;'Reference dates'!$B$1,"e","")</f>
        <v>2020-3Qe</v>
      </c>
      <c r="AS4" s="14" t="str">
        <f>AS2&amp;"-"&amp;AS3&amp;IF(AS1&gt;'Reference dates'!$B$1,"e","")</f>
        <v>2020-4Qe</v>
      </c>
      <c r="AT4" s="14" t="str">
        <f>AT2&amp;"-"&amp;AT3&amp;IF(AT1&gt;'Reference dates'!$B$1,"e","")</f>
        <v>2021-1Qe</v>
      </c>
      <c r="AU4" s="14" t="str">
        <f>AU2&amp;"-"&amp;AU3&amp;IF(AU1&gt;'Reference dates'!$B$1,"e","")</f>
        <v>2021-2Qe</v>
      </c>
      <c r="AV4" s="14" t="str">
        <f>AV2&amp;"-"&amp;AV3&amp;IF(AV1&gt;'Reference dates'!$B$1,"e","")</f>
        <v>2021-3Qe</v>
      </c>
      <c r="AW4" s="14" t="str">
        <f>AW2&amp;"-"&amp;AW3&amp;IF(AW1&gt;'Reference dates'!$B$1,"e","")</f>
        <v>2021-4Qe</v>
      </c>
    </row>
    <row r="5" spans="1:49" s="46" customFormat="1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6"/>
      <c r="AB5" s="56"/>
      <c r="AJ5" s="14"/>
      <c r="AK5" s="14"/>
      <c r="AL5" s="485"/>
      <c r="AM5" s="486"/>
      <c r="AN5" s="486"/>
      <c r="AO5" s="486"/>
      <c r="AP5" s="68"/>
      <c r="AQ5" s="68"/>
      <c r="AR5" s="69"/>
      <c r="AS5" s="14"/>
      <c r="AT5" s="13"/>
      <c r="AU5" s="13"/>
      <c r="AV5" s="13"/>
    </row>
    <row r="6" spans="1:49" s="46" customForma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56"/>
      <c r="AB6" s="56"/>
      <c r="AJ6" s="14"/>
      <c r="AK6" s="14"/>
      <c r="AL6" s="487"/>
      <c r="AM6" s="488"/>
      <c r="AN6" s="488"/>
      <c r="AO6" s="488"/>
      <c r="AP6" s="70"/>
      <c r="AQ6" s="70"/>
      <c r="AR6" s="71"/>
      <c r="AS6" s="14"/>
      <c r="AT6" s="13"/>
      <c r="AU6" s="13"/>
      <c r="AV6" s="13"/>
    </row>
    <row r="7" spans="1:49" s="46" customFormat="1" ht="21">
      <c r="A7" s="61" t="s">
        <v>20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56"/>
      <c r="AB7" s="56"/>
      <c r="AJ7" s="14"/>
      <c r="AK7" s="14"/>
      <c r="AL7" s="487"/>
      <c r="AM7" s="488"/>
      <c r="AN7" s="488"/>
      <c r="AO7" s="488"/>
      <c r="AP7" s="70"/>
      <c r="AQ7" s="70"/>
      <c r="AR7" s="71"/>
      <c r="AS7" s="14"/>
      <c r="AT7" s="13"/>
      <c r="AU7" s="13"/>
      <c r="AV7" s="13"/>
    </row>
    <row r="8" spans="1:49">
      <c r="A8" s="2" t="str">
        <f t="shared" ref="A8:AS8" si="1">IF(CHOOSE($A$4,A101,A201,A301)="","",CHOOSE($A$4,A101,A201,A301))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  <c r="M8" t="str">
        <f t="shared" si="1"/>
        <v/>
      </c>
      <c r="N8" t="str">
        <f t="shared" si="1"/>
        <v/>
      </c>
      <c r="O8" t="str">
        <f t="shared" si="1"/>
        <v/>
      </c>
      <c r="P8" t="str">
        <f t="shared" si="1"/>
        <v/>
      </c>
      <c r="Q8" t="str">
        <f t="shared" si="1"/>
        <v/>
      </c>
      <c r="R8" t="str">
        <f t="shared" si="1"/>
        <v/>
      </c>
      <c r="S8" t="str">
        <f t="shared" si="1"/>
        <v/>
      </c>
      <c r="T8" t="str">
        <f t="shared" si="1"/>
        <v/>
      </c>
      <c r="U8" t="str">
        <f t="shared" si="1"/>
        <v/>
      </c>
      <c r="V8" t="str">
        <f t="shared" si="1"/>
        <v/>
      </c>
      <c r="W8" t="str">
        <f t="shared" si="1"/>
        <v/>
      </c>
      <c r="X8" t="str">
        <f t="shared" si="1"/>
        <v/>
      </c>
      <c r="Y8" t="str">
        <f t="shared" si="1"/>
        <v/>
      </c>
      <c r="Z8" t="str">
        <f t="shared" si="1"/>
        <v/>
      </c>
      <c r="AA8" s="44" t="str">
        <f t="shared" si="1"/>
        <v/>
      </c>
      <c r="AB8" s="44" t="str">
        <f t="shared" si="1"/>
        <v/>
      </c>
      <c r="AJ8" s="13" t="str">
        <f t="shared" si="1"/>
        <v/>
      </c>
      <c r="AK8" s="13" t="str">
        <f t="shared" si="1"/>
        <v/>
      </c>
      <c r="AL8" s="489" t="str">
        <f t="shared" ref="AL8:AR8" si="2">IF(CHOOSE($A$4,AC101,AC201,AC301)="","",CHOOSE($A$4,AC101,AC201,AC301))</f>
        <v/>
      </c>
      <c r="AM8" s="100" t="str">
        <f t="shared" si="2"/>
        <v/>
      </c>
      <c r="AN8" s="100" t="str">
        <f t="shared" si="2"/>
        <v/>
      </c>
      <c r="AO8" s="100" t="str">
        <f t="shared" si="2"/>
        <v/>
      </c>
      <c r="AP8" s="72" t="str">
        <f t="shared" si="2"/>
        <v/>
      </c>
      <c r="AQ8" s="72" t="str">
        <f t="shared" si="2"/>
        <v/>
      </c>
      <c r="AR8" s="73" t="str">
        <f t="shared" si="2"/>
        <v/>
      </c>
      <c r="AS8" s="13" t="str">
        <f t="shared" si="1"/>
        <v/>
      </c>
    </row>
    <row r="9" spans="1:49">
      <c r="A9" s="1" t="str">
        <f t="shared" ref="A9:A36" si="3">IF(CHOOSE($A$4,A102,A202,A302)="","",CHOOSE($A$4,A102,A202,A302))</f>
        <v>Interest rate on loans</v>
      </c>
      <c r="B9" s="46" t="str">
        <f t="shared" ref="B9:AA9" si="4">IF(CHOOSE($A$4,B106,B202,B302)="","",CHOOSE($A$4,B106,B202,B302))</f>
        <v/>
      </c>
      <c r="C9" s="46" t="str">
        <f t="shared" si="4"/>
        <v/>
      </c>
      <c r="D9" s="46" t="str">
        <f t="shared" si="4"/>
        <v/>
      </c>
      <c r="E9" s="46" t="str">
        <f t="shared" si="4"/>
        <v/>
      </c>
      <c r="F9" s="46" t="str">
        <f t="shared" si="4"/>
        <v/>
      </c>
      <c r="G9" s="46" t="str">
        <f t="shared" si="4"/>
        <v/>
      </c>
      <c r="H9" s="46" t="str">
        <f t="shared" si="4"/>
        <v/>
      </c>
      <c r="I9" s="46" t="str">
        <f t="shared" si="4"/>
        <v/>
      </c>
      <c r="J9" s="46" t="str">
        <f t="shared" si="4"/>
        <v/>
      </c>
      <c r="K9" s="46" t="str">
        <f t="shared" si="4"/>
        <v/>
      </c>
      <c r="L9" s="46" t="str">
        <f t="shared" si="4"/>
        <v/>
      </c>
      <c r="M9" s="46" t="str">
        <f t="shared" si="4"/>
        <v/>
      </c>
      <c r="N9" s="46" t="str">
        <f t="shared" si="4"/>
        <v/>
      </c>
      <c r="O9" s="46" t="str">
        <f t="shared" si="4"/>
        <v/>
      </c>
      <c r="P9" s="46" t="str">
        <f t="shared" si="4"/>
        <v/>
      </c>
      <c r="Q9" s="46" t="str">
        <f t="shared" si="4"/>
        <v/>
      </c>
      <c r="R9" s="46" t="str">
        <f t="shared" si="4"/>
        <v/>
      </c>
      <c r="S9" s="46" t="str">
        <f t="shared" si="4"/>
        <v/>
      </c>
      <c r="T9" s="46" t="str">
        <f t="shared" si="4"/>
        <v/>
      </c>
      <c r="U9" s="46" t="str">
        <f t="shared" si="4"/>
        <v/>
      </c>
      <c r="V9" s="46" t="str">
        <f t="shared" si="4"/>
        <v/>
      </c>
      <c r="W9" s="46" t="str">
        <f t="shared" si="4"/>
        <v/>
      </c>
      <c r="X9" s="46" t="str">
        <f t="shared" si="4"/>
        <v/>
      </c>
      <c r="Y9" s="46" t="str">
        <f t="shared" si="4"/>
        <v/>
      </c>
      <c r="Z9" s="46" t="str">
        <f t="shared" si="4"/>
        <v/>
      </c>
      <c r="AA9" s="44" t="str">
        <f t="shared" si="4"/>
        <v/>
      </c>
      <c r="AB9" s="215" t="e">
        <f t="shared" ref="AB9:AW9" si="5">IF(CHOOSE($A$4,AB102,AB202,AB302)="","",CHOOSE($A$4,AB102,AB202,AB302))</f>
        <v>#DIV/0!</v>
      </c>
      <c r="AC9" s="215" t="e">
        <f t="shared" si="5"/>
        <v>#DIV/0!</v>
      </c>
      <c r="AD9" s="215" t="e">
        <f t="shared" si="5"/>
        <v>#DIV/0!</v>
      </c>
      <c r="AE9" s="215" t="e">
        <f t="shared" si="5"/>
        <v>#DIV/0!</v>
      </c>
      <c r="AF9" s="215" t="str">
        <f t="shared" si="5"/>
        <v/>
      </c>
      <c r="AG9" s="195">
        <f t="shared" si="5"/>
        <v>3.626202941717914E-2</v>
      </c>
      <c r="AH9" s="195">
        <f t="shared" si="5"/>
        <v>3.626202941717914E-2</v>
      </c>
      <c r="AI9" s="195">
        <f t="shared" si="5"/>
        <v>3.626202941717914E-2</v>
      </c>
      <c r="AJ9" s="195">
        <f t="shared" si="5"/>
        <v>3.626202941717914E-2</v>
      </c>
      <c r="AK9" s="195">
        <f t="shared" si="5"/>
        <v>3.626202941717914E-2</v>
      </c>
      <c r="AL9" s="195">
        <f t="shared" si="5"/>
        <v>3.626202941717914E-2</v>
      </c>
      <c r="AM9" s="195">
        <f t="shared" si="5"/>
        <v>3.626202941717914E-2</v>
      </c>
      <c r="AN9" s="195">
        <f t="shared" si="5"/>
        <v>3.626202941717914E-2</v>
      </c>
      <c r="AO9" s="195">
        <f t="shared" si="5"/>
        <v>3.626202941717914E-2</v>
      </c>
      <c r="AP9" s="195">
        <f t="shared" si="5"/>
        <v>3.626202941717914E-2</v>
      </c>
      <c r="AQ9" s="195">
        <f t="shared" si="5"/>
        <v>3.626202941717914E-2</v>
      </c>
      <c r="AR9" s="195">
        <f t="shared" si="5"/>
        <v>3.626202941717914E-2</v>
      </c>
      <c r="AS9" s="195">
        <f t="shared" si="5"/>
        <v>3.626202941717914E-2</v>
      </c>
      <c r="AT9" s="195">
        <f t="shared" si="5"/>
        <v>3.626202941717914E-2</v>
      </c>
      <c r="AU9" s="195">
        <f t="shared" si="5"/>
        <v>3.626202941717914E-2</v>
      </c>
      <c r="AV9" s="195">
        <f t="shared" si="5"/>
        <v>3.626202941717914E-2</v>
      </c>
      <c r="AW9" s="195">
        <f t="shared" si="5"/>
        <v>3.626202941717914E-2</v>
      </c>
    </row>
    <row r="10" spans="1:49">
      <c r="A10" s="1" t="str">
        <f t="shared" si="3"/>
        <v>Interest rate on deposits</v>
      </c>
      <c r="B10" t="str">
        <f t="shared" ref="B10:AA10" si="6">IF(CHOOSE($A$4,B109,B203,B303)="","",CHOOSE($A$4,B109,B203,B303))</f>
        <v/>
      </c>
      <c r="C10" t="str">
        <f t="shared" si="6"/>
        <v/>
      </c>
      <c r="D10" t="str">
        <f t="shared" si="6"/>
        <v/>
      </c>
      <c r="E10" t="str">
        <f t="shared" si="6"/>
        <v/>
      </c>
      <c r="F10" t="str">
        <f t="shared" si="6"/>
        <v/>
      </c>
      <c r="G10" t="str">
        <f t="shared" si="6"/>
        <v/>
      </c>
      <c r="H10" t="str">
        <f t="shared" si="6"/>
        <v/>
      </c>
      <c r="I10" t="str">
        <f t="shared" si="6"/>
        <v/>
      </c>
      <c r="J10" t="str">
        <f t="shared" si="6"/>
        <v/>
      </c>
      <c r="K10" t="str">
        <f t="shared" si="6"/>
        <v/>
      </c>
      <c r="L10" t="str">
        <f t="shared" si="6"/>
        <v/>
      </c>
      <c r="M10" t="str">
        <f t="shared" si="6"/>
        <v/>
      </c>
      <c r="N10" t="str">
        <f t="shared" si="6"/>
        <v/>
      </c>
      <c r="O10" t="str">
        <f t="shared" si="6"/>
        <v/>
      </c>
      <c r="P10" t="str">
        <f t="shared" si="6"/>
        <v/>
      </c>
      <c r="Q10" t="str">
        <f t="shared" si="6"/>
        <v/>
      </c>
      <c r="R10" t="str">
        <f t="shared" si="6"/>
        <v/>
      </c>
      <c r="S10" t="str">
        <f t="shared" si="6"/>
        <v/>
      </c>
      <c r="T10" t="str">
        <f t="shared" si="6"/>
        <v/>
      </c>
      <c r="U10" t="str">
        <f t="shared" si="6"/>
        <v/>
      </c>
      <c r="V10" t="str">
        <f t="shared" si="6"/>
        <v/>
      </c>
      <c r="W10" t="str">
        <f t="shared" si="6"/>
        <v/>
      </c>
      <c r="X10" t="str">
        <f t="shared" si="6"/>
        <v/>
      </c>
      <c r="Y10" t="str">
        <f t="shared" si="6"/>
        <v/>
      </c>
      <c r="Z10" t="str">
        <f t="shared" si="6"/>
        <v/>
      </c>
      <c r="AA10" s="44" t="str">
        <f t="shared" si="6"/>
        <v/>
      </c>
      <c r="AB10" s="215" t="e">
        <f t="shared" ref="AB10:AW10" si="7">IF(CHOOSE($A$4,AB103,AB203,AB303)="","",CHOOSE($A$4,AB103,AB203,AB303))</f>
        <v>#DIV/0!</v>
      </c>
      <c r="AC10" s="215" t="e">
        <f t="shared" si="7"/>
        <v>#DIV/0!</v>
      </c>
      <c r="AD10" s="215" t="e">
        <f t="shared" si="7"/>
        <v>#DIV/0!</v>
      </c>
      <c r="AE10" s="215" t="e">
        <f t="shared" si="7"/>
        <v>#DIV/0!</v>
      </c>
      <c r="AF10" s="215" t="str">
        <f t="shared" si="7"/>
        <v/>
      </c>
      <c r="AG10" s="195">
        <f t="shared" si="7"/>
        <v>4.2008318721634789E-3</v>
      </c>
      <c r="AH10" s="195">
        <f t="shared" si="7"/>
        <v>4.2008318721634789E-3</v>
      </c>
      <c r="AI10" s="195">
        <f t="shared" si="7"/>
        <v>4.2008318721634789E-3</v>
      </c>
      <c r="AJ10" s="195">
        <f t="shared" si="7"/>
        <v>4.2008318721634789E-3</v>
      </c>
      <c r="AK10" s="195">
        <f t="shared" si="7"/>
        <v>4.2008318721634789E-3</v>
      </c>
      <c r="AL10" s="195">
        <f t="shared" si="7"/>
        <v>4.2008318721634789E-3</v>
      </c>
      <c r="AM10" s="195">
        <f t="shared" si="7"/>
        <v>4.2008318721634789E-3</v>
      </c>
      <c r="AN10" s="195">
        <f t="shared" si="7"/>
        <v>4.2008318721634789E-3</v>
      </c>
      <c r="AO10" s="195">
        <f t="shared" si="7"/>
        <v>4.2008318721634789E-3</v>
      </c>
      <c r="AP10" s="195">
        <f t="shared" si="7"/>
        <v>4.2008318721634789E-3</v>
      </c>
      <c r="AQ10" s="195">
        <f t="shared" si="7"/>
        <v>4.2008318721634789E-3</v>
      </c>
      <c r="AR10" s="195">
        <f t="shared" si="7"/>
        <v>4.2008318721634789E-3</v>
      </c>
      <c r="AS10" s="195">
        <f t="shared" si="7"/>
        <v>4.2008318721634789E-3</v>
      </c>
      <c r="AT10" s="195">
        <f t="shared" si="7"/>
        <v>4.2008318721634789E-3</v>
      </c>
      <c r="AU10" s="195">
        <f t="shared" si="7"/>
        <v>4.2008318721634789E-3</v>
      </c>
      <c r="AV10" s="195">
        <f t="shared" si="7"/>
        <v>4.2008318721634789E-3</v>
      </c>
      <c r="AW10" s="195">
        <f t="shared" si="7"/>
        <v>4.2008318721634789E-3</v>
      </c>
    </row>
    <row r="11" spans="1:49">
      <c r="A11" s="1" t="str">
        <f t="shared" si="3"/>
        <v xml:space="preserve">Growth rate of deposits </v>
      </c>
      <c r="B11" t="str">
        <f t="shared" ref="B11:AA11" si="8">IF(CHOOSE($A$4,B110,B204,B304)="","",CHOOSE($A$4,B110,B204,B304))</f>
        <v/>
      </c>
      <c r="C11" t="str">
        <f t="shared" si="8"/>
        <v/>
      </c>
      <c r="D11" t="str">
        <f t="shared" si="8"/>
        <v/>
      </c>
      <c r="E11" t="str">
        <f t="shared" si="8"/>
        <v/>
      </c>
      <c r="F11" t="str">
        <f t="shared" si="8"/>
        <v/>
      </c>
      <c r="G11" t="str">
        <f t="shared" si="8"/>
        <v/>
      </c>
      <c r="H11" t="str">
        <f t="shared" si="8"/>
        <v/>
      </c>
      <c r="I11" t="str">
        <f t="shared" si="8"/>
        <v/>
      </c>
      <c r="J11" t="str">
        <f t="shared" si="8"/>
        <v/>
      </c>
      <c r="K11" t="str">
        <f t="shared" si="8"/>
        <v/>
      </c>
      <c r="L11" t="str">
        <f t="shared" si="8"/>
        <v/>
      </c>
      <c r="M11" t="str">
        <f t="shared" si="8"/>
        <v/>
      </c>
      <c r="N11" t="str">
        <f t="shared" si="8"/>
        <v/>
      </c>
      <c r="O11" t="str">
        <f t="shared" si="8"/>
        <v/>
      </c>
      <c r="P11" t="str">
        <f t="shared" si="8"/>
        <v/>
      </c>
      <c r="Q11" t="str">
        <f t="shared" si="8"/>
        <v/>
      </c>
      <c r="R11" t="str">
        <f t="shared" si="8"/>
        <v/>
      </c>
      <c r="S11" t="str">
        <f t="shared" si="8"/>
        <v/>
      </c>
      <c r="T11" t="str">
        <f t="shared" si="8"/>
        <v/>
      </c>
      <c r="U11" t="str">
        <f t="shared" si="8"/>
        <v/>
      </c>
      <c r="V11" t="str">
        <f t="shared" si="8"/>
        <v/>
      </c>
      <c r="W11" t="str">
        <f t="shared" si="8"/>
        <v/>
      </c>
      <c r="X11" t="str">
        <f t="shared" si="8"/>
        <v/>
      </c>
      <c r="Y11" t="str">
        <f t="shared" si="8"/>
        <v/>
      </c>
      <c r="Z11" t="str">
        <f t="shared" si="8"/>
        <v/>
      </c>
      <c r="AA11" s="44" t="str">
        <f t="shared" si="8"/>
        <v/>
      </c>
      <c r="AB11" s="215" t="e">
        <f t="shared" ref="AB11:AW11" si="9">IF(CHOOSE($A$4,AB104,AB204,AB304)="","",CHOOSE($A$4,AB104,AB204,AB304))</f>
        <v>#DIV/0!</v>
      </c>
      <c r="AC11" s="215" t="e">
        <f t="shared" si="9"/>
        <v>#DIV/0!</v>
      </c>
      <c r="AD11" s="215" t="e">
        <f t="shared" si="9"/>
        <v>#DIV/0!</v>
      </c>
      <c r="AE11" s="215" t="e">
        <f t="shared" si="9"/>
        <v>#DIV/0!</v>
      </c>
      <c r="AF11" s="215" t="str">
        <f t="shared" si="9"/>
        <v/>
      </c>
      <c r="AG11" s="195">
        <f t="shared" si="9"/>
        <v>0.36366295879680566</v>
      </c>
      <c r="AH11" s="195">
        <f t="shared" si="9"/>
        <v>0.29001423792199832</v>
      </c>
      <c r="AI11" s="195">
        <f t="shared" si="9"/>
        <v>0.22989608172787768</v>
      </c>
      <c r="AJ11" s="195">
        <f t="shared" si="9"/>
        <v>0.173590030831829</v>
      </c>
      <c r="AK11" s="195">
        <f t="shared" si="9"/>
        <v>0.13376428083278102</v>
      </c>
      <c r="AL11" s="195">
        <f t="shared" si="9"/>
        <v>0.10311430627939266</v>
      </c>
      <c r="AM11" s="195">
        <f t="shared" si="9"/>
        <v>8.079695518313823E-2</v>
      </c>
      <c r="AN11" s="195">
        <f t="shared" si="9"/>
        <v>6.2625774673926493E-2</v>
      </c>
      <c r="AO11" s="195">
        <f t="shared" si="9"/>
        <v>4.9625389462022884E-2</v>
      </c>
      <c r="AP11" s="195">
        <f t="shared" si="9"/>
        <v>3.9506331721309573E-2</v>
      </c>
      <c r="AQ11" s="195">
        <f t="shared" si="9"/>
        <v>3.2189417902775963E-2</v>
      </c>
      <c r="AR11" s="195">
        <f t="shared" si="9"/>
        <v>2.7953873232785753E-2</v>
      </c>
      <c r="AS11" s="195">
        <f t="shared" si="9"/>
        <v>2.5424418520142211E-2</v>
      </c>
      <c r="AT11" s="195">
        <f t="shared" si="9"/>
        <v>2.33604052925247E-2</v>
      </c>
      <c r="AU11" s="195">
        <f t="shared" si="9"/>
        <v>2.1583696468649105E-2</v>
      </c>
      <c r="AV11" s="195">
        <f t="shared" si="9"/>
        <v>1.9881991396024201E-2</v>
      </c>
      <c r="AW11" s="195">
        <f t="shared" si="9"/>
        <v>1.8265464656029406E-2</v>
      </c>
    </row>
    <row r="12" spans="1:49">
      <c r="A12" s="1" t="str">
        <f t="shared" si="3"/>
        <v>Operating income as % of revenue</v>
      </c>
      <c r="B12" t="str">
        <f t="shared" ref="B12:AA12" si="10">IF(CHOOSE($A$4,B111,B205,B305)="","",CHOOSE($A$4,B111,B205,B305))</f>
        <v/>
      </c>
      <c r="C12" t="str">
        <f t="shared" si="10"/>
        <v/>
      </c>
      <c r="D12" t="str">
        <f t="shared" si="10"/>
        <v/>
      </c>
      <c r="E12" t="str">
        <f t="shared" si="10"/>
        <v/>
      </c>
      <c r="F12" t="str">
        <f t="shared" si="10"/>
        <v/>
      </c>
      <c r="G12" t="str">
        <f t="shared" si="10"/>
        <v/>
      </c>
      <c r="H12" t="str">
        <f t="shared" si="10"/>
        <v/>
      </c>
      <c r="I12" t="str">
        <f t="shared" si="10"/>
        <v/>
      </c>
      <c r="J12" t="str">
        <f t="shared" si="10"/>
        <v/>
      </c>
      <c r="K12" t="str">
        <f t="shared" si="10"/>
        <v/>
      </c>
      <c r="L12" t="str">
        <f t="shared" si="10"/>
        <v/>
      </c>
      <c r="M12" t="str">
        <f t="shared" si="10"/>
        <v/>
      </c>
      <c r="N12" t="str">
        <f t="shared" si="10"/>
        <v/>
      </c>
      <c r="O12" t="str">
        <f t="shared" si="10"/>
        <v/>
      </c>
      <c r="P12" t="str">
        <f t="shared" si="10"/>
        <v/>
      </c>
      <c r="Q12" t="str">
        <f t="shared" si="10"/>
        <v/>
      </c>
      <c r="R12" t="str">
        <f t="shared" si="10"/>
        <v/>
      </c>
      <c r="S12" t="str">
        <f t="shared" si="10"/>
        <v/>
      </c>
      <c r="T12" t="str">
        <f t="shared" si="10"/>
        <v/>
      </c>
      <c r="U12" t="str">
        <f t="shared" si="10"/>
        <v/>
      </c>
      <c r="V12" t="str">
        <f t="shared" si="10"/>
        <v/>
      </c>
      <c r="W12" t="str">
        <f t="shared" si="10"/>
        <v/>
      </c>
      <c r="X12" t="str">
        <f t="shared" si="10"/>
        <v/>
      </c>
      <c r="Y12" t="str">
        <f t="shared" si="10"/>
        <v/>
      </c>
      <c r="Z12" t="str">
        <f t="shared" si="10"/>
        <v/>
      </c>
      <c r="AA12" s="44" t="str">
        <f t="shared" si="10"/>
        <v/>
      </c>
      <c r="AB12" s="215" t="str">
        <f t="shared" ref="AB12:AW12" si="11">IF(CHOOSE($A$4,AB105,AB205,AB305)="","",CHOOSE($A$4,AB105,AB205,AB305))</f>
        <v/>
      </c>
      <c r="AC12" s="215" t="str">
        <f t="shared" si="11"/>
        <v/>
      </c>
      <c r="AD12" s="215" t="str">
        <f t="shared" si="11"/>
        <v/>
      </c>
      <c r="AE12" s="215" t="str">
        <f t="shared" si="11"/>
        <v/>
      </c>
      <c r="AF12" s="215" t="str">
        <f t="shared" si="11"/>
        <v/>
      </c>
      <c r="AG12" s="32">
        <f t="shared" si="11"/>
        <v>0.25937009703791347</v>
      </c>
      <c r="AH12" s="32">
        <f t="shared" si="11"/>
        <v>0.25937009703791347</v>
      </c>
      <c r="AI12" s="32">
        <f t="shared" si="11"/>
        <v>0.25937009703791347</v>
      </c>
      <c r="AJ12" s="32">
        <f t="shared" si="11"/>
        <v>0.25937009703791347</v>
      </c>
      <c r="AK12" s="32">
        <f t="shared" si="11"/>
        <v>0.25937009703791347</v>
      </c>
      <c r="AL12" s="32">
        <f t="shared" si="11"/>
        <v>0.25937009703791347</v>
      </c>
      <c r="AM12" s="32">
        <f t="shared" si="11"/>
        <v>0.25937009703791347</v>
      </c>
      <c r="AN12" s="32">
        <f t="shared" si="11"/>
        <v>0.25937009703791347</v>
      </c>
      <c r="AO12" s="32">
        <f t="shared" si="11"/>
        <v>0.25937009703791347</v>
      </c>
      <c r="AP12" s="32">
        <f t="shared" si="11"/>
        <v>0.25937009703791347</v>
      </c>
      <c r="AQ12" s="32">
        <f t="shared" si="11"/>
        <v>0.25937009703791347</v>
      </c>
      <c r="AR12" s="32">
        <f t="shared" si="11"/>
        <v>0.25937009703791347</v>
      </c>
      <c r="AS12" s="32">
        <f t="shared" si="11"/>
        <v>0.25937009703791347</v>
      </c>
      <c r="AT12" s="32">
        <f t="shared" si="11"/>
        <v>0.25937009703791347</v>
      </c>
      <c r="AU12" s="32">
        <f t="shared" si="11"/>
        <v>0.25937009703791347</v>
      </c>
      <c r="AV12" s="32">
        <f t="shared" si="11"/>
        <v>0.25937009703791347</v>
      </c>
      <c r="AW12" s="32">
        <f t="shared" si="11"/>
        <v>0.25937009703791347</v>
      </c>
    </row>
    <row r="13" spans="1:49">
      <c r="A13" s="1" t="str">
        <f t="shared" si="3"/>
        <v/>
      </c>
      <c r="B13" t="str">
        <f t="shared" ref="B13:AA13" si="12">IF(CHOOSE($A$4,B112,B206,B306)="","",CHOOSE($A$4,B112,B206,B306))</f>
        <v/>
      </c>
      <c r="C13" t="str">
        <f t="shared" si="12"/>
        <v/>
      </c>
      <c r="D13" t="str">
        <f t="shared" si="12"/>
        <v/>
      </c>
      <c r="E13" t="str">
        <f t="shared" si="12"/>
        <v/>
      </c>
      <c r="F13" t="str">
        <f t="shared" si="12"/>
        <v/>
      </c>
      <c r="G13" t="str">
        <f t="shared" si="12"/>
        <v/>
      </c>
      <c r="H13" t="str">
        <f t="shared" si="12"/>
        <v/>
      </c>
      <c r="I13" t="str">
        <f t="shared" si="12"/>
        <v/>
      </c>
      <c r="J13" t="str">
        <f t="shared" si="12"/>
        <v/>
      </c>
      <c r="K13" t="str">
        <f t="shared" si="12"/>
        <v/>
      </c>
      <c r="L13" t="str">
        <f t="shared" si="12"/>
        <v/>
      </c>
      <c r="M13" t="str">
        <f t="shared" si="12"/>
        <v/>
      </c>
      <c r="N13" t="str">
        <f t="shared" si="12"/>
        <v/>
      </c>
      <c r="O13" t="str">
        <f t="shared" si="12"/>
        <v/>
      </c>
      <c r="P13" t="str">
        <f t="shared" si="12"/>
        <v/>
      </c>
      <c r="Q13" t="str">
        <f t="shared" si="12"/>
        <v/>
      </c>
      <c r="R13" t="str">
        <f t="shared" si="12"/>
        <v/>
      </c>
      <c r="S13" t="str">
        <f t="shared" si="12"/>
        <v/>
      </c>
      <c r="T13" t="str">
        <f t="shared" si="12"/>
        <v/>
      </c>
      <c r="U13" t="str">
        <f t="shared" si="12"/>
        <v/>
      </c>
      <c r="V13" t="str">
        <f t="shared" si="12"/>
        <v/>
      </c>
      <c r="W13" t="str">
        <f t="shared" si="12"/>
        <v/>
      </c>
      <c r="X13" t="str">
        <f t="shared" si="12"/>
        <v/>
      </c>
      <c r="Y13" t="str">
        <f t="shared" si="12"/>
        <v/>
      </c>
      <c r="Z13" t="str">
        <f t="shared" si="12"/>
        <v/>
      </c>
      <c r="AA13" s="44" t="str">
        <f t="shared" si="12"/>
        <v/>
      </c>
      <c r="AB13" s="215" t="str">
        <f t="shared" ref="AB13:AW13" si="13">IF(CHOOSE($A$4,AB106,AB206,AB306)="","",CHOOSE($A$4,AB106,AB206,AB306))</f>
        <v/>
      </c>
      <c r="AC13" s="215" t="str">
        <f t="shared" si="13"/>
        <v/>
      </c>
      <c r="AD13" s="215" t="str">
        <f t="shared" si="13"/>
        <v/>
      </c>
      <c r="AE13" s="215" t="str">
        <f t="shared" si="13"/>
        <v/>
      </c>
      <c r="AF13" s="215" t="str">
        <f t="shared" si="13"/>
        <v/>
      </c>
      <c r="AG13" s="32" t="str">
        <f t="shared" si="13"/>
        <v/>
      </c>
      <c r="AH13" s="32" t="str">
        <f t="shared" si="13"/>
        <v/>
      </c>
      <c r="AI13" s="32" t="str">
        <f t="shared" si="13"/>
        <v/>
      </c>
      <c r="AJ13" s="32" t="str">
        <f t="shared" si="13"/>
        <v/>
      </c>
      <c r="AK13" s="32" t="str">
        <f t="shared" si="13"/>
        <v/>
      </c>
      <c r="AL13" s="32" t="str">
        <f t="shared" si="13"/>
        <v/>
      </c>
      <c r="AM13" s="32" t="str">
        <f t="shared" si="13"/>
        <v/>
      </c>
      <c r="AN13" s="32" t="str">
        <f t="shared" si="13"/>
        <v/>
      </c>
      <c r="AO13" s="32" t="str">
        <f t="shared" si="13"/>
        <v/>
      </c>
      <c r="AP13" s="32" t="str">
        <f t="shared" si="13"/>
        <v/>
      </c>
      <c r="AQ13" s="32" t="str">
        <f t="shared" si="13"/>
        <v/>
      </c>
      <c r="AR13" s="32" t="str">
        <f t="shared" si="13"/>
        <v/>
      </c>
      <c r="AS13" s="32" t="str">
        <f t="shared" si="13"/>
        <v/>
      </c>
      <c r="AT13" s="32" t="str">
        <f t="shared" si="13"/>
        <v/>
      </c>
      <c r="AU13" s="32" t="str">
        <f t="shared" si="13"/>
        <v/>
      </c>
      <c r="AV13" s="32" t="str">
        <f t="shared" si="13"/>
        <v/>
      </c>
      <c r="AW13" s="32" t="str">
        <f t="shared" si="13"/>
        <v/>
      </c>
    </row>
    <row r="14" spans="1:49">
      <c r="A14" s="1" t="str">
        <f t="shared" si="3"/>
        <v/>
      </c>
      <c r="B14" s="46" t="str">
        <f t="shared" ref="B14:AA14" si="14">IF(CHOOSE($A$4,B113,B207,B307)="","",CHOOSE($A$4,B113,B207,B307))</f>
        <v/>
      </c>
      <c r="C14" s="46" t="str">
        <f t="shared" si="14"/>
        <v/>
      </c>
      <c r="D14" s="46" t="str">
        <f t="shared" si="14"/>
        <v/>
      </c>
      <c r="E14" s="46" t="str">
        <f t="shared" si="14"/>
        <v/>
      </c>
      <c r="F14" s="46" t="str">
        <f t="shared" si="14"/>
        <v/>
      </c>
      <c r="G14" s="46" t="str">
        <f t="shared" si="14"/>
        <v/>
      </c>
      <c r="H14" s="46" t="str">
        <f t="shared" si="14"/>
        <v/>
      </c>
      <c r="I14" s="46" t="str">
        <f t="shared" si="14"/>
        <v/>
      </c>
      <c r="J14" s="46" t="str">
        <f t="shared" si="14"/>
        <v/>
      </c>
      <c r="K14" s="46" t="str">
        <f t="shared" si="14"/>
        <v/>
      </c>
      <c r="L14" s="46" t="str">
        <f t="shared" si="14"/>
        <v/>
      </c>
      <c r="M14" s="46" t="str">
        <f t="shared" si="14"/>
        <v/>
      </c>
      <c r="N14" s="46" t="str">
        <f t="shared" si="14"/>
        <v/>
      </c>
      <c r="O14" s="46" t="str">
        <f t="shared" si="14"/>
        <v/>
      </c>
      <c r="P14" s="46" t="str">
        <f t="shared" si="14"/>
        <v/>
      </c>
      <c r="Q14" s="46" t="str">
        <f t="shared" si="14"/>
        <v/>
      </c>
      <c r="R14" s="46" t="str">
        <f t="shared" si="14"/>
        <v/>
      </c>
      <c r="S14" s="46" t="str">
        <f t="shared" si="14"/>
        <v/>
      </c>
      <c r="T14" s="46" t="str">
        <f t="shared" si="14"/>
        <v/>
      </c>
      <c r="U14" s="46" t="str">
        <f t="shared" si="14"/>
        <v/>
      </c>
      <c r="V14" s="46" t="str">
        <f t="shared" si="14"/>
        <v/>
      </c>
      <c r="W14" s="46" t="str">
        <f t="shared" si="14"/>
        <v/>
      </c>
      <c r="X14" s="46" t="str">
        <f t="shared" si="14"/>
        <v/>
      </c>
      <c r="Y14" s="46" t="str">
        <f t="shared" si="14"/>
        <v/>
      </c>
      <c r="Z14" s="46" t="str">
        <f t="shared" si="14"/>
        <v/>
      </c>
      <c r="AA14" s="44" t="str">
        <f t="shared" si="14"/>
        <v/>
      </c>
      <c r="AB14" s="215" t="str">
        <f t="shared" ref="AB14:AW14" si="15">IF(CHOOSE($A$4,AB107,AB207,AB307)="","",CHOOSE($A$4,AB107,AB207,AB307))</f>
        <v/>
      </c>
      <c r="AC14" s="215" t="str">
        <f t="shared" si="15"/>
        <v/>
      </c>
      <c r="AD14" s="215" t="str">
        <f t="shared" si="15"/>
        <v/>
      </c>
      <c r="AE14" s="215" t="str">
        <f t="shared" si="15"/>
        <v/>
      </c>
      <c r="AF14" s="215" t="str">
        <f t="shared" si="15"/>
        <v/>
      </c>
      <c r="AG14" s="32" t="str">
        <f t="shared" si="15"/>
        <v/>
      </c>
      <c r="AH14" s="32" t="str">
        <f t="shared" si="15"/>
        <v/>
      </c>
      <c r="AI14" s="32" t="str">
        <f t="shared" si="15"/>
        <v/>
      </c>
      <c r="AJ14" s="32" t="str">
        <f t="shared" si="15"/>
        <v/>
      </c>
      <c r="AK14" s="32" t="str">
        <f t="shared" si="15"/>
        <v/>
      </c>
      <c r="AL14" s="32" t="str">
        <f t="shared" si="15"/>
        <v/>
      </c>
      <c r="AM14" s="32" t="str">
        <f t="shared" si="15"/>
        <v/>
      </c>
      <c r="AN14" s="32" t="str">
        <f t="shared" si="15"/>
        <v/>
      </c>
      <c r="AO14" s="32" t="str">
        <f t="shared" si="15"/>
        <v/>
      </c>
      <c r="AP14" s="32" t="str">
        <f t="shared" si="15"/>
        <v/>
      </c>
      <c r="AQ14" s="32" t="str">
        <f t="shared" si="15"/>
        <v/>
      </c>
      <c r="AR14" s="32" t="str">
        <f t="shared" si="15"/>
        <v/>
      </c>
      <c r="AS14" s="32" t="str">
        <f t="shared" si="15"/>
        <v/>
      </c>
      <c r="AT14" s="32" t="str">
        <f t="shared" si="15"/>
        <v/>
      </c>
      <c r="AU14" s="32" t="str">
        <f t="shared" si="15"/>
        <v/>
      </c>
      <c r="AV14" s="32" t="str">
        <f t="shared" si="15"/>
        <v/>
      </c>
      <c r="AW14" s="32" t="str">
        <f t="shared" si="15"/>
        <v/>
      </c>
    </row>
    <row r="15" spans="1:49">
      <c r="A15" s="1" t="str">
        <f t="shared" si="3"/>
        <v/>
      </c>
      <c r="B15" t="str">
        <f t="shared" ref="B15:AA15" si="16">IF(CHOOSE($A$4,B114,B208,B308)="","",CHOOSE($A$4,B114,B208,B308))</f>
        <v/>
      </c>
      <c r="C15" t="str">
        <f t="shared" si="16"/>
        <v/>
      </c>
      <c r="D15" t="str">
        <f t="shared" si="16"/>
        <v/>
      </c>
      <c r="E15" t="str">
        <f t="shared" si="16"/>
        <v/>
      </c>
      <c r="F15" t="str">
        <f t="shared" si="16"/>
        <v/>
      </c>
      <c r="G15" t="str">
        <f t="shared" si="16"/>
        <v/>
      </c>
      <c r="H15" t="str">
        <f t="shared" si="16"/>
        <v/>
      </c>
      <c r="I15" t="str">
        <f t="shared" si="16"/>
        <v/>
      </c>
      <c r="J15" t="str">
        <f t="shared" si="16"/>
        <v/>
      </c>
      <c r="K15" t="str">
        <f t="shared" si="16"/>
        <v/>
      </c>
      <c r="L15" t="str">
        <f t="shared" si="16"/>
        <v/>
      </c>
      <c r="M15" t="str">
        <f t="shared" si="16"/>
        <v/>
      </c>
      <c r="N15" t="str">
        <f t="shared" si="16"/>
        <v/>
      </c>
      <c r="O15" t="str">
        <f t="shared" si="16"/>
        <v/>
      </c>
      <c r="P15" t="str">
        <f t="shared" si="16"/>
        <v/>
      </c>
      <c r="Q15" t="str">
        <f t="shared" si="16"/>
        <v/>
      </c>
      <c r="R15" t="str">
        <f t="shared" si="16"/>
        <v/>
      </c>
      <c r="S15" t="str">
        <f t="shared" si="16"/>
        <v/>
      </c>
      <c r="T15" t="str">
        <f t="shared" si="16"/>
        <v/>
      </c>
      <c r="U15" t="str">
        <f t="shared" si="16"/>
        <v/>
      </c>
      <c r="V15" t="str">
        <f t="shared" si="16"/>
        <v/>
      </c>
      <c r="W15" t="str">
        <f t="shared" si="16"/>
        <v/>
      </c>
      <c r="X15" t="str">
        <f t="shared" si="16"/>
        <v/>
      </c>
      <c r="Y15" t="str">
        <f t="shared" si="16"/>
        <v/>
      </c>
      <c r="Z15" t="str">
        <f t="shared" si="16"/>
        <v/>
      </c>
      <c r="AA15" s="44" t="str">
        <f t="shared" si="16"/>
        <v/>
      </c>
      <c r="AB15" s="215" t="str">
        <f t="shared" ref="AB15:AW15" si="17">IF(CHOOSE($A$4,AB108,AB208,AB308)="","",CHOOSE($A$4,AB108,AB208,AB308))</f>
        <v/>
      </c>
      <c r="AC15" s="215" t="str">
        <f t="shared" si="17"/>
        <v/>
      </c>
      <c r="AD15" s="215" t="str">
        <f t="shared" si="17"/>
        <v/>
      </c>
      <c r="AE15" s="215" t="str">
        <f t="shared" si="17"/>
        <v/>
      </c>
      <c r="AF15" s="215" t="str">
        <f t="shared" si="17"/>
        <v/>
      </c>
      <c r="AG15" s="32" t="str">
        <f t="shared" si="17"/>
        <v/>
      </c>
      <c r="AH15" s="32" t="str">
        <f t="shared" si="17"/>
        <v/>
      </c>
      <c r="AI15" s="32" t="str">
        <f t="shared" si="17"/>
        <v/>
      </c>
      <c r="AJ15" s="32" t="str">
        <f t="shared" si="17"/>
        <v/>
      </c>
      <c r="AK15" s="32" t="str">
        <f t="shared" si="17"/>
        <v/>
      </c>
      <c r="AL15" s="32" t="str">
        <f t="shared" si="17"/>
        <v/>
      </c>
      <c r="AM15" s="32" t="str">
        <f t="shared" si="17"/>
        <v/>
      </c>
      <c r="AN15" s="32" t="str">
        <f t="shared" si="17"/>
        <v/>
      </c>
      <c r="AO15" s="32" t="str">
        <f t="shared" si="17"/>
        <v/>
      </c>
      <c r="AP15" s="32" t="str">
        <f t="shared" si="17"/>
        <v/>
      </c>
      <c r="AQ15" s="32" t="str">
        <f t="shared" si="17"/>
        <v/>
      </c>
      <c r="AR15" s="32" t="str">
        <f t="shared" si="17"/>
        <v/>
      </c>
      <c r="AS15" s="32" t="str">
        <f t="shared" si="17"/>
        <v/>
      </c>
      <c r="AT15" s="32" t="str">
        <f t="shared" si="17"/>
        <v/>
      </c>
      <c r="AU15" s="32" t="str">
        <f t="shared" si="17"/>
        <v/>
      </c>
      <c r="AV15" s="32" t="str">
        <f t="shared" si="17"/>
        <v/>
      </c>
      <c r="AW15" s="32" t="str">
        <f t="shared" si="17"/>
        <v/>
      </c>
    </row>
    <row r="16" spans="1:49">
      <c r="A16" s="1" t="str">
        <f t="shared" si="3"/>
        <v/>
      </c>
      <c r="B16" t="str">
        <f t="shared" ref="B16:AA16" si="18">IF(CHOOSE($A$4,B115,B209,B309)="","",CHOOSE($A$4,B115,B209,B309))</f>
        <v/>
      </c>
      <c r="C16" t="str">
        <f t="shared" si="18"/>
        <v/>
      </c>
      <c r="D16" t="str">
        <f t="shared" si="18"/>
        <v/>
      </c>
      <c r="E16" t="str">
        <f t="shared" si="18"/>
        <v/>
      </c>
      <c r="F16" t="str">
        <f t="shared" si="18"/>
        <v/>
      </c>
      <c r="G16" t="str">
        <f t="shared" si="18"/>
        <v/>
      </c>
      <c r="H16" t="str">
        <f t="shared" si="18"/>
        <v/>
      </c>
      <c r="I16" t="str">
        <f t="shared" si="18"/>
        <v/>
      </c>
      <c r="J16" t="str">
        <f t="shared" si="18"/>
        <v/>
      </c>
      <c r="K16" t="str">
        <f t="shared" si="18"/>
        <v/>
      </c>
      <c r="L16" t="str">
        <f t="shared" si="18"/>
        <v/>
      </c>
      <c r="M16" t="str">
        <f t="shared" si="18"/>
        <v/>
      </c>
      <c r="N16" t="str">
        <f t="shared" si="18"/>
        <v/>
      </c>
      <c r="O16" t="str">
        <f t="shared" si="18"/>
        <v/>
      </c>
      <c r="P16" t="str">
        <f t="shared" si="18"/>
        <v/>
      </c>
      <c r="Q16" t="str">
        <f t="shared" si="18"/>
        <v/>
      </c>
      <c r="R16" t="str">
        <f t="shared" si="18"/>
        <v/>
      </c>
      <c r="S16" t="str">
        <f t="shared" si="18"/>
        <v/>
      </c>
      <c r="T16" t="str">
        <f t="shared" si="18"/>
        <v/>
      </c>
      <c r="U16" t="str">
        <f t="shared" si="18"/>
        <v/>
      </c>
      <c r="V16" t="str">
        <f t="shared" si="18"/>
        <v/>
      </c>
      <c r="W16" t="str">
        <f t="shared" si="18"/>
        <v/>
      </c>
      <c r="X16" t="str">
        <f t="shared" si="18"/>
        <v/>
      </c>
      <c r="Y16" t="str">
        <f t="shared" si="18"/>
        <v/>
      </c>
      <c r="Z16" t="str">
        <f t="shared" si="18"/>
        <v/>
      </c>
      <c r="AA16" s="44" t="str">
        <f t="shared" si="18"/>
        <v/>
      </c>
      <c r="AB16" s="215" t="str">
        <f t="shared" ref="AB16:AW16" si="19">IF(CHOOSE($A$4,AB109,AB209,AB309)="","",CHOOSE($A$4,AB109,AB209,AB309))</f>
        <v/>
      </c>
      <c r="AC16" s="215" t="str">
        <f t="shared" si="19"/>
        <v/>
      </c>
      <c r="AD16" s="215" t="str">
        <f t="shared" si="19"/>
        <v/>
      </c>
      <c r="AE16" s="215" t="str">
        <f t="shared" si="19"/>
        <v/>
      </c>
      <c r="AF16" s="215" t="str">
        <f t="shared" si="19"/>
        <v/>
      </c>
      <c r="AG16" s="32" t="str">
        <f t="shared" si="19"/>
        <v/>
      </c>
      <c r="AH16" s="32" t="str">
        <f t="shared" si="19"/>
        <v/>
      </c>
      <c r="AI16" s="32" t="str">
        <f t="shared" si="19"/>
        <v/>
      </c>
      <c r="AJ16" s="32" t="str">
        <f t="shared" si="19"/>
        <v/>
      </c>
      <c r="AK16" s="32" t="str">
        <f t="shared" si="19"/>
        <v/>
      </c>
      <c r="AL16" s="32" t="str">
        <f t="shared" si="19"/>
        <v/>
      </c>
      <c r="AM16" s="32" t="str">
        <f t="shared" si="19"/>
        <v/>
      </c>
      <c r="AN16" s="32" t="str">
        <f t="shared" si="19"/>
        <v/>
      </c>
      <c r="AO16" s="32" t="str">
        <f t="shared" si="19"/>
        <v/>
      </c>
      <c r="AP16" s="32" t="str">
        <f t="shared" si="19"/>
        <v/>
      </c>
      <c r="AQ16" s="32" t="str">
        <f t="shared" si="19"/>
        <v/>
      </c>
      <c r="AR16" s="32" t="str">
        <f t="shared" si="19"/>
        <v/>
      </c>
      <c r="AS16" s="32" t="str">
        <f t="shared" si="19"/>
        <v/>
      </c>
      <c r="AT16" s="32" t="str">
        <f t="shared" si="19"/>
        <v/>
      </c>
      <c r="AU16" s="32" t="str">
        <f t="shared" si="19"/>
        <v/>
      </c>
      <c r="AV16" s="32" t="str">
        <f t="shared" si="19"/>
        <v/>
      </c>
      <c r="AW16" s="32" t="str">
        <f t="shared" si="19"/>
        <v/>
      </c>
    </row>
    <row r="17" spans="1:49">
      <c r="A17" s="1" t="str">
        <f t="shared" si="3"/>
        <v/>
      </c>
      <c r="B17" t="str">
        <f t="shared" ref="B17:AA17" si="20">IF(CHOOSE($A$4,B116,B210,B310)="","",CHOOSE($A$4,B116,B210,B310))</f>
        <v/>
      </c>
      <c r="C17" t="str">
        <f t="shared" si="20"/>
        <v/>
      </c>
      <c r="D17" t="str">
        <f t="shared" si="20"/>
        <v/>
      </c>
      <c r="E17" t="str">
        <f t="shared" si="20"/>
        <v/>
      </c>
      <c r="F17" t="str">
        <f t="shared" si="20"/>
        <v/>
      </c>
      <c r="G17" t="str">
        <f t="shared" si="20"/>
        <v/>
      </c>
      <c r="H17" t="str">
        <f t="shared" si="20"/>
        <v/>
      </c>
      <c r="I17" t="str">
        <f t="shared" si="20"/>
        <v/>
      </c>
      <c r="J17" t="str">
        <f t="shared" si="20"/>
        <v/>
      </c>
      <c r="K17" t="str">
        <f t="shared" si="20"/>
        <v/>
      </c>
      <c r="L17" t="str">
        <f t="shared" si="20"/>
        <v/>
      </c>
      <c r="M17" t="str">
        <f t="shared" si="20"/>
        <v/>
      </c>
      <c r="N17" t="str">
        <f t="shared" si="20"/>
        <v/>
      </c>
      <c r="O17" t="str">
        <f t="shared" si="20"/>
        <v/>
      </c>
      <c r="P17" t="str">
        <f t="shared" si="20"/>
        <v/>
      </c>
      <c r="Q17" t="str">
        <f t="shared" si="20"/>
        <v/>
      </c>
      <c r="R17" t="str">
        <f t="shared" si="20"/>
        <v/>
      </c>
      <c r="S17" t="str">
        <f t="shared" si="20"/>
        <v/>
      </c>
      <c r="T17" t="str">
        <f t="shared" si="20"/>
        <v/>
      </c>
      <c r="U17" t="str">
        <f t="shared" si="20"/>
        <v/>
      </c>
      <c r="V17" t="str">
        <f t="shared" si="20"/>
        <v/>
      </c>
      <c r="W17" t="str">
        <f t="shared" si="20"/>
        <v/>
      </c>
      <c r="X17" t="str">
        <f t="shared" si="20"/>
        <v/>
      </c>
      <c r="Y17" t="str">
        <f t="shared" si="20"/>
        <v/>
      </c>
      <c r="Z17" t="str">
        <f t="shared" si="20"/>
        <v/>
      </c>
      <c r="AA17" s="44" t="str">
        <f t="shared" si="20"/>
        <v/>
      </c>
      <c r="AB17" s="215" t="str">
        <f t="shared" ref="AB17:AW17" si="21">IF(CHOOSE($A$4,AB110,AB210,AB310)="","",CHOOSE($A$4,AB110,AB210,AB310))</f>
        <v/>
      </c>
      <c r="AC17" s="215" t="str">
        <f t="shared" si="21"/>
        <v/>
      </c>
      <c r="AD17" s="215" t="str">
        <f t="shared" si="21"/>
        <v/>
      </c>
      <c r="AE17" s="215" t="str">
        <f t="shared" si="21"/>
        <v/>
      </c>
      <c r="AF17" s="215" t="str">
        <f t="shared" si="21"/>
        <v/>
      </c>
      <c r="AG17" s="32" t="str">
        <f t="shared" si="21"/>
        <v/>
      </c>
      <c r="AH17" s="32" t="str">
        <f t="shared" si="21"/>
        <v/>
      </c>
      <c r="AI17" s="32" t="str">
        <f t="shared" si="21"/>
        <v/>
      </c>
      <c r="AJ17" s="32" t="str">
        <f t="shared" si="21"/>
        <v/>
      </c>
      <c r="AK17" s="32" t="str">
        <f t="shared" si="21"/>
        <v/>
      </c>
      <c r="AL17" s="32" t="str">
        <f t="shared" si="21"/>
        <v/>
      </c>
      <c r="AM17" s="32" t="str">
        <f t="shared" si="21"/>
        <v/>
      </c>
      <c r="AN17" s="32" t="str">
        <f t="shared" si="21"/>
        <v/>
      </c>
      <c r="AO17" s="32" t="str">
        <f t="shared" si="21"/>
        <v/>
      </c>
      <c r="AP17" s="32" t="str">
        <f t="shared" si="21"/>
        <v/>
      </c>
      <c r="AQ17" s="32" t="str">
        <f t="shared" si="21"/>
        <v/>
      </c>
      <c r="AR17" s="32" t="str">
        <f t="shared" si="21"/>
        <v/>
      </c>
      <c r="AS17" s="32" t="str">
        <f t="shared" si="21"/>
        <v/>
      </c>
      <c r="AT17" s="32" t="str">
        <f t="shared" si="21"/>
        <v/>
      </c>
      <c r="AU17" s="32" t="str">
        <f t="shared" si="21"/>
        <v/>
      </c>
      <c r="AV17" s="32" t="str">
        <f t="shared" si="21"/>
        <v/>
      </c>
      <c r="AW17" s="32" t="str">
        <f t="shared" si="21"/>
        <v/>
      </c>
    </row>
    <row r="18" spans="1:49">
      <c r="A18" s="1" t="str">
        <f t="shared" si="3"/>
        <v/>
      </c>
      <c r="B18" t="str">
        <f t="shared" ref="B18:AA18" si="22">IF(CHOOSE($A$4,B117,B211,B311)="","",CHOOSE($A$4,B117,B211,B311))</f>
        <v/>
      </c>
      <c r="C18" t="str">
        <f t="shared" si="22"/>
        <v/>
      </c>
      <c r="D18" t="str">
        <f t="shared" si="22"/>
        <v/>
      </c>
      <c r="E18" t="str">
        <f t="shared" si="22"/>
        <v/>
      </c>
      <c r="F18" t="str">
        <f t="shared" si="22"/>
        <v/>
      </c>
      <c r="G18" t="str">
        <f t="shared" si="22"/>
        <v/>
      </c>
      <c r="H18" t="str">
        <f t="shared" si="22"/>
        <v/>
      </c>
      <c r="I18" t="str">
        <f t="shared" si="22"/>
        <v/>
      </c>
      <c r="J18" t="str">
        <f t="shared" si="22"/>
        <v/>
      </c>
      <c r="K18" t="str">
        <f t="shared" si="22"/>
        <v/>
      </c>
      <c r="L18" t="str">
        <f t="shared" si="22"/>
        <v/>
      </c>
      <c r="M18" t="str">
        <f t="shared" si="22"/>
        <v/>
      </c>
      <c r="N18" t="str">
        <f t="shared" si="22"/>
        <v/>
      </c>
      <c r="O18" t="str">
        <f t="shared" si="22"/>
        <v/>
      </c>
      <c r="P18" t="str">
        <f t="shared" si="22"/>
        <v/>
      </c>
      <c r="Q18" t="str">
        <f t="shared" si="22"/>
        <v/>
      </c>
      <c r="R18" t="str">
        <f t="shared" si="22"/>
        <v/>
      </c>
      <c r="S18" t="str">
        <f t="shared" si="22"/>
        <v/>
      </c>
      <c r="T18" t="str">
        <f t="shared" si="22"/>
        <v/>
      </c>
      <c r="U18" t="str">
        <f t="shared" si="22"/>
        <v/>
      </c>
      <c r="V18" t="str">
        <f t="shared" si="22"/>
        <v/>
      </c>
      <c r="W18" t="str">
        <f t="shared" si="22"/>
        <v/>
      </c>
      <c r="X18" t="str">
        <f t="shared" si="22"/>
        <v/>
      </c>
      <c r="Y18" t="str">
        <f t="shared" si="22"/>
        <v/>
      </c>
      <c r="Z18" t="str">
        <f t="shared" si="22"/>
        <v/>
      </c>
      <c r="AA18" s="44" t="str">
        <f t="shared" si="22"/>
        <v/>
      </c>
      <c r="AB18" s="215" t="str">
        <f t="shared" ref="AB18:AW18" si="23">IF(CHOOSE($A$4,AB111,AB211,AB311)="","",CHOOSE($A$4,AB111,AB211,AB311))</f>
        <v/>
      </c>
      <c r="AC18" s="215" t="str">
        <f t="shared" si="23"/>
        <v/>
      </c>
      <c r="AD18" s="215" t="str">
        <f t="shared" si="23"/>
        <v/>
      </c>
      <c r="AE18" s="215" t="str">
        <f t="shared" si="23"/>
        <v/>
      </c>
      <c r="AF18" s="215" t="str">
        <f t="shared" si="23"/>
        <v/>
      </c>
      <c r="AG18" s="32" t="str">
        <f t="shared" si="23"/>
        <v/>
      </c>
      <c r="AH18" s="32" t="str">
        <f t="shared" si="23"/>
        <v/>
      </c>
      <c r="AI18" s="32" t="str">
        <f t="shared" si="23"/>
        <v/>
      </c>
      <c r="AJ18" s="32" t="str">
        <f t="shared" si="23"/>
        <v/>
      </c>
      <c r="AK18" s="32" t="str">
        <f t="shared" si="23"/>
        <v/>
      </c>
      <c r="AL18" s="32" t="str">
        <f t="shared" si="23"/>
        <v/>
      </c>
      <c r="AM18" s="32" t="str">
        <f t="shared" si="23"/>
        <v/>
      </c>
      <c r="AN18" s="32" t="str">
        <f t="shared" si="23"/>
        <v/>
      </c>
      <c r="AO18" s="32" t="str">
        <f t="shared" si="23"/>
        <v/>
      </c>
      <c r="AP18" s="32" t="str">
        <f t="shared" si="23"/>
        <v/>
      </c>
      <c r="AQ18" s="32" t="str">
        <f t="shared" si="23"/>
        <v/>
      </c>
      <c r="AR18" s="32" t="str">
        <f t="shared" si="23"/>
        <v/>
      </c>
      <c r="AS18" s="32" t="str">
        <f t="shared" si="23"/>
        <v/>
      </c>
      <c r="AT18" s="32" t="str">
        <f t="shared" si="23"/>
        <v/>
      </c>
      <c r="AU18" s="32" t="str">
        <f t="shared" si="23"/>
        <v/>
      </c>
      <c r="AV18" s="32" t="str">
        <f t="shared" si="23"/>
        <v/>
      </c>
      <c r="AW18" s="32" t="str">
        <f t="shared" si="23"/>
        <v/>
      </c>
    </row>
    <row r="19" spans="1:49">
      <c r="A19" s="1" t="str">
        <f t="shared" si="3"/>
        <v/>
      </c>
      <c r="B19" s="46" t="str">
        <f t="shared" ref="B19:AA19" si="24">IF(CHOOSE($A$4,B118,B212,B312)="","",CHOOSE($A$4,B118,B212,B312))</f>
        <v/>
      </c>
      <c r="C19" s="46" t="str">
        <f t="shared" si="24"/>
        <v/>
      </c>
      <c r="D19" s="46" t="str">
        <f t="shared" si="24"/>
        <v/>
      </c>
      <c r="E19" s="46" t="str">
        <f t="shared" si="24"/>
        <v/>
      </c>
      <c r="F19" s="46" t="str">
        <f t="shared" si="24"/>
        <v/>
      </c>
      <c r="G19" s="46" t="str">
        <f t="shared" si="24"/>
        <v/>
      </c>
      <c r="H19" s="46" t="str">
        <f t="shared" si="24"/>
        <v/>
      </c>
      <c r="I19" s="46" t="str">
        <f t="shared" si="24"/>
        <v/>
      </c>
      <c r="J19" s="46" t="str">
        <f t="shared" si="24"/>
        <v/>
      </c>
      <c r="K19" s="46" t="str">
        <f t="shared" si="24"/>
        <v/>
      </c>
      <c r="L19" s="46" t="str">
        <f t="shared" si="24"/>
        <v/>
      </c>
      <c r="M19" s="46" t="str">
        <f t="shared" si="24"/>
        <v/>
      </c>
      <c r="N19" s="46" t="str">
        <f t="shared" si="24"/>
        <v/>
      </c>
      <c r="O19" s="46" t="str">
        <f t="shared" si="24"/>
        <v/>
      </c>
      <c r="P19" s="46" t="str">
        <f t="shared" si="24"/>
        <v/>
      </c>
      <c r="Q19" s="46" t="str">
        <f t="shared" si="24"/>
        <v/>
      </c>
      <c r="R19" s="46" t="str">
        <f t="shared" si="24"/>
        <v/>
      </c>
      <c r="S19" s="46" t="str">
        <f t="shared" si="24"/>
        <v/>
      </c>
      <c r="T19" s="46" t="str">
        <f t="shared" si="24"/>
        <v/>
      </c>
      <c r="U19" s="46" t="str">
        <f t="shared" si="24"/>
        <v/>
      </c>
      <c r="V19" s="46" t="str">
        <f t="shared" si="24"/>
        <v/>
      </c>
      <c r="W19" s="46" t="str">
        <f t="shared" si="24"/>
        <v/>
      </c>
      <c r="X19" s="46" t="str">
        <f t="shared" si="24"/>
        <v/>
      </c>
      <c r="Y19" s="46" t="str">
        <f t="shared" si="24"/>
        <v/>
      </c>
      <c r="Z19" s="46" t="str">
        <f t="shared" si="24"/>
        <v/>
      </c>
      <c r="AA19" s="44" t="str">
        <f t="shared" si="24"/>
        <v/>
      </c>
      <c r="AB19" s="215" t="str">
        <f t="shared" ref="AB19:AW19" si="25">IF(CHOOSE($A$4,AB112,AB212,AB312)="","",CHOOSE($A$4,AB112,AB212,AB312))</f>
        <v/>
      </c>
      <c r="AC19" s="215" t="str">
        <f t="shared" si="25"/>
        <v/>
      </c>
      <c r="AD19" s="215" t="str">
        <f t="shared" si="25"/>
        <v/>
      </c>
      <c r="AE19" s="215" t="str">
        <f t="shared" si="25"/>
        <v/>
      </c>
      <c r="AF19" s="215" t="str">
        <f t="shared" si="25"/>
        <v/>
      </c>
      <c r="AG19" s="32" t="str">
        <f t="shared" si="25"/>
        <v/>
      </c>
      <c r="AH19" s="32" t="str">
        <f t="shared" si="25"/>
        <v/>
      </c>
      <c r="AI19" s="32" t="str">
        <f t="shared" si="25"/>
        <v/>
      </c>
      <c r="AJ19" s="32" t="str">
        <f t="shared" si="25"/>
        <v/>
      </c>
      <c r="AK19" s="32" t="str">
        <f t="shared" si="25"/>
        <v/>
      </c>
      <c r="AL19" s="32" t="str">
        <f t="shared" si="25"/>
        <v/>
      </c>
      <c r="AM19" s="32" t="str">
        <f t="shared" si="25"/>
        <v/>
      </c>
      <c r="AN19" s="32" t="str">
        <f t="shared" si="25"/>
        <v/>
      </c>
      <c r="AO19" s="32" t="str">
        <f t="shared" si="25"/>
        <v/>
      </c>
      <c r="AP19" s="32" t="str">
        <f t="shared" si="25"/>
        <v/>
      </c>
      <c r="AQ19" s="32" t="str">
        <f t="shared" si="25"/>
        <v/>
      </c>
      <c r="AR19" s="32" t="str">
        <f t="shared" si="25"/>
        <v/>
      </c>
      <c r="AS19" s="32" t="str">
        <f t="shared" si="25"/>
        <v/>
      </c>
      <c r="AT19" s="32" t="str">
        <f t="shared" si="25"/>
        <v/>
      </c>
      <c r="AU19" s="32" t="str">
        <f t="shared" si="25"/>
        <v/>
      </c>
      <c r="AV19" s="32" t="str">
        <f t="shared" si="25"/>
        <v/>
      </c>
      <c r="AW19" s="32" t="str">
        <f t="shared" si="25"/>
        <v/>
      </c>
    </row>
    <row r="20" spans="1:49">
      <c r="A20" s="1" t="str">
        <f t="shared" si="3"/>
        <v/>
      </c>
      <c r="B20" t="str">
        <f t="shared" ref="B20:AA20" si="26">IF(CHOOSE($A$4,B119,B213,B313)="","",CHOOSE($A$4,B119,B213,B313))</f>
        <v/>
      </c>
      <c r="C20" t="str">
        <f t="shared" si="26"/>
        <v/>
      </c>
      <c r="D20" t="str">
        <f t="shared" si="26"/>
        <v/>
      </c>
      <c r="E20" t="str">
        <f t="shared" si="26"/>
        <v/>
      </c>
      <c r="F20" t="str">
        <f t="shared" si="26"/>
        <v/>
      </c>
      <c r="G20" t="str">
        <f t="shared" si="26"/>
        <v/>
      </c>
      <c r="H20" t="str">
        <f t="shared" si="26"/>
        <v/>
      </c>
      <c r="I20" t="str">
        <f t="shared" si="26"/>
        <v/>
      </c>
      <c r="J20" t="str">
        <f t="shared" si="26"/>
        <v/>
      </c>
      <c r="K20" t="str">
        <f t="shared" si="26"/>
        <v/>
      </c>
      <c r="L20" t="str">
        <f t="shared" si="26"/>
        <v/>
      </c>
      <c r="M20" t="str">
        <f t="shared" si="26"/>
        <v/>
      </c>
      <c r="N20" t="str">
        <f t="shared" si="26"/>
        <v/>
      </c>
      <c r="O20" t="str">
        <f t="shared" si="26"/>
        <v/>
      </c>
      <c r="P20" t="str">
        <f t="shared" si="26"/>
        <v/>
      </c>
      <c r="Q20" t="str">
        <f t="shared" si="26"/>
        <v/>
      </c>
      <c r="R20" t="str">
        <f t="shared" si="26"/>
        <v/>
      </c>
      <c r="S20" t="str">
        <f t="shared" si="26"/>
        <v/>
      </c>
      <c r="T20" t="str">
        <f t="shared" si="26"/>
        <v/>
      </c>
      <c r="U20" t="str">
        <f t="shared" si="26"/>
        <v/>
      </c>
      <c r="V20" t="str">
        <f t="shared" si="26"/>
        <v/>
      </c>
      <c r="W20" t="str">
        <f t="shared" si="26"/>
        <v/>
      </c>
      <c r="X20" t="str">
        <f t="shared" si="26"/>
        <v/>
      </c>
      <c r="Y20" t="str">
        <f t="shared" si="26"/>
        <v/>
      </c>
      <c r="Z20" t="str">
        <f t="shared" si="26"/>
        <v/>
      </c>
      <c r="AA20" s="44" t="str">
        <f t="shared" si="26"/>
        <v/>
      </c>
      <c r="AB20" s="44" t="str">
        <f t="shared" ref="AB20:AW20" si="27">IF(CHOOSE($A$4,AB113,AB213,AB313)="","",CHOOSE($A$4,AB113,AB213,AB313))</f>
        <v/>
      </c>
      <c r="AC20" s="215" t="str">
        <f t="shared" si="27"/>
        <v/>
      </c>
      <c r="AD20" s="215" t="str">
        <f t="shared" si="27"/>
        <v/>
      </c>
      <c r="AE20" s="215" t="str">
        <f t="shared" si="27"/>
        <v/>
      </c>
      <c r="AF20" s="215" t="str">
        <f t="shared" si="27"/>
        <v/>
      </c>
      <c r="AG20" s="32" t="str">
        <f t="shared" si="27"/>
        <v/>
      </c>
      <c r="AH20" s="32" t="str">
        <f t="shared" si="27"/>
        <v/>
      </c>
      <c r="AI20" s="32" t="str">
        <f t="shared" si="27"/>
        <v/>
      </c>
      <c r="AJ20" s="32" t="str">
        <f t="shared" si="27"/>
        <v/>
      </c>
      <c r="AK20" s="32" t="str">
        <f t="shared" si="27"/>
        <v/>
      </c>
      <c r="AL20" s="32" t="str">
        <f t="shared" si="27"/>
        <v/>
      </c>
      <c r="AM20" s="32" t="str">
        <f t="shared" si="27"/>
        <v/>
      </c>
      <c r="AN20" s="32" t="str">
        <f t="shared" si="27"/>
        <v/>
      </c>
      <c r="AO20" s="32" t="str">
        <f t="shared" si="27"/>
        <v/>
      </c>
      <c r="AP20" s="32" t="str">
        <f t="shared" si="27"/>
        <v/>
      </c>
      <c r="AQ20" s="32" t="str">
        <f t="shared" si="27"/>
        <v/>
      </c>
      <c r="AR20" s="32" t="str">
        <f t="shared" si="27"/>
        <v/>
      </c>
      <c r="AS20" s="32" t="str">
        <f t="shared" si="27"/>
        <v/>
      </c>
      <c r="AT20" s="32" t="str">
        <f t="shared" si="27"/>
        <v/>
      </c>
      <c r="AU20" s="32" t="str">
        <f t="shared" si="27"/>
        <v/>
      </c>
      <c r="AV20" s="32" t="str">
        <f t="shared" si="27"/>
        <v/>
      </c>
      <c r="AW20" s="32" t="str">
        <f t="shared" si="27"/>
        <v/>
      </c>
    </row>
    <row r="21" spans="1:49">
      <c r="A21" s="1" t="str">
        <f t="shared" si="3"/>
        <v/>
      </c>
      <c r="B21" t="str">
        <f t="shared" ref="B21:AA21" si="28">IF(CHOOSE($A$4,B120,B214,B314)="","",CHOOSE($A$4,B120,B214,B314))</f>
        <v/>
      </c>
      <c r="C21" t="str">
        <f t="shared" si="28"/>
        <v/>
      </c>
      <c r="D21" t="str">
        <f t="shared" si="28"/>
        <v/>
      </c>
      <c r="E21" t="str">
        <f t="shared" si="28"/>
        <v/>
      </c>
      <c r="F21" t="str">
        <f t="shared" si="28"/>
        <v/>
      </c>
      <c r="G21" t="str">
        <f t="shared" si="28"/>
        <v/>
      </c>
      <c r="H21" t="str">
        <f t="shared" si="28"/>
        <v/>
      </c>
      <c r="I21" t="str">
        <f t="shared" si="28"/>
        <v/>
      </c>
      <c r="J21" t="str">
        <f t="shared" si="28"/>
        <v/>
      </c>
      <c r="K21" t="str">
        <f t="shared" si="28"/>
        <v/>
      </c>
      <c r="L21" t="str">
        <f t="shared" si="28"/>
        <v/>
      </c>
      <c r="M21" t="str">
        <f t="shared" si="28"/>
        <v/>
      </c>
      <c r="N21" t="str">
        <f t="shared" si="28"/>
        <v/>
      </c>
      <c r="O21" t="str">
        <f t="shared" si="28"/>
        <v/>
      </c>
      <c r="P21" t="str">
        <f t="shared" si="28"/>
        <v/>
      </c>
      <c r="Q21" t="str">
        <f t="shared" si="28"/>
        <v/>
      </c>
      <c r="R21" t="str">
        <f t="shared" si="28"/>
        <v/>
      </c>
      <c r="S21" t="str">
        <f t="shared" si="28"/>
        <v/>
      </c>
      <c r="T21" t="str">
        <f t="shared" si="28"/>
        <v/>
      </c>
      <c r="U21" t="str">
        <f t="shared" si="28"/>
        <v/>
      </c>
      <c r="V21" t="str">
        <f t="shared" si="28"/>
        <v/>
      </c>
      <c r="W21" t="str">
        <f t="shared" si="28"/>
        <v/>
      </c>
      <c r="X21" t="str">
        <f t="shared" si="28"/>
        <v/>
      </c>
      <c r="Y21" t="str">
        <f t="shared" si="28"/>
        <v/>
      </c>
      <c r="Z21" t="str">
        <f t="shared" si="28"/>
        <v/>
      </c>
      <c r="AA21" s="44" t="str">
        <f t="shared" si="28"/>
        <v/>
      </c>
      <c r="AB21" s="44" t="str">
        <f t="shared" ref="AB21:AW21" si="29">IF(CHOOSE($A$4,AB114,AB214,AB314)="","",CHOOSE($A$4,AB114,AB214,AB314))</f>
        <v/>
      </c>
      <c r="AC21" s="215" t="str">
        <f t="shared" si="29"/>
        <v/>
      </c>
      <c r="AD21" s="215" t="str">
        <f t="shared" si="29"/>
        <v/>
      </c>
      <c r="AE21" s="215" t="str">
        <f t="shared" si="29"/>
        <v/>
      </c>
      <c r="AF21" s="215" t="str">
        <f t="shared" si="29"/>
        <v/>
      </c>
      <c r="AG21" s="32" t="str">
        <f t="shared" si="29"/>
        <v/>
      </c>
      <c r="AH21" s="32" t="str">
        <f t="shared" si="29"/>
        <v/>
      </c>
      <c r="AI21" s="32" t="str">
        <f t="shared" si="29"/>
        <v/>
      </c>
      <c r="AJ21" s="32" t="str">
        <f t="shared" si="29"/>
        <v/>
      </c>
      <c r="AK21" s="32" t="str">
        <f t="shared" si="29"/>
        <v/>
      </c>
      <c r="AL21" s="32" t="str">
        <f t="shared" si="29"/>
        <v/>
      </c>
      <c r="AM21" s="32" t="str">
        <f t="shared" si="29"/>
        <v/>
      </c>
      <c r="AN21" s="32" t="str">
        <f t="shared" si="29"/>
        <v/>
      </c>
      <c r="AO21" s="32" t="str">
        <f t="shared" si="29"/>
        <v/>
      </c>
      <c r="AP21" s="32" t="str">
        <f t="shared" si="29"/>
        <v/>
      </c>
      <c r="AQ21" s="32" t="str">
        <f t="shared" si="29"/>
        <v/>
      </c>
      <c r="AR21" s="32" t="str">
        <f t="shared" si="29"/>
        <v/>
      </c>
      <c r="AS21" s="32" t="str">
        <f t="shared" si="29"/>
        <v/>
      </c>
      <c r="AT21" s="32" t="str">
        <f t="shared" si="29"/>
        <v/>
      </c>
      <c r="AU21" s="32" t="str">
        <f t="shared" si="29"/>
        <v/>
      </c>
      <c r="AV21" s="32" t="str">
        <f t="shared" si="29"/>
        <v/>
      </c>
      <c r="AW21" s="32" t="str">
        <f t="shared" si="29"/>
        <v/>
      </c>
    </row>
    <row r="22" spans="1:49">
      <c r="A22" s="1" t="str">
        <f t="shared" si="3"/>
        <v/>
      </c>
      <c r="B22" t="str">
        <f t="shared" ref="B22:AA22" si="30">IF(CHOOSE($A$4,B121,B215,B315)="","",CHOOSE($A$4,B121,B215,B315))</f>
        <v/>
      </c>
      <c r="C22" t="str">
        <f t="shared" si="30"/>
        <v/>
      </c>
      <c r="D22" t="str">
        <f t="shared" si="30"/>
        <v/>
      </c>
      <c r="E22" t="str">
        <f t="shared" si="30"/>
        <v/>
      </c>
      <c r="F22" t="str">
        <f t="shared" si="30"/>
        <v/>
      </c>
      <c r="G22" t="str">
        <f t="shared" si="30"/>
        <v/>
      </c>
      <c r="H22" t="str">
        <f t="shared" si="30"/>
        <v/>
      </c>
      <c r="I22" t="str">
        <f t="shared" si="30"/>
        <v/>
      </c>
      <c r="J22" t="str">
        <f t="shared" si="30"/>
        <v/>
      </c>
      <c r="K22" t="str">
        <f t="shared" si="30"/>
        <v/>
      </c>
      <c r="L22" t="str">
        <f t="shared" si="30"/>
        <v/>
      </c>
      <c r="M22" t="str">
        <f t="shared" si="30"/>
        <v/>
      </c>
      <c r="N22" t="str">
        <f t="shared" si="30"/>
        <v/>
      </c>
      <c r="O22" t="str">
        <f t="shared" si="30"/>
        <v/>
      </c>
      <c r="P22" t="str">
        <f t="shared" si="30"/>
        <v/>
      </c>
      <c r="Q22" t="str">
        <f t="shared" si="30"/>
        <v/>
      </c>
      <c r="R22" t="str">
        <f t="shared" si="30"/>
        <v/>
      </c>
      <c r="S22" t="str">
        <f t="shared" si="30"/>
        <v/>
      </c>
      <c r="T22" t="str">
        <f t="shared" si="30"/>
        <v/>
      </c>
      <c r="U22" t="str">
        <f t="shared" si="30"/>
        <v/>
      </c>
      <c r="V22" t="str">
        <f t="shared" si="30"/>
        <v/>
      </c>
      <c r="W22" t="str">
        <f t="shared" si="30"/>
        <v/>
      </c>
      <c r="X22" t="str">
        <f t="shared" si="30"/>
        <v/>
      </c>
      <c r="Y22" t="str">
        <f t="shared" si="30"/>
        <v/>
      </c>
      <c r="Z22" t="str">
        <f t="shared" si="30"/>
        <v/>
      </c>
      <c r="AA22" s="44" t="str">
        <f t="shared" si="30"/>
        <v/>
      </c>
      <c r="AB22" s="44" t="str">
        <f t="shared" ref="AB22:AW22" si="31">IF(CHOOSE($A$4,AB115,AB215,AB315)="","",CHOOSE($A$4,AB115,AB215,AB315))</f>
        <v/>
      </c>
      <c r="AC22" s="215" t="str">
        <f t="shared" si="31"/>
        <v/>
      </c>
      <c r="AD22" s="215" t="str">
        <f t="shared" si="31"/>
        <v/>
      </c>
      <c r="AE22" s="215" t="str">
        <f t="shared" si="31"/>
        <v/>
      </c>
      <c r="AF22" s="215" t="str">
        <f t="shared" si="31"/>
        <v/>
      </c>
      <c r="AG22" s="32" t="str">
        <f t="shared" si="31"/>
        <v/>
      </c>
      <c r="AH22" s="32" t="str">
        <f t="shared" si="31"/>
        <v/>
      </c>
      <c r="AI22" s="32" t="str">
        <f t="shared" si="31"/>
        <v/>
      </c>
      <c r="AJ22" s="32" t="str">
        <f t="shared" si="31"/>
        <v/>
      </c>
      <c r="AK22" s="32" t="str">
        <f t="shared" si="31"/>
        <v/>
      </c>
      <c r="AL22" s="32" t="str">
        <f t="shared" si="31"/>
        <v/>
      </c>
      <c r="AM22" s="32" t="str">
        <f t="shared" si="31"/>
        <v/>
      </c>
      <c r="AN22" s="32" t="str">
        <f t="shared" si="31"/>
        <v/>
      </c>
      <c r="AO22" s="32" t="str">
        <f t="shared" si="31"/>
        <v/>
      </c>
      <c r="AP22" s="32" t="str">
        <f t="shared" si="31"/>
        <v/>
      </c>
      <c r="AQ22" s="32" t="str">
        <f t="shared" si="31"/>
        <v/>
      </c>
      <c r="AR22" s="32" t="str">
        <f t="shared" si="31"/>
        <v/>
      </c>
      <c r="AS22" s="32" t="str">
        <f t="shared" si="31"/>
        <v/>
      </c>
      <c r="AT22" s="32" t="str">
        <f t="shared" si="31"/>
        <v/>
      </c>
      <c r="AU22" s="32" t="str">
        <f t="shared" si="31"/>
        <v/>
      </c>
      <c r="AV22" s="32" t="str">
        <f t="shared" si="31"/>
        <v/>
      </c>
      <c r="AW22" s="32" t="str">
        <f t="shared" si="31"/>
        <v/>
      </c>
    </row>
    <row r="23" spans="1:49">
      <c r="A23" s="1" t="str">
        <f t="shared" si="3"/>
        <v/>
      </c>
      <c r="B23" t="str">
        <f t="shared" ref="B23:AA23" si="32">IF(CHOOSE($A$4,B122,B216,B316)="","",CHOOSE($A$4,B122,B216,B316))</f>
        <v/>
      </c>
      <c r="C23" t="str">
        <f t="shared" si="32"/>
        <v/>
      </c>
      <c r="D23" t="str">
        <f t="shared" si="32"/>
        <v/>
      </c>
      <c r="E23" t="str">
        <f t="shared" si="32"/>
        <v/>
      </c>
      <c r="F23" t="str">
        <f t="shared" si="32"/>
        <v/>
      </c>
      <c r="G23" t="str">
        <f t="shared" si="32"/>
        <v/>
      </c>
      <c r="H23" t="str">
        <f t="shared" si="32"/>
        <v/>
      </c>
      <c r="I23" t="str">
        <f t="shared" si="32"/>
        <v/>
      </c>
      <c r="J23" t="str">
        <f t="shared" si="32"/>
        <v/>
      </c>
      <c r="K23" t="str">
        <f t="shared" si="32"/>
        <v/>
      </c>
      <c r="L23" t="str">
        <f t="shared" si="32"/>
        <v/>
      </c>
      <c r="M23" t="str">
        <f t="shared" si="32"/>
        <v/>
      </c>
      <c r="N23" t="str">
        <f t="shared" si="32"/>
        <v/>
      </c>
      <c r="O23" t="str">
        <f t="shared" si="32"/>
        <v/>
      </c>
      <c r="P23" t="str">
        <f t="shared" si="32"/>
        <v/>
      </c>
      <c r="Q23" t="str">
        <f t="shared" si="32"/>
        <v/>
      </c>
      <c r="R23" t="str">
        <f t="shared" si="32"/>
        <v/>
      </c>
      <c r="S23" t="str">
        <f t="shared" si="32"/>
        <v/>
      </c>
      <c r="T23" t="str">
        <f t="shared" si="32"/>
        <v/>
      </c>
      <c r="U23" t="str">
        <f t="shared" si="32"/>
        <v/>
      </c>
      <c r="V23" t="str">
        <f t="shared" si="32"/>
        <v/>
      </c>
      <c r="W23" t="str">
        <f t="shared" si="32"/>
        <v/>
      </c>
      <c r="X23" t="str">
        <f t="shared" si="32"/>
        <v/>
      </c>
      <c r="Y23" t="str">
        <f t="shared" si="32"/>
        <v/>
      </c>
      <c r="Z23" t="str">
        <f t="shared" si="32"/>
        <v/>
      </c>
      <c r="AA23" s="44" t="str">
        <f t="shared" si="32"/>
        <v/>
      </c>
      <c r="AB23" s="44" t="str">
        <f t="shared" ref="AB23:AW23" si="33">IF(CHOOSE($A$4,AB116,AB216,AB316)="","",CHOOSE($A$4,AB116,AB216,AB316))</f>
        <v/>
      </c>
      <c r="AC23" s="490" t="str">
        <f t="shared" si="33"/>
        <v/>
      </c>
      <c r="AD23" s="490" t="str">
        <f t="shared" si="33"/>
        <v/>
      </c>
      <c r="AE23" s="490" t="str">
        <f t="shared" si="33"/>
        <v/>
      </c>
      <c r="AF23" s="490" t="str">
        <f t="shared" si="33"/>
        <v/>
      </c>
      <c r="AG23" s="313" t="str">
        <f t="shared" si="33"/>
        <v/>
      </c>
      <c r="AH23" s="313" t="str">
        <f t="shared" si="33"/>
        <v/>
      </c>
      <c r="AI23" s="313" t="str">
        <f t="shared" si="33"/>
        <v/>
      </c>
      <c r="AJ23" s="313" t="str">
        <f t="shared" si="33"/>
        <v/>
      </c>
      <c r="AK23" s="313" t="str">
        <f t="shared" si="33"/>
        <v/>
      </c>
      <c r="AL23" s="313" t="str">
        <f t="shared" si="33"/>
        <v/>
      </c>
      <c r="AM23" s="313" t="str">
        <f t="shared" si="33"/>
        <v/>
      </c>
      <c r="AN23" s="313" t="str">
        <f t="shared" si="33"/>
        <v/>
      </c>
      <c r="AO23" s="313" t="str">
        <f t="shared" si="33"/>
        <v/>
      </c>
      <c r="AP23" s="313" t="str">
        <f t="shared" si="33"/>
        <v/>
      </c>
      <c r="AQ23" s="313" t="str">
        <f t="shared" si="33"/>
        <v/>
      </c>
      <c r="AR23" s="313" t="str">
        <f t="shared" si="33"/>
        <v/>
      </c>
      <c r="AS23" s="313" t="str">
        <f t="shared" si="33"/>
        <v/>
      </c>
      <c r="AT23" s="313" t="str">
        <f t="shared" si="33"/>
        <v/>
      </c>
      <c r="AU23" s="313" t="str">
        <f t="shared" si="33"/>
        <v/>
      </c>
      <c r="AV23" s="313" t="str">
        <f t="shared" si="33"/>
        <v/>
      </c>
      <c r="AW23" s="313" t="str">
        <f t="shared" si="33"/>
        <v/>
      </c>
    </row>
    <row r="24" spans="1:49">
      <c r="A24" s="1" t="str">
        <f t="shared" si="3"/>
        <v/>
      </c>
      <c r="B24" t="str">
        <f t="shared" ref="B24:AA24" si="34">IF(CHOOSE($A$4,B123,B217,B317)="","",CHOOSE($A$4,B123,B217,B317))</f>
        <v/>
      </c>
      <c r="C24" t="str">
        <f t="shared" si="34"/>
        <v/>
      </c>
      <c r="D24" t="str">
        <f t="shared" si="34"/>
        <v/>
      </c>
      <c r="E24" t="str">
        <f t="shared" si="34"/>
        <v/>
      </c>
      <c r="F24" t="str">
        <f t="shared" si="34"/>
        <v/>
      </c>
      <c r="G24" t="str">
        <f t="shared" si="34"/>
        <v/>
      </c>
      <c r="H24" t="str">
        <f t="shared" si="34"/>
        <v/>
      </c>
      <c r="I24" t="str">
        <f t="shared" si="34"/>
        <v/>
      </c>
      <c r="J24" t="str">
        <f t="shared" si="34"/>
        <v/>
      </c>
      <c r="K24" t="str">
        <f t="shared" si="34"/>
        <v/>
      </c>
      <c r="L24" t="str">
        <f t="shared" si="34"/>
        <v/>
      </c>
      <c r="M24" t="str">
        <f t="shared" si="34"/>
        <v/>
      </c>
      <c r="N24" t="str">
        <f t="shared" si="34"/>
        <v/>
      </c>
      <c r="O24" t="str">
        <f t="shared" si="34"/>
        <v/>
      </c>
      <c r="P24" t="str">
        <f t="shared" si="34"/>
        <v/>
      </c>
      <c r="Q24" t="str">
        <f t="shared" si="34"/>
        <v/>
      </c>
      <c r="R24" t="str">
        <f t="shared" si="34"/>
        <v/>
      </c>
      <c r="S24" t="str">
        <f t="shared" si="34"/>
        <v/>
      </c>
      <c r="T24" t="str">
        <f t="shared" si="34"/>
        <v/>
      </c>
      <c r="U24" t="str">
        <f t="shared" si="34"/>
        <v/>
      </c>
      <c r="V24" t="str">
        <f t="shared" si="34"/>
        <v/>
      </c>
      <c r="W24" t="str">
        <f t="shared" si="34"/>
        <v/>
      </c>
      <c r="X24" t="str">
        <f t="shared" si="34"/>
        <v/>
      </c>
      <c r="Y24" t="str">
        <f t="shared" si="34"/>
        <v/>
      </c>
      <c r="Z24" t="str">
        <f t="shared" si="34"/>
        <v/>
      </c>
      <c r="AA24" s="44" t="str">
        <f t="shared" si="34"/>
        <v/>
      </c>
      <c r="AB24" s="44" t="str">
        <f t="shared" ref="AB24:AW24" si="35">IF(CHOOSE($A$4,AB117,AB217,AB317)="","",CHOOSE($A$4,AB117,AB217,AB317))</f>
        <v/>
      </c>
      <c r="AC24" s="215" t="str">
        <f t="shared" si="35"/>
        <v/>
      </c>
      <c r="AD24" s="215" t="str">
        <f t="shared" si="35"/>
        <v/>
      </c>
      <c r="AE24" s="215" t="str">
        <f t="shared" si="35"/>
        <v/>
      </c>
      <c r="AF24" s="215" t="str">
        <f t="shared" si="35"/>
        <v/>
      </c>
      <c r="AG24" s="32" t="str">
        <f t="shared" si="35"/>
        <v/>
      </c>
      <c r="AH24" s="32" t="str">
        <f t="shared" si="35"/>
        <v/>
      </c>
      <c r="AI24" s="32" t="str">
        <f t="shared" si="35"/>
        <v/>
      </c>
      <c r="AJ24" s="32" t="str">
        <f t="shared" si="35"/>
        <v/>
      </c>
      <c r="AK24" s="32" t="str">
        <f t="shared" si="35"/>
        <v/>
      </c>
      <c r="AL24" s="32" t="str">
        <f t="shared" si="35"/>
        <v/>
      </c>
      <c r="AM24" s="32" t="str">
        <f t="shared" si="35"/>
        <v/>
      </c>
      <c r="AN24" s="32" t="str">
        <f t="shared" si="35"/>
        <v/>
      </c>
      <c r="AO24" s="32" t="str">
        <f t="shared" si="35"/>
        <v/>
      </c>
      <c r="AP24" s="32" t="str">
        <f t="shared" si="35"/>
        <v/>
      </c>
      <c r="AQ24" s="32" t="str">
        <f t="shared" si="35"/>
        <v/>
      </c>
      <c r="AR24" s="32" t="str">
        <f t="shared" si="35"/>
        <v/>
      </c>
      <c r="AS24" s="32" t="str">
        <f t="shared" si="35"/>
        <v/>
      </c>
      <c r="AT24" s="32" t="str">
        <f t="shared" si="35"/>
        <v/>
      </c>
      <c r="AU24" s="32" t="str">
        <f t="shared" si="35"/>
        <v/>
      </c>
      <c r="AV24" s="32" t="str">
        <f t="shared" si="35"/>
        <v/>
      </c>
      <c r="AW24" s="32" t="str">
        <f t="shared" si="35"/>
        <v/>
      </c>
    </row>
    <row r="25" spans="1:49">
      <c r="A25" s="1" t="str">
        <f t="shared" si="3"/>
        <v/>
      </c>
      <c r="B25" s="46" t="str">
        <f t="shared" ref="B25:AA25" si="36">IF(CHOOSE($A$4,B124,B218,B318)="","",CHOOSE($A$4,B124,B218,B318))</f>
        <v/>
      </c>
      <c r="C25" s="46" t="str">
        <f t="shared" si="36"/>
        <v/>
      </c>
      <c r="D25" s="46" t="str">
        <f t="shared" si="36"/>
        <v/>
      </c>
      <c r="E25" s="46" t="str">
        <f t="shared" si="36"/>
        <v/>
      </c>
      <c r="F25" s="46" t="str">
        <f t="shared" si="36"/>
        <v/>
      </c>
      <c r="G25" s="46" t="str">
        <f t="shared" si="36"/>
        <v/>
      </c>
      <c r="H25" s="46" t="str">
        <f t="shared" si="36"/>
        <v/>
      </c>
      <c r="I25" s="46" t="str">
        <f t="shared" si="36"/>
        <v/>
      </c>
      <c r="J25" s="46" t="str">
        <f t="shared" si="36"/>
        <v/>
      </c>
      <c r="K25" s="46" t="str">
        <f t="shared" si="36"/>
        <v/>
      </c>
      <c r="L25" s="46" t="str">
        <f t="shared" si="36"/>
        <v/>
      </c>
      <c r="M25" s="46" t="str">
        <f t="shared" si="36"/>
        <v/>
      </c>
      <c r="N25" s="46" t="str">
        <f t="shared" si="36"/>
        <v/>
      </c>
      <c r="O25" s="46" t="str">
        <f t="shared" si="36"/>
        <v/>
      </c>
      <c r="P25" s="46" t="str">
        <f t="shared" si="36"/>
        <v/>
      </c>
      <c r="Q25" s="46" t="str">
        <f t="shared" si="36"/>
        <v/>
      </c>
      <c r="R25" s="46" t="str">
        <f t="shared" si="36"/>
        <v/>
      </c>
      <c r="S25" s="46" t="str">
        <f t="shared" si="36"/>
        <v/>
      </c>
      <c r="T25" s="46" t="str">
        <f t="shared" si="36"/>
        <v/>
      </c>
      <c r="U25" s="46" t="str">
        <f t="shared" si="36"/>
        <v/>
      </c>
      <c r="V25" s="46" t="str">
        <f t="shared" si="36"/>
        <v/>
      </c>
      <c r="W25" s="46" t="str">
        <f t="shared" si="36"/>
        <v/>
      </c>
      <c r="X25" s="46" t="str">
        <f t="shared" si="36"/>
        <v/>
      </c>
      <c r="Y25" s="46" t="str">
        <f t="shared" si="36"/>
        <v/>
      </c>
      <c r="Z25" s="46" t="str">
        <f t="shared" si="36"/>
        <v/>
      </c>
      <c r="AA25" s="44" t="str">
        <f t="shared" si="36"/>
        <v/>
      </c>
      <c r="AB25" s="44" t="str">
        <f t="shared" ref="AB25:AW25" si="37">IF(CHOOSE($A$4,AB118,AB218,AB318)="","",CHOOSE($A$4,AB118,AB218,AB318))</f>
        <v/>
      </c>
      <c r="AC25" s="215" t="str">
        <f t="shared" si="37"/>
        <v/>
      </c>
      <c r="AD25" s="215" t="str">
        <f t="shared" si="37"/>
        <v/>
      </c>
      <c r="AE25" s="215" t="str">
        <f t="shared" si="37"/>
        <v/>
      </c>
      <c r="AF25" s="215" t="str">
        <f t="shared" si="37"/>
        <v/>
      </c>
      <c r="AG25" s="32" t="str">
        <f t="shared" si="37"/>
        <v/>
      </c>
      <c r="AH25" s="32" t="str">
        <f t="shared" si="37"/>
        <v/>
      </c>
      <c r="AI25" s="32" t="str">
        <f t="shared" si="37"/>
        <v/>
      </c>
      <c r="AJ25" s="32" t="str">
        <f t="shared" si="37"/>
        <v/>
      </c>
      <c r="AK25" s="32" t="str">
        <f t="shared" si="37"/>
        <v/>
      </c>
      <c r="AL25" s="32" t="str">
        <f t="shared" si="37"/>
        <v/>
      </c>
      <c r="AM25" s="32" t="str">
        <f t="shared" si="37"/>
        <v/>
      </c>
      <c r="AN25" s="32" t="str">
        <f t="shared" si="37"/>
        <v/>
      </c>
      <c r="AO25" s="32" t="str">
        <f t="shared" si="37"/>
        <v/>
      </c>
      <c r="AP25" s="32" t="str">
        <f t="shared" si="37"/>
        <v/>
      </c>
      <c r="AQ25" s="32" t="str">
        <f t="shared" si="37"/>
        <v/>
      </c>
      <c r="AR25" s="32" t="str">
        <f t="shared" si="37"/>
        <v/>
      </c>
      <c r="AS25" s="32" t="str">
        <f t="shared" si="37"/>
        <v/>
      </c>
      <c r="AT25" s="32" t="str">
        <f t="shared" si="37"/>
        <v/>
      </c>
      <c r="AU25" s="32" t="str">
        <f t="shared" si="37"/>
        <v/>
      </c>
      <c r="AV25" s="32" t="str">
        <f t="shared" si="37"/>
        <v/>
      </c>
      <c r="AW25" s="32" t="str">
        <f t="shared" si="37"/>
        <v/>
      </c>
    </row>
    <row r="26" spans="1:49">
      <c r="A26" s="1" t="str">
        <f t="shared" si="3"/>
        <v/>
      </c>
      <c r="B26" s="46" t="str">
        <f t="shared" ref="B26:AA26" si="38">IF(CHOOSE($A$4,B125,B219,B319)="","",CHOOSE($A$4,B125,B219,B319))</f>
        <v/>
      </c>
      <c r="C26" s="46" t="str">
        <f t="shared" si="38"/>
        <v/>
      </c>
      <c r="D26" s="46" t="str">
        <f t="shared" si="38"/>
        <v/>
      </c>
      <c r="E26" s="46" t="str">
        <f t="shared" si="38"/>
        <v/>
      </c>
      <c r="F26" s="46" t="str">
        <f t="shared" si="38"/>
        <v/>
      </c>
      <c r="G26" s="46" t="str">
        <f t="shared" si="38"/>
        <v/>
      </c>
      <c r="H26" s="46" t="str">
        <f t="shared" si="38"/>
        <v/>
      </c>
      <c r="I26" s="46" t="str">
        <f t="shared" si="38"/>
        <v/>
      </c>
      <c r="J26" s="46" t="str">
        <f t="shared" si="38"/>
        <v/>
      </c>
      <c r="K26" s="46" t="str">
        <f t="shared" si="38"/>
        <v/>
      </c>
      <c r="L26" s="46" t="str">
        <f t="shared" si="38"/>
        <v/>
      </c>
      <c r="M26" s="46" t="str">
        <f t="shared" si="38"/>
        <v/>
      </c>
      <c r="N26" s="46" t="str">
        <f t="shared" si="38"/>
        <v/>
      </c>
      <c r="O26" s="46" t="str">
        <f t="shared" si="38"/>
        <v/>
      </c>
      <c r="P26" s="46" t="str">
        <f t="shared" si="38"/>
        <v/>
      </c>
      <c r="Q26" s="46" t="str">
        <f t="shared" si="38"/>
        <v/>
      </c>
      <c r="R26" s="46" t="str">
        <f t="shared" si="38"/>
        <v/>
      </c>
      <c r="S26" s="46" t="str">
        <f t="shared" si="38"/>
        <v/>
      </c>
      <c r="T26" s="46" t="str">
        <f t="shared" si="38"/>
        <v/>
      </c>
      <c r="U26" s="46" t="str">
        <f t="shared" si="38"/>
        <v/>
      </c>
      <c r="V26" s="46" t="str">
        <f t="shared" si="38"/>
        <v/>
      </c>
      <c r="W26" s="46" t="str">
        <f t="shared" si="38"/>
        <v/>
      </c>
      <c r="X26" s="46" t="str">
        <f t="shared" si="38"/>
        <v/>
      </c>
      <c r="Y26" s="46" t="str">
        <f t="shared" si="38"/>
        <v/>
      </c>
      <c r="Z26" s="46" t="str">
        <f t="shared" si="38"/>
        <v/>
      </c>
      <c r="AA26" s="44" t="str">
        <f t="shared" si="38"/>
        <v/>
      </c>
      <c r="AB26" s="44" t="str">
        <f t="shared" ref="AB26:AW26" si="39">IF(CHOOSE($A$4,AB119,AB219,AB319)="","",CHOOSE($A$4,AB119,AB219,AB319))</f>
        <v/>
      </c>
      <c r="AC26" s="215" t="str">
        <f t="shared" si="39"/>
        <v/>
      </c>
      <c r="AD26" s="215" t="str">
        <f t="shared" si="39"/>
        <v/>
      </c>
      <c r="AE26" s="215" t="str">
        <f t="shared" si="39"/>
        <v/>
      </c>
      <c r="AF26" s="215" t="str">
        <f t="shared" si="39"/>
        <v/>
      </c>
      <c r="AG26" s="32" t="str">
        <f t="shared" si="39"/>
        <v/>
      </c>
      <c r="AH26" s="32" t="str">
        <f t="shared" si="39"/>
        <v/>
      </c>
      <c r="AI26" s="32" t="str">
        <f t="shared" si="39"/>
        <v/>
      </c>
      <c r="AJ26" s="32" t="str">
        <f t="shared" si="39"/>
        <v/>
      </c>
      <c r="AK26" s="32" t="str">
        <f t="shared" si="39"/>
        <v/>
      </c>
      <c r="AL26" s="32" t="str">
        <f t="shared" si="39"/>
        <v/>
      </c>
      <c r="AM26" s="32" t="str">
        <f t="shared" si="39"/>
        <v/>
      </c>
      <c r="AN26" s="32" t="str">
        <f t="shared" si="39"/>
        <v/>
      </c>
      <c r="AO26" s="32" t="str">
        <f t="shared" si="39"/>
        <v/>
      </c>
      <c r="AP26" s="32" t="str">
        <f t="shared" si="39"/>
        <v/>
      </c>
      <c r="AQ26" s="32" t="str">
        <f t="shared" si="39"/>
        <v/>
      </c>
      <c r="AR26" s="32" t="str">
        <f t="shared" si="39"/>
        <v/>
      </c>
      <c r="AS26" s="32" t="str">
        <f t="shared" si="39"/>
        <v/>
      </c>
      <c r="AT26" s="32" t="str">
        <f t="shared" si="39"/>
        <v/>
      </c>
      <c r="AU26" s="32" t="str">
        <f t="shared" si="39"/>
        <v/>
      </c>
      <c r="AV26" s="32" t="str">
        <f t="shared" si="39"/>
        <v/>
      </c>
      <c r="AW26" s="32" t="str">
        <f t="shared" si="39"/>
        <v/>
      </c>
    </row>
    <row r="27" spans="1:49">
      <c r="A27" s="1" t="str">
        <f t="shared" si="3"/>
        <v/>
      </c>
      <c r="B27" t="str">
        <f t="shared" ref="B27:AA27" si="40">IF(CHOOSE($A$4,B126,B220,B320)="","",CHOOSE($A$4,B126,B220,B320))</f>
        <v/>
      </c>
      <c r="C27" t="str">
        <f t="shared" si="40"/>
        <v/>
      </c>
      <c r="D27" t="str">
        <f t="shared" si="40"/>
        <v/>
      </c>
      <c r="E27" t="str">
        <f t="shared" si="40"/>
        <v/>
      </c>
      <c r="F27" t="str">
        <f t="shared" si="40"/>
        <v/>
      </c>
      <c r="G27" t="str">
        <f t="shared" si="40"/>
        <v/>
      </c>
      <c r="H27" t="str">
        <f t="shared" si="40"/>
        <v/>
      </c>
      <c r="I27" t="str">
        <f t="shared" si="40"/>
        <v/>
      </c>
      <c r="J27" t="str">
        <f t="shared" si="40"/>
        <v/>
      </c>
      <c r="K27" t="str">
        <f t="shared" si="40"/>
        <v/>
      </c>
      <c r="L27" t="str">
        <f t="shared" si="40"/>
        <v/>
      </c>
      <c r="M27" t="str">
        <f t="shared" si="40"/>
        <v/>
      </c>
      <c r="N27" t="str">
        <f t="shared" si="40"/>
        <v/>
      </c>
      <c r="O27" t="str">
        <f t="shared" si="40"/>
        <v/>
      </c>
      <c r="P27" t="str">
        <f t="shared" si="40"/>
        <v/>
      </c>
      <c r="Q27" t="str">
        <f t="shared" si="40"/>
        <v/>
      </c>
      <c r="R27" t="str">
        <f t="shared" si="40"/>
        <v/>
      </c>
      <c r="S27" t="str">
        <f t="shared" si="40"/>
        <v/>
      </c>
      <c r="T27" t="str">
        <f t="shared" si="40"/>
        <v/>
      </c>
      <c r="U27" t="str">
        <f t="shared" si="40"/>
        <v/>
      </c>
      <c r="V27" t="str">
        <f t="shared" si="40"/>
        <v/>
      </c>
      <c r="W27" t="str">
        <f t="shared" si="40"/>
        <v/>
      </c>
      <c r="X27" t="str">
        <f t="shared" si="40"/>
        <v/>
      </c>
      <c r="Y27" t="str">
        <f t="shared" si="40"/>
        <v/>
      </c>
      <c r="Z27" t="str">
        <f t="shared" si="40"/>
        <v/>
      </c>
      <c r="AA27" s="44" t="str">
        <f t="shared" si="40"/>
        <v/>
      </c>
      <c r="AB27" s="44" t="str">
        <f t="shared" ref="AB27:AW27" si="41">IF(CHOOSE($A$4,AB120,AB220,AB320)="","",CHOOSE($A$4,AB120,AB220,AB320))</f>
        <v/>
      </c>
      <c r="AC27" s="215" t="str">
        <f t="shared" si="41"/>
        <v/>
      </c>
      <c r="AD27" s="215" t="str">
        <f t="shared" si="41"/>
        <v/>
      </c>
      <c r="AE27" s="215" t="str">
        <f t="shared" si="41"/>
        <v/>
      </c>
      <c r="AF27" s="215" t="str">
        <f t="shared" si="41"/>
        <v/>
      </c>
      <c r="AG27" s="32" t="str">
        <f t="shared" si="41"/>
        <v/>
      </c>
      <c r="AH27" s="32" t="str">
        <f t="shared" si="41"/>
        <v/>
      </c>
      <c r="AI27" s="32" t="str">
        <f t="shared" si="41"/>
        <v/>
      </c>
      <c r="AJ27" s="32" t="str">
        <f t="shared" si="41"/>
        <v/>
      </c>
      <c r="AK27" s="32" t="str">
        <f t="shared" si="41"/>
        <v/>
      </c>
      <c r="AL27" s="32" t="str">
        <f t="shared" si="41"/>
        <v/>
      </c>
      <c r="AM27" s="32" t="str">
        <f t="shared" si="41"/>
        <v/>
      </c>
      <c r="AN27" s="32" t="str">
        <f t="shared" si="41"/>
        <v/>
      </c>
      <c r="AO27" s="32" t="str">
        <f t="shared" si="41"/>
        <v/>
      </c>
      <c r="AP27" s="32" t="str">
        <f t="shared" si="41"/>
        <v/>
      </c>
      <c r="AQ27" s="32" t="str">
        <f t="shared" si="41"/>
        <v/>
      </c>
      <c r="AR27" s="32" t="str">
        <f t="shared" si="41"/>
        <v/>
      </c>
      <c r="AS27" s="32" t="str">
        <f t="shared" si="41"/>
        <v/>
      </c>
      <c r="AT27" s="32" t="str">
        <f t="shared" si="41"/>
        <v/>
      </c>
      <c r="AU27" s="32" t="str">
        <f t="shared" si="41"/>
        <v/>
      </c>
      <c r="AV27" s="32" t="str">
        <f t="shared" si="41"/>
        <v/>
      </c>
      <c r="AW27" s="32" t="str">
        <f t="shared" si="41"/>
        <v/>
      </c>
    </row>
    <row r="28" spans="1:49">
      <c r="A28" s="2" t="str">
        <f t="shared" si="3"/>
        <v/>
      </c>
      <c r="B28" t="str">
        <f t="shared" ref="B28:AA28" si="42">IF(CHOOSE($A$4,B127,B221,B321)="","",CHOOSE($A$4,B127,B221,B321))</f>
        <v/>
      </c>
      <c r="C28" t="str">
        <f t="shared" si="42"/>
        <v/>
      </c>
      <c r="D28" t="str">
        <f t="shared" si="42"/>
        <v/>
      </c>
      <c r="E28" t="str">
        <f t="shared" si="42"/>
        <v/>
      </c>
      <c r="F28" t="str">
        <f t="shared" si="42"/>
        <v/>
      </c>
      <c r="G28" t="str">
        <f t="shared" si="42"/>
        <v/>
      </c>
      <c r="H28" t="str">
        <f t="shared" si="42"/>
        <v/>
      </c>
      <c r="I28" t="str">
        <f t="shared" si="42"/>
        <v/>
      </c>
      <c r="J28" t="str">
        <f t="shared" si="42"/>
        <v/>
      </c>
      <c r="K28" t="str">
        <f t="shared" si="42"/>
        <v/>
      </c>
      <c r="L28" t="str">
        <f t="shared" si="42"/>
        <v/>
      </c>
      <c r="M28" t="str">
        <f t="shared" si="42"/>
        <v/>
      </c>
      <c r="N28" t="str">
        <f t="shared" si="42"/>
        <v/>
      </c>
      <c r="O28" t="str">
        <f t="shared" si="42"/>
        <v/>
      </c>
      <c r="P28" t="str">
        <f t="shared" si="42"/>
        <v/>
      </c>
      <c r="Q28" t="str">
        <f t="shared" si="42"/>
        <v/>
      </c>
      <c r="R28" t="str">
        <f t="shared" si="42"/>
        <v/>
      </c>
      <c r="S28" t="str">
        <f t="shared" si="42"/>
        <v/>
      </c>
      <c r="T28" t="str">
        <f t="shared" si="42"/>
        <v/>
      </c>
      <c r="U28" t="str">
        <f t="shared" si="42"/>
        <v/>
      </c>
      <c r="V28" t="str">
        <f t="shared" si="42"/>
        <v/>
      </c>
      <c r="W28" t="str">
        <f t="shared" si="42"/>
        <v/>
      </c>
      <c r="X28" t="str">
        <f t="shared" si="42"/>
        <v/>
      </c>
      <c r="Y28" t="str">
        <f t="shared" si="42"/>
        <v/>
      </c>
      <c r="Z28" t="str">
        <f t="shared" si="42"/>
        <v/>
      </c>
      <c r="AA28" s="44" t="str">
        <f t="shared" si="42"/>
        <v/>
      </c>
      <c r="AB28" s="44" t="str">
        <f t="shared" ref="AB28:AW28" si="43">IF(CHOOSE($A$4,AB121,AB221,AB321)="","",CHOOSE($A$4,AB121,AB221,AB321))</f>
        <v/>
      </c>
      <c r="AC28" s="215" t="str">
        <f t="shared" si="43"/>
        <v/>
      </c>
      <c r="AD28" s="215" t="str">
        <f t="shared" si="43"/>
        <v/>
      </c>
      <c r="AE28" s="215" t="str">
        <f t="shared" si="43"/>
        <v/>
      </c>
      <c r="AF28" s="215" t="str">
        <f t="shared" si="43"/>
        <v/>
      </c>
      <c r="AG28" s="32" t="str">
        <f t="shared" si="43"/>
        <v/>
      </c>
      <c r="AH28" s="32" t="str">
        <f t="shared" si="43"/>
        <v/>
      </c>
      <c r="AI28" s="32" t="str">
        <f t="shared" si="43"/>
        <v/>
      </c>
      <c r="AJ28" s="32" t="str">
        <f t="shared" si="43"/>
        <v/>
      </c>
      <c r="AK28" s="32" t="str">
        <f t="shared" si="43"/>
        <v/>
      </c>
      <c r="AL28" s="32" t="str">
        <f t="shared" si="43"/>
        <v/>
      </c>
      <c r="AM28" s="32" t="str">
        <f t="shared" si="43"/>
        <v/>
      </c>
      <c r="AN28" s="32" t="str">
        <f t="shared" si="43"/>
        <v/>
      </c>
      <c r="AO28" s="32" t="str">
        <f t="shared" si="43"/>
        <v/>
      </c>
      <c r="AP28" s="32" t="str">
        <f t="shared" si="43"/>
        <v/>
      </c>
      <c r="AQ28" s="32" t="str">
        <f t="shared" si="43"/>
        <v/>
      </c>
      <c r="AR28" s="32" t="str">
        <f t="shared" si="43"/>
        <v/>
      </c>
      <c r="AS28" s="32" t="str">
        <f t="shared" si="43"/>
        <v/>
      </c>
      <c r="AT28" s="32" t="str">
        <f t="shared" si="43"/>
        <v/>
      </c>
      <c r="AU28" s="32" t="str">
        <f t="shared" si="43"/>
        <v/>
      </c>
      <c r="AV28" s="32" t="str">
        <f t="shared" si="43"/>
        <v/>
      </c>
      <c r="AW28" s="32" t="str">
        <f t="shared" si="43"/>
        <v/>
      </c>
    </row>
    <row r="29" spans="1:49">
      <c r="A29" s="2" t="str">
        <f t="shared" si="3"/>
        <v/>
      </c>
      <c r="B29" t="str">
        <f t="shared" ref="B29:AA29" si="44">IF(CHOOSE($A$4,B128,B222,B322)="","",CHOOSE($A$4,B128,B222,B322))</f>
        <v/>
      </c>
      <c r="C29" t="str">
        <f t="shared" si="44"/>
        <v/>
      </c>
      <c r="D29" t="str">
        <f t="shared" si="44"/>
        <v/>
      </c>
      <c r="E29" t="str">
        <f t="shared" si="44"/>
        <v/>
      </c>
      <c r="F29" t="str">
        <f t="shared" si="44"/>
        <v/>
      </c>
      <c r="G29" t="str">
        <f t="shared" si="44"/>
        <v/>
      </c>
      <c r="H29" t="str">
        <f t="shared" si="44"/>
        <v/>
      </c>
      <c r="I29" t="str">
        <f t="shared" si="44"/>
        <v/>
      </c>
      <c r="J29" t="str">
        <f t="shared" si="44"/>
        <v/>
      </c>
      <c r="K29" t="str">
        <f t="shared" si="44"/>
        <v/>
      </c>
      <c r="L29" t="str">
        <f t="shared" si="44"/>
        <v/>
      </c>
      <c r="M29" t="str">
        <f t="shared" si="44"/>
        <v/>
      </c>
      <c r="N29" t="str">
        <f t="shared" si="44"/>
        <v/>
      </c>
      <c r="O29" t="str">
        <f t="shared" si="44"/>
        <v/>
      </c>
      <c r="P29" t="str">
        <f t="shared" si="44"/>
        <v/>
      </c>
      <c r="Q29" t="str">
        <f t="shared" si="44"/>
        <v/>
      </c>
      <c r="R29" t="str">
        <f t="shared" si="44"/>
        <v/>
      </c>
      <c r="S29" t="str">
        <f t="shared" si="44"/>
        <v/>
      </c>
      <c r="T29" t="str">
        <f t="shared" si="44"/>
        <v/>
      </c>
      <c r="U29" t="str">
        <f t="shared" si="44"/>
        <v/>
      </c>
      <c r="V29" t="str">
        <f t="shared" si="44"/>
        <v/>
      </c>
      <c r="W29" t="str">
        <f t="shared" si="44"/>
        <v/>
      </c>
      <c r="X29" t="str">
        <f t="shared" si="44"/>
        <v/>
      </c>
      <c r="Y29" t="str">
        <f t="shared" si="44"/>
        <v/>
      </c>
      <c r="Z29" t="str">
        <f t="shared" si="44"/>
        <v/>
      </c>
      <c r="AA29" s="44" t="str">
        <f t="shared" si="44"/>
        <v/>
      </c>
      <c r="AB29" s="44" t="str">
        <f t="shared" ref="AB29:AW29" si="45">IF(CHOOSE($A$4,AB122,AB222,AB322)="","",CHOOSE($A$4,AB122,AB222,AB322))</f>
        <v/>
      </c>
      <c r="AC29" s="215" t="str">
        <f t="shared" si="45"/>
        <v/>
      </c>
      <c r="AD29" s="215" t="str">
        <f t="shared" si="45"/>
        <v/>
      </c>
      <c r="AE29" s="215" t="str">
        <f t="shared" si="45"/>
        <v/>
      </c>
      <c r="AF29" s="215" t="str">
        <f t="shared" si="45"/>
        <v/>
      </c>
      <c r="AG29" s="32" t="str">
        <f t="shared" si="45"/>
        <v/>
      </c>
      <c r="AH29" s="32" t="str">
        <f t="shared" si="45"/>
        <v/>
      </c>
      <c r="AI29" s="32" t="str">
        <f t="shared" si="45"/>
        <v/>
      </c>
      <c r="AJ29" s="32" t="str">
        <f t="shared" si="45"/>
        <v/>
      </c>
      <c r="AK29" s="32" t="str">
        <f t="shared" si="45"/>
        <v/>
      </c>
      <c r="AL29" s="32" t="str">
        <f t="shared" si="45"/>
        <v/>
      </c>
      <c r="AM29" s="32" t="str">
        <f t="shared" si="45"/>
        <v/>
      </c>
      <c r="AN29" s="32" t="str">
        <f t="shared" si="45"/>
        <v/>
      </c>
      <c r="AO29" s="32" t="str">
        <f t="shared" si="45"/>
        <v/>
      </c>
      <c r="AP29" s="32" t="str">
        <f t="shared" si="45"/>
        <v/>
      </c>
      <c r="AQ29" s="32" t="str">
        <f t="shared" si="45"/>
        <v/>
      </c>
      <c r="AR29" s="32" t="str">
        <f t="shared" si="45"/>
        <v/>
      </c>
      <c r="AS29" s="32" t="str">
        <f t="shared" si="45"/>
        <v/>
      </c>
      <c r="AT29" s="32" t="str">
        <f t="shared" si="45"/>
        <v/>
      </c>
      <c r="AU29" s="32" t="str">
        <f t="shared" si="45"/>
        <v/>
      </c>
      <c r="AV29" s="32" t="str">
        <f t="shared" si="45"/>
        <v/>
      </c>
      <c r="AW29" s="32" t="str">
        <f t="shared" si="45"/>
        <v/>
      </c>
    </row>
    <row r="30" spans="1:49">
      <c r="A30" s="2" t="str">
        <f t="shared" si="3"/>
        <v/>
      </c>
      <c r="B30" t="str">
        <f t="shared" ref="B30:AA30" si="46">IF(CHOOSE($A$4,B129,B223,B323)="","",CHOOSE($A$4,B129,B223,B323))</f>
        <v/>
      </c>
      <c r="C30" t="str">
        <f t="shared" si="46"/>
        <v/>
      </c>
      <c r="D30" t="str">
        <f t="shared" si="46"/>
        <v/>
      </c>
      <c r="E30" t="str">
        <f t="shared" si="46"/>
        <v/>
      </c>
      <c r="F30" t="str">
        <f t="shared" si="46"/>
        <v/>
      </c>
      <c r="G30" t="str">
        <f t="shared" si="46"/>
        <v/>
      </c>
      <c r="H30" t="str">
        <f t="shared" si="46"/>
        <v/>
      </c>
      <c r="I30" t="str">
        <f t="shared" si="46"/>
        <v/>
      </c>
      <c r="J30" t="str">
        <f t="shared" si="46"/>
        <v/>
      </c>
      <c r="K30" t="str">
        <f t="shared" si="46"/>
        <v/>
      </c>
      <c r="L30" t="str">
        <f t="shared" si="46"/>
        <v/>
      </c>
      <c r="M30" t="str">
        <f t="shared" si="46"/>
        <v/>
      </c>
      <c r="N30" t="str">
        <f t="shared" si="46"/>
        <v/>
      </c>
      <c r="O30" t="str">
        <f t="shared" si="46"/>
        <v/>
      </c>
      <c r="P30" t="str">
        <f t="shared" si="46"/>
        <v/>
      </c>
      <c r="Q30" t="str">
        <f t="shared" si="46"/>
        <v/>
      </c>
      <c r="R30" t="str">
        <f t="shared" si="46"/>
        <v/>
      </c>
      <c r="S30" t="str">
        <f t="shared" si="46"/>
        <v/>
      </c>
      <c r="T30" t="str">
        <f t="shared" si="46"/>
        <v/>
      </c>
      <c r="U30" t="str">
        <f t="shared" si="46"/>
        <v/>
      </c>
      <c r="V30" t="str">
        <f t="shared" si="46"/>
        <v/>
      </c>
      <c r="W30" t="str">
        <f t="shared" si="46"/>
        <v/>
      </c>
      <c r="X30" t="str">
        <f t="shared" si="46"/>
        <v/>
      </c>
      <c r="Y30" t="str">
        <f t="shared" si="46"/>
        <v/>
      </c>
      <c r="Z30" t="str">
        <f t="shared" si="46"/>
        <v/>
      </c>
      <c r="AA30" s="44" t="str">
        <f t="shared" si="46"/>
        <v/>
      </c>
      <c r="AB30" s="44" t="str">
        <f t="shared" ref="AB30:AW30" si="47">IF(CHOOSE($A$4,AB123,AB223,AB323)="","",CHOOSE($A$4,AB123,AB223,AB323))</f>
        <v/>
      </c>
      <c r="AC30" s="215" t="str">
        <f t="shared" si="47"/>
        <v/>
      </c>
      <c r="AD30" s="215" t="str">
        <f t="shared" si="47"/>
        <v/>
      </c>
      <c r="AE30" s="215" t="str">
        <f t="shared" si="47"/>
        <v/>
      </c>
      <c r="AF30" s="215" t="str">
        <f t="shared" si="47"/>
        <v/>
      </c>
      <c r="AG30" s="32" t="str">
        <f t="shared" si="47"/>
        <v/>
      </c>
      <c r="AH30" s="32" t="str">
        <f t="shared" si="47"/>
        <v/>
      </c>
      <c r="AI30" s="32" t="str">
        <f t="shared" si="47"/>
        <v/>
      </c>
      <c r="AJ30" s="32" t="str">
        <f t="shared" si="47"/>
        <v/>
      </c>
      <c r="AK30" s="32" t="str">
        <f t="shared" si="47"/>
        <v/>
      </c>
      <c r="AL30" s="32" t="str">
        <f t="shared" si="47"/>
        <v/>
      </c>
      <c r="AM30" s="32" t="str">
        <f t="shared" si="47"/>
        <v/>
      </c>
      <c r="AN30" s="32" t="str">
        <f t="shared" si="47"/>
        <v/>
      </c>
      <c r="AO30" s="32" t="str">
        <f t="shared" si="47"/>
        <v/>
      </c>
      <c r="AP30" s="32" t="str">
        <f t="shared" si="47"/>
        <v/>
      </c>
      <c r="AQ30" s="32" t="str">
        <f t="shared" si="47"/>
        <v/>
      </c>
      <c r="AR30" s="32" t="str">
        <f t="shared" si="47"/>
        <v/>
      </c>
      <c r="AS30" s="32" t="str">
        <f t="shared" si="47"/>
        <v/>
      </c>
      <c r="AT30" s="32" t="str">
        <f t="shared" si="47"/>
        <v/>
      </c>
      <c r="AU30" s="32" t="str">
        <f t="shared" si="47"/>
        <v/>
      </c>
      <c r="AV30" s="32" t="str">
        <f t="shared" si="47"/>
        <v/>
      </c>
      <c r="AW30" s="32" t="str">
        <f t="shared" si="47"/>
        <v/>
      </c>
    </row>
    <row r="31" spans="1:49">
      <c r="A31" s="2" t="str">
        <f t="shared" si="3"/>
        <v/>
      </c>
      <c r="B31" t="str">
        <f t="shared" ref="B31:AA31" si="48">IF(CHOOSE($A$4,B130,B224,B324)="","",CHOOSE($A$4,B130,B224,B324))</f>
        <v/>
      </c>
      <c r="C31" t="str">
        <f t="shared" si="48"/>
        <v/>
      </c>
      <c r="D31" t="str">
        <f t="shared" si="48"/>
        <v/>
      </c>
      <c r="E31" t="str">
        <f t="shared" si="48"/>
        <v/>
      </c>
      <c r="F31" t="str">
        <f t="shared" si="48"/>
        <v/>
      </c>
      <c r="G31" t="str">
        <f t="shared" si="48"/>
        <v/>
      </c>
      <c r="H31" t="str">
        <f t="shared" si="48"/>
        <v/>
      </c>
      <c r="I31" t="str">
        <f t="shared" si="48"/>
        <v/>
      </c>
      <c r="J31" t="str">
        <f t="shared" si="48"/>
        <v/>
      </c>
      <c r="K31" t="str">
        <f t="shared" si="48"/>
        <v/>
      </c>
      <c r="L31" t="str">
        <f t="shared" si="48"/>
        <v/>
      </c>
      <c r="M31" t="str">
        <f t="shared" si="48"/>
        <v/>
      </c>
      <c r="N31" t="str">
        <f t="shared" si="48"/>
        <v/>
      </c>
      <c r="O31" t="str">
        <f t="shared" si="48"/>
        <v/>
      </c>
      <c r="P31" t="str">
        <f t="shared" si="48"/>
        <v/>
      </c>
      <c r="Q31" t="str">
        <f t="shared" si="48"/>
        <v/>
      </c>
      <c r="R31" t="str">
        <f t="shared" si="48"/>
        <v/>
      </c>
      <c r="S31" t="str">
        <f t="shared" si="48"/>
        <v/>
      </c>
      <c r="T31" t="str">
        <f t="shared" si="48"/>
        <v/>
      </c>
      <c r="U31" t="str">
        <f t="shared" si="48"/>
        <v/>
      </c>
      <c r="V31" t="str">
        <f t="shared" si="48"/>
        <v/>
      </c>
      <c r="W31" t="str">
        <f t="shared" si="48"/>
        <v/>
      </c>
      <c r="X31" t="str">
        <f t="shared" si="48"/>
        <v/>
      </c>
      <c r="Y31" t="str">
        <f t="shared" si="48"/>
        <v/>
      </c>
      <c r="Z31" t="str">
        <f t="shared" si="48"/>
        <v/>
      </c>
      <c r="AA31" s="44" t="str">
        <f t="shared" si="48"/>
        <v/>
      </c>
      <c r="AB31" s="422" t="str">
        <f t="shared" ref="AB31:AB38" si="49">IF(CHOOSE($A$4,AB130,AB224,AB324)="","",CHOOSE($A$4,AB130,AB224,AB324))</f>
        <v/>
      </c>
      <c r="AC31" s="215" t="str">
        <f t="shared" ref="AC31:AW31" si="50">IF(CHOOSE($A$4,AC124,AC224,AC324)="","",CHOOSE($A$4,AC124,AC224,AC324))</f>
        <v/>
      </c>
      <c r="AD31" s="215" t="str">
        <f t="shared" si="50"/>
        <v/>
      </c>
      <c r="AE31" s="215" t="str">
        <f t="shared" si="50"/>
        <v/>
      </c>
      <c r="AF31" s="215" t="str">
        <f t="shared" si="50"/>
        <v/>
      </c>
      <c r="AG31" s="32" t="str">
        <f t="shared" si="50"/>
        <v/>
      </c>
      <c r="AH31" s="32" t="str">
        <f t="shared" si="50"/>
        <v/>
      </c>
      <c r="AI31" s="32" t="str">
        <f t="shared" si="50"/>
        <v/>
      </c>
      <c r="AJ31" s="32" t="str">
        <f t="shared" si="50"/>
        <v/>
      </c>
      <c r="AK31" s="32" t="str">
        <f t="shared" si="50"/>
        <v/>
      </c>
      <c r="AL31" s="32" t="str">
        <f t="shared" si="50"/>
        <v/>
      </c>
      <c r="AM31" s="32" t="str">
        <f t="shared" si="50"/>
        <v/>
      </c>
      <c r="AN31" s="32" t="str">
        <f t="shared" si="50"/>
        <v/>
      </c>
      <c r="AO31" s="32" t="str">
        <f t="shared" si="50"/>
        <v/>
      </c>
      <c r="AP31" s="32" t="str">
        <f t="shared" si="50"/>
        <v/>
      </c>
      <c r="AQ31" s="32" t="str">
        <f t="shared" si="50"/>
        <v/>
      </c>
      <c r="AR31" s="32" t="str">
        <f t="shared" si="50"/>
        <v/>
      </c>
      <c r="AS31" s="32" t="str">
        <f t="shared" si="50"/>
        <v/>
      </c>
      <c r="AT31" s="32" t="str">
        <f t="shared" si="50"/>
        <v/>
      </c>
      <c r="AU31" s="32" t="str">
        <f t="shared" si="50"/>
        <v/>
      </c>
      <c r="AV31" s="32" t="str">
        <f t="shared" si="50"/>
        <v/>
      </c>
      <c r="AW31" s="32" t="str">
        <f t="shared" si="50"/>
        <v/>
      </c>
    </row>
    <row r="32" spans="1:49">
      <c r="A32" s="2" t="str">
        <f t="shared" si="3"/>
        <v/>
      </c>
      <c r="B32" s="46" t="str">
        <f t="shared" ref="B32:AA32" si="51">IF(CHOOSE($A$4,B131,B225,B325)="","",CHOOSE($A$4,B131,B225,B325))</f>
        <v/>
      </c>
      <c r="C32" s="46" t="str">
        <f t="shared" si="51"/>
        <v/>
      </c>
      <c r="D32" s="46" t="str">
        <f t="shared" si="51"/>
        <v/>
      </c>
      <c r="E32" s="46" t="str">
        <f t="shared" si="51"/>
        <v/>
      </c>
      <c r="F32" s="46" t="str">
        <f t="shared" si="51"/>
        <v/>
      </c>
      <c r="G32" s="46" t="str">
        <f t="shared" si="51"/>
        <v/>
      </c>
      <c r="H32" s="46" t="str">
        <f t="shared" si="51"/>
        <v/>
      </c>
      <c r="I32" s="46" t="str">
        <f t="shared" si="51"/>
        <v/>
      </c>
      <c r="J32" s="46" t="str">
        <f t="shared" si="51"/>
        <v/>
      </c>
      <c r="K32" s="46" t="str">
        <f t="shared" si="51"/>
        <v/>
      </c>
      <c r="L32" s="46" t="str">
        <f t="shared" si="51"/>
        <v/>
      </c>
      <c r="M32" s="46" t="str">
        <f t="shared" si="51"/>
        <v/>
      </c>
      <c r="N32" s="46" t="str">
        <f t="shared" si="51"/>
        <v/>
      </c>
      <c r="O32" s="46" t="str">
        <f t="shared" si="51"/>
        <v/>
      </c>
      <c r="P32" s="46" t="str">
        <f t="shared" si="51"/>
        <v/>
      </c>
      <c r="Q32" s="46" t="str">
        <f t="shared" si="51"/>
        <v/>
      </c>
      <c r="R32" s="46" t="str">
        <f t="shared" si="51"/>
        <v/>
      </c>
      <c r="S32" s="46" t="str">
        <f t="shared" si="51"/>
        <v/>
      </c>
      <c r="T32" s="46" t="str">
        <f t="shared" si="51"/>
        <v/>
      </c>
      <c r="U32" s="46" t="str">
        <f t="shared" si="51"/>
        <v/>
      </c>
      <c r="V32" s="46" t="str">
        <f t="shared" si="51"/>
        <v/>
      </c>
      <c r="W32" s="46" t="str">
        <f t="shared" si="51"/>
        <v/>
      </c>
      <c r="X32" s="46" t="str">
        <f t="shared" si="51"/>
        <v/>
      </c>
      <c r="Y32" s="46" t="str">
        <f t="shared" si="51"/>
        <v/>
      </c>
      <c r="Z32" s="46" t="str">
        <f t="shared" si="51"/>
        <v/>
      </c>
      <c r="AA32" s="44" t="str">
        <f t="shared" si="51"/>
        <v/>
      </c>
      <c r="AB32" s="422" t="str">
        <f t="shared" si="49"/>
        <v/>
      </c>
      <c r="AC32" s="215" t="str">
        <f t="shared" ref="AC32:AW32" si="52">IF(CHOOSE($A$4,AC125,AC225,AC325)="","",CHOOSE($A$4,AC125,AC225,AC325))</f>
        <v/>
      </c>
      <c r="AD32" s="215" t="str">
        <f t="shared" si="52"/>
        <v/>
      </c>
      <c r="AE32" s="215" t="str">
        <f t="shared" si="52"/>
        <v/>
      </c>
      <c r="AF32" s="215" t="str">
        <f t="shared" si="52"/>
        <v/>
      </c>
      <c r="AG32" s="32" t="str">
        <f t="shared" si="52"/>
        <v/>
      </c>
      <c r="AH32" s="32" t="str">
        <f t="shared" si="52"/>
        <v/>
      </c>
      <c r="AI32" s="32" t="str">
        <f t="shared" si="52"/>
        <v/>
      </c>
      <c r="AJ32" s="32" t="str">
        <f t="shared" si="52"/>
        <v/>
      </c>
      <c r="AK32" s="32" t="str">
        <f t="shared" si="52"/>
        <v/>
      </c>
      <c r="AL32" s="32" t="str">
        <f t="shared" si="52"/>
        <v/>
      </c>
      <c r="AM32" s="32" t="str">
        <f t="shared" si="52"/>
        <v/>
      </c>
      <c r="AN32" s="32" t="str">
        <f t="shared" si="52"/>
        <v/>
      </c>
      <c r="AO32" s="32" t="str">
        <f t="shared" si="52"/>
        <v/>
      </c>
      <c r="AP32" s="32" t="str">
        <f t="shared" si="52"/>
        <v/>
      </c>
      <c r="AQ32" s="32" t="str">
        <f t="shared" si="52"/>
        <v/>
      </c>
      <c r="AR32" s="32" t="str">
        <f t="shared" si="52"/>
        <v/>
      </c>
      <c r="AS32" s="32" t="str">
        <f t="shared" si="52"/>
        <v/>
      </c>
      <c r="AT32" s="32" t="str">
        <f t="shared" si="52"/>
        <v/>
      </c>
      <c r="AU32" s="32" t="str">
        <f t="shared" si="52"/>
        <v/>
      </c>
      <c r="AV32" s="32" t="str">
        <f t="shared" si="52"/>
        <v/>
      </c>
      <c r="AW32" s="32" t="str">
        <f t="shared" si="52"/>
        <v/>
      </c>
    </row>
    <row r="33" spans="1:49" s="46" customFormat="1">
      <c r="A33" s="2" t="str">
        <f t="shared" si="3"/>
        <v/>
      </c>
      <c r="B33" s="46" t="str">
        <f t="shared" ref="B33:AA33" si="53">IF(CHOOSE($A$4,B132,B226,B326)="","",CHOOSE($A$4,B132,B226,B326))</f>
        <v/>
      </c>
      <c r="C33" s="46" t="str">
        <f t="shared" si="53"/>
        <v/>
      </c>
      <c r="D33" s="46" t="str">
        <f t="shared" si="53"/>
        <v/>
      </c>
      <c r="E33" s="46" t="str">
        <f t="shared" si="53"/>
        <v/>
      </c>
      <c r="F33" s="46" t="str">
        <f t="shared" si="53"/>
        <v/>
      </c>
      <c r="G33" s="46" t="str">
        <f t="shared" si="53"/>
        <v/>
      </c>
      <c r="H33" s="46" t="str">
        <f t="shared" si="53"/>
        <v/>
      </c>
      <c r="I33" s="46" t="str">
        <f t="shared" si="53"/>
        <v/>
      </c>
      <c r="J33" s="46" t="str">
        <f t="shared" si="53"/>
        <v/>
      </c>
      <c r="K33" s="46" t="str">
        <f t="shared" si="53"/>
        <v/>
      </c>
      <c r="L33" s="46" t="str">
        <f t="shared" si="53"/>
        <v/>
      </c>
      <c r="M33" s="46" t="str">
        <f t="shared" si="53"/>
        <v/>
      </c>
      <c r="N33" s="46" t="str">
        <f t="shared" si="53"/>
        <v/>
      </c>
      <c r="O33" s="46" t="str">
        <f t="shared" si="53"/>
        <v/>
      </c>
      <c r="P33" s="46" t="str">
        <f t="shared" si="53"/>
        <v/>
      </c>
      <c r="Q33" s="46" t="str">
        <f t="shared" si="53"/>
        <v/>
      </c>
      <c r="R33" s="46" t="str">
        <f t="shared" si="53"/>
        <v/>
      </c>
      <c r="S33" s="46" t="str">
        <f t="shared" si="53"/>
        <v/>
      </c>
      <c r="T33" s="46" t="str">
        <f t="shared" si="53"/>
        <v/>
      </c>
      <c r="U33" s="46" t="str">
        <f t="shared" si="53"/>
        <v/>
      </c>
      <c r="V33" s="46" t="str">
        <f t="shared" si="53"/>
        <v/>
      </c>
      <c r="W33" s="46" t="str">
        <f t="shared" si="53"/>
        <v/>
      </c>
      <c r="X33" s="46" t="str">
        <f t="shared" si="53"/>
        <v/>
      </c>
      <c r="Y33" s="46" t="str">
        <f t="shared" si="53"/>
        <v/>
      </c>
      <c r="Z33" s="46" t="str">
        <f t="shared" si="53"/>
        <v/>
      </c>
      <c r="AA33" s="44" t="str">
        <f t="shared" si="53"/>
        <v/>
      </c>
      <c r="AB33" s="44" t="str">
        <f t="shared" si="49"/>
        <v/>
      </c>
      <c r="AC33" s="215" t="str">
        <f t="shared" ref="AC33:AW33" si="54">IF(CHOOSE($A$4,AC126,AC226,AC326)="","",CHOOSE($A$4,AC126,AC226,AC326))</f>
        <v/>
      </c>
      <c r="AD33" s="215" t="str">
        <f t="shared" si="54"/>
        <v/>
      </c>
      <c r="AE33" s="215" t="str">
        <f t="shared" si="54"/>
        <v/>
      </c>
      <c r="AF33" s="215" t="str">
        <f t="shared" si="54"/>
        <v/>
      </c>
      <c r="AG33" s="32" t="str">
        <f t="shared" si="54"/>
        <v/>
      </c>
      <c r="AH33" s="32" t="str">
        <f t="shared" si="54"/>
        <v/>
      </c>
      <c r="AI33" s="32" t="str">
        <f t="shared" si="54"/>
        <v/>
      </c>
      <c r="AJ33" s="32" t="str">
        <f t="shared" si="54"/>
        <v/>
      </c>
      <c r="AK33" s="32" t="str">
        <f t="shared" si="54"/>
        <v/>
      </c>
      <c r="AL33" s="32" t="str">
        <f t="shared" si="54"/>
        <v/>
      </c>
      <c r="AM33" s="32" t="str">
        <f t="shared" si="54"/>
        <v/>
      </c>
      <c r="AN33" s="32" t="str">
        <f t="shared" si="54"/>
        <v/>
      </c>
      <c r="AO33" s="32" t="str">
        <f t="shared" si="54"/>
        <v/>
      </c>
      <c r="AP33" s="32" t="str">
        <f t="shared" si="54"/>
        <v/>
      </c>
      <c r="AQ33" s="32" t="str">
        <f t="shared" si="54"/>
        <v/>
      </c>
      <c r="AR33" s="32" t="str">
        <f t="shared" si="54"/>
        <v/>
      </c>
      <c r="AS33" s="32" t="str">
        <f t="shared" si="54"/>
        <v/>
      </c>
      <c r="AT33" s="32" t="str">
        <f t="shared" si="54"/>
        <v/>
      </c>
      <c r="AU33" s="32" t="str">
        <f t="shared" si="54"/>
        <v/>
      </c>
      <c r="AV33" s="32" t="str">
        <f t="shared" si="54"/>
        <v/>
      </c>
      <c r="AW33" s="32" t="str">
        <f t="shared" si="54"/>
        <v/>
      </c>
    </row>
    <row r="34" spans="1:49">
      <c r="A34" s="2" t="str">
        <f t="shared" si="3"/>
        <v/>
      </c>
      <c r="B34" t="str">
        <f t="shared" ref="B34:AA34" si="55">IF(CHOOSE($A$4,B133,B227,B327)="","",CHOOSE($A$4,B133,B227,B327))</f>
        <v/>
      </c>
      <c r="C34" t="str">
        <f t="shared" si="55"/>
        <v/>
      </c>
      <c r="D34" t="str">
        <f t="shared" si="55"/>
        <v/>
      </c>
      <c r="E34" t="str">
        <f t="shared" si="55"/>
        <v/>
      </c>
      <c r="F34" t="str">
        <f t="shared" si="55"/>
        <v/>
      </c>
      <c r="G34" t="str">
        <f t="shared" si="55"/>
        <v/>
      </c>
      <c r="H34" t="str">
        <f t="shared" si="55"/>
        <v/>
      </c>
      <c r="I34" t="str">
        <f t="shared" si="55"/>
        <v/>
      </c>
      <c r="J34" t="str">
        <f t="shared" si="55"/>
        <v/>
      </c>
      <c r="K34" t="str">
        <f t="shared" si="55"/>
        <v/>
      </c>
      <c r="L34" t="str">
        <f t="shared" si="55"/>
        <v/>
      </c>
      <c r="M34" t="str">
        <f t="shared" si="55"/>
        <v/>
      </c>
      <c r="N34" t="str">
        <f t="shared" si="55"/>
        <v/>
      </c>
      <c r="O34" t="str">
        <f t="shared" si="55"/>
        <v/>
      </c>
      <c r="P34" t="str">
        <f t="shared" si="55"/>
        <v/>
      </c>
      <c r="Q34" t="str">
        <f t="shared" si="55"/>
        <v/>
      </c>
      <c r="R34" t="str">
        <f t="shared" si="55"/>
        <v/>
      </c>
      <c r="S34" t="str">
        <f t="shared" si="55"/>
        <v/>
      </c>
      <c r="T34" t="str">
        <f t="shared" si="55"/>
        <v/>
      </c>
      <c r="U34" t="str">
        <f t="shared" si="55"/>
        <v/>
      </c>
      <c r="V34" t="str">
        <f t="shared" si="55"/>
        <v/>
      </c>
      <c r="W34" t="str">
        <f t="shared" si="55"/>
        <v/>
      </c>
      <c r="X34" t="str">
        <f t="shared" si="55"/>
        <v/>
      </c>
      <c r="Y34" t="str">
        <f t="shared" si="55"/>
        <v/>
      </c>
      <c r="Z34" t="str">
        <f t="shared" si="55"/>
        <v/>
      </c>
      <c r="AA34" s="44" t="str">
        <f t="shared" si="55"/>
        <v/>
      </c>
      <c r="AB34" s="44" t="str">
        <f t="shared" si="49"/>
        <v/>
      </c>
      <c r="AC34" s="215" t="str">
        <f t="shared" ref="AC34:AW34" si="56">IF(CHOOSE($A$4,AC127,AC227,AC327)="","",CHOOSE($A$4,AC127,AC227,AC327))</f>
        <v/>
      </c>
      <c r="AD34" s="215" t="str">
        <f t="shared" si="56"/>
        <v/>
      </c>
      <c r="AE34" s="215" t="str">
        <f t="shared" si="56"/>
        <v/>
      </c>
      <c r="AF34" s="215" t="str">
        <f t="shared" si="56"/>
        <v/>
      </c>
      <c r="AG34" s="32" t="str">
        <f t="shared" si="56"/>
        <v/>
      </c>
      <c r="AH34" s="32" t="str">
        <f t="shared" si="56"/>
        <v/>
      </c>
      <c r="AI34" s="32" t="str">
        <f t="shared" si="56"/>
        <v/>
      </c>
      <c r="AJ34" s="32" t="str">
        <f t="shared" si="56"/>
        <v/>
      </c>
      <c r="AK34" s="32" t="str">
        <f t="shared" si="56"/>
        <v/>
      </c>
      <c r="AL34" s="32" t="str">
        <f t="shared" si="56"/>
        <v/>
      </c>
      <c r="AM34" s="32" t="str">
        <f t="shared" si="56"/>
        <v/>
      </c>
      <c r="AN34" s="32" t="str">
        <f t="shared" si="56"/>
        <v/>
      </c>
      <c r="AO34" s="32" t="str">
        <f t="shared" si="56"/>
        <v/>
      </c>
      <c r="AP34" s="32" t="str">
        <f t="shared" si="56"/>
        <v/>
      </c>
      <c r="AQ34" s="32" t="str">
        <f t="shared" si="56"/>
        <v/>
      </c>
      <c r="AR34" s="32" t="str">
        <f t="shared" si="56"/>
        <v/>
      </c>
      <c r="AS34" s="32" t="str">
        <f t="shared" si="56"/>
        <v/>
      </c>
      <c r="AT34" s="32" t="str">
        <f t="shared" si="56"/>
        <v/>
      </c>
      <c r="AU34" s="32" t="str">
        <f t="shared" si="56"/>
        <v/>
      </c>
      <c r="AV34" s="32" t="str">
        <f t="shared" si="56"/>
        <v/>
      </c>
      <c r="AW34" s="32" t="str">
        <f t="shared" si="56"/>
        <v/>
      </c>
    </row>
    <row r="35" spans="1:49">
      <c r="A35" s="2" t="str">
        <f t="shared" si="3"/>
        <v/>
      </c>
      <c r="B35" t="str">
        <f t="shared" ref="B35:AA35" si="57">IF(CHOOSE($A$4,B134,B228,B328)="","",CHOOSE($A$4,B134,B228,B328))</f>
        <v/>
      </c>
      <c r="C35" t="str">
        <f t="shared" si="57"/>
        <v/>
      </c>
      <c r="D35" t="str">
        <f t="shared" si="57"/>
        <v/>
      </c>
      <c r="E35" t="str">
        <f t="shared" si="57"/>
        <v/>
      </c>
      <c r="F35" t="str">
        <f t="shared" si="57"/>
        <v/>
      </c>
      <c r="G35" t="str">
        <f t="shared" si="57"/>
        <v/>
      </c>
      <c r="H35" t="str">
        <f t="shared" si="57"/>
        <v/>
      </c>
      <c r="I35" t="str">
        <f t="shared" si="57"/>
        <v/>
      </c>
      <c r="J35" t="str">
        <f t="shared" si="57"/>
        <v/>
      </c>
      <c r="K35" t="str">
        <f t="shared" si="57"/>
        <v/>
      </c>
      <c r="L35" t="str">
        <f t="shared" si="57"/>
        <v/>
      </c>
      <c r="M35" t="str">
        <f t="shared" si="57"/>
        <v/>
      </c>
      <c r="N35" t="str">
        <f t="shared" si="57"/>
        <v/>
      </c>
      <c r="O35" t="str">
        <f t="shared" si="57"/>
        <v/>
      </c>
      <c r="P35" t="str">
        <f t="shared" si="57"/>
        <v/>
      </c>
      <c r="Q35" t="str">
        <f t="shared" si="57"/>
        <v/>
      </c>
      <c r="R35" t="str">
        <f t="shared" si="57"/>
        <v/>
      </c>
      <c r="S35" t="str">
        <f t="shared" si="57"/>
        <v/>
      </c>
      <c r="T35" t="str">
        <f t="shared" si="57"/>
        <v/>
      </c>
      <c r="U35" t="str">
        <f t="shared" si="57"/>
        <v/>
      </c>
      <c r="V35" t="str">
        <f t="shared" si="57"/>
        <v/>
      </c>
      <c r="W35" t="str">
        <f t="shared" si="57"/>
        <v/>
      </c>
      <c r="X35" t="str">
        <f t="shared" si="57"/>
        <v/>
      </c>
      <c r="Y35" t="str">
        <f t="shared" si="57"/>
        <v/>
      </c>
      <c r="Z35" t="str">
        <f t="shared" si="57"/>
        <v/>
      </c>
      <c r="AA35" s="44" t="str">
        <f t="shared" si="57"/>
        <v/>
      </c>
      <c r="AB35" s="44" t="str">
        <f t="shared" si="49"/>
        <v/>
      </c>
      <c r="AC35" s="215" t="str">
        <f t="shared" ref="AC35:AW35" si="58">IF(CHOOSE($A$4,AC128,AC228,AC328)="","",CHOOSE($A$4,AC128,AC228,AC328))</f>
        <v/>
      </c>
      <c r="AD35" s="215" t="str">
        <f t="shared" si="58"/>
        <v/>
      </c>
      <c r="AE35" s="215" t="str">
        <f t="shared" si="58"/>
        <v/>
      </c>
      <c r="AF35" s="215" t="str">
        <f t="shared" si="58"/>
        <v/>
      </c>
      <c r="AG35" s="32" t="str">
        <f t="shared" si="58"/>
        <v/>
      </c>
      <c r="AH35" s="32" t="str">
        <f t="shared" si="58"/>
        <v/>
      </c>
      <c r="AI35" s="32" t="str">
        <f t="shared" si="58"/>
        <v/>
      </c>
      <c r="AJ35" s="32" t="str">
        <f t="shared" si="58"/>
        <v/>
      </c>
      <c r="AK35" s="32" t="str">
        <f t="shared" si="58"/>
        <v/>
      </c>
      <c r="AL35" s="32" t="str">
        <f t="shared" si="58"/>
        <v/>
      </c>
      <c r="AM35" s="32" t="str">
        <f t="shared" si="58"/>
        <v/>
      </c>
      <c r="AN35" s="32" t="str">
        <f t="shared" si="58"/>
        <v/>
      </c>
      <c r="AO35" s="32" t="str">
        <f t="shared" si="58"/>
        <v/>
      </c>
      <c r="AP35" s="32" t="str">
        <f t="shared" si="58"/>
        <v/>
      </c>
      <c r="AQ35" s="32" t="str">
        <f t="shared" si="58"/>
        <v/>
      </c>
      <c r="AR35" s="32" t="str">
        <f t="shared" si="58"/>
        <v/>
      </c>
      <c r="AS35" s="32" t="str">
        <f t="shared" si="58"/>
        <v/>
      </c>
      <c r="AT35" s="32" t="str">
        <f t="shared" si="58"/>
        <v/>
      </c>
      <c r="AU35" s="32" t="str">
        <f t="shared" si="58"/>
        <v/>
      </c>
      <c r="AV35" s="32" t="str">
        <f t="shared" si="58"/>
        <v/>
      </c>
      <c r="AW35" s="32" t="str">
        <f t="shared" si="58"/>
        <v/>
      </c>
    </row>
    <row r="36" spans="1:49">
      <c r="A36" s="2" t="str">
        <f t="shared" si="3"/>
        <v/>
      </c>
      <c r="B36" t="str">
        <f t="shared" ref="B36:AA36" si="59">IF(CHOOSE($A$4,B135,B229,B329)="","",CHOOSE($A$4,B135,B229,B329))</f>
        <v/>
      </c>
      <c r="C36" t="str">
        <f t="shared" si="59"/>
        <v/>
      </c>
      <c r="D36" t="str">
        <f t="shared" si="59"/>
        <v/>
      </c>
      <c r="E36" t="str">
        <f t="shared" si="59"/>
        <v/>
      </c>
      <c r="F36" t="str">
        <f t="shared" si="59"/>
        <v/>
      </c>
      <c r="G36" t="str">
        <f t="shared" si="59"/>
        <v/>
      </c>
      <c r="H36" t="str">
        <f t="shared" si="59"/>
        <v/>
      </c>
      <c r="I36" t="str">
        <f t="shared" si="59"/>
        <v/>
      </c>
      <c r="J36" t="str">
        <f t="shared" si="59"/>
        <v/>
      </c>
      <c r="K36" t="str">
        <f t="shared" si="59"/>
        <v/>
      </c>
      <c r="L36" t="str">
        <f t="shared" si="59"/>
        <v/>
      </c>
      <c r="M36" t="str">
        <f t="shared" si="59"/>
        <v/>
      </c>
      <c r="N36" t="str">
        <f t="shared" si="59"/>
        <v/>
      </c>
      <c r="O36" t="str">
        <f t="shared" si="59"/>
        <v/>
      </c>
      <c r="P36" t="str">
        <f t="shared" si="59"/>
        <v/>
      </c>
      <c r="Q36" t="str">
        <f t="shared" si="59"/>
        <v/>
      </c>
      <c r="R36" t="str">
        <f t="shared" si="59"/>
        <v/>
      </c>
      <c r="S36" t="str">
        <f t="shared" si="59"/>
        <v/>
      </c>
      <c r="T36" t="str">
        <f t="shared" si="59"/>
        <v/>
      </c>
      <c r="U36" t="str">
        <f t="shared" si="59"/>
        <v/>
      </c>
      <c r="V36" t="str">
        <f t="shared" si="59"/>
        <v/>
      </c>
      <c r="W36" t="str">
        <f t="shared" si="59"/>
        <v/>
      </c>
      <c r="X36" t="str">
        <f t="shared" si="59"/>
        <v/>
      </c>
      <c r="Y36" t="str">
        <f t="shared" si="59"/>
        <v/>
      </c>
      <c r="Z36" t="str">
        <f t="shared" si="59"/>
        <v/>
      </c>
      <c r="AA36" s="44" t="str">
        <f t="shared" si="59"/>
        <v/>
      </c>
      <c r="AB36" s="44" t="str">
        <f t="shared" si="49"/>
        <v/>
      </c>
      <c r="AC36" s="215" t="str">
        <f t="shared" ref="AC36:AW36" si="60">IF(CHOOSE($A$4,AC129,AC229,AC329)="","",CHOOSE($A$4,AC129,AC229,AC329))</f>
        <v/>
      </c>
      <c r="AD36" s="215" t="str">
        <f t="shared" si="60"/>
        <v/>
      </c>
      <c r="AE36" s="215" t="str">
        <f t="shared" si="60"/>
        <v/>
      </c>
      <c r="AF36" s="215" t="str">
        <f t="shared" si="60"/>
        <v/>
      </c>
      <c r="AG36" s="32" t="str">
        <f t="shared" si="60"/>
        <v/>
      </c>
      <c r="AH36" s="32" t="str">
        <f t="shared" si="60"/>
        <v/>
      </c>
      <c r="AI36" s="32" t="str">
        <f t="shared" si="60"/>
        <v/>
      </c>
      <c r="AJ36" s="32" t="str">
        <f t="shared" si="60"/>
        <v/>
      </c>
      <c r="AK36" s="32" t="str">
        <f t="shared" si="60"/>
        <v/>
      </c>
      <c r="AL36" s="32" t="str">
        <f t="shared" si="60"/>
        <v/>
      </c>
      <c r="AM36" s="32" t="str">
        <f t="shared" si="60"/>
        <v/>
      </c>
      <c r="AN36" s="32" t="str">
        <f t="shared" si="60"/>
        <v/>
      </c>
      <c r="AO36" s="32" t="str">
        <f t="shared" si="60"/>
        <v/>
      </c>
      <c r="AP36" s="32" t="str">
        <f t="shared" si="60"/>
        <v/>
      </c>
      <c r="AQ36" s="32" t="str">
        <f t="shared" si="60"/>
        <v/>
      </c>
      <c r="AR36" s="32" t="str">
        <f t="shared" si="60"/>
        <v/>
      </c>
      <c r="AS36" s="32" t="str">
        <f t="shared" si="60"/>
        <v/>
      </c>
      <c r="AT36" s="32" t="str">
        <f t="shared" si="60"/>
        <v/>
      </c>
      <c r="AU36" s="32" t="str">
        <f t="shared" si="60"/>
        <v/>
      </c>
      <c r="AV36" s="32" t="str">
        <f t="shared" si="60"/>
        <v/>
      </c>
      <c r="AW36" s="32" t="str">
        <f t="shared" si="60"/>
        <v/>
      </c>
    </row>
    <row r="37" spans="1:49">
      <c r="A37" t="str">
        <f>IF(CHOOSE($A$4,A136,A230,A330)="","",CHOOSE($A$4,A136,A230,A330))</f>
        <v/>
      </c>
      <c r="B37" t="str">
        <f t="shared" ref="B37:AA37" si="61">IF(CHOOSE($A$4,B136,B230,B330)="","",CHOOSE($A$4,B136,B230,B330))</f>
        <v/>
      </c>
      <c r="C37" t="str">
        <f t="shared" si="61"/>
        <v/>
      </c>
      <c r="D37" t="str">
        <f t="shared" si="61"/>
        <v/>
      </c>
      <c r="E37" t="str">
        <f t="shared" si="61"/>
        <v/>
      </c>
      <c r="F37" t="str">
        <f t="shared" si="61"/>
        <v/>
      </c>
      <c r="G37" t="str">
        <f t="shared" si="61"/>
        <v/>
      </c>
      <c r="H37" t="str">
        <f t="shared" si="61"/>
        <v/>
      </c>
      <c r="I37" t="str">
        <f t="shared" si="61"/>
        <v/>
      </c>
      <c r="J37" t="str">
        <f t="shared" si="61"/>
        <v/>
      </c>
      <c r="K37" t="str">
        <f t="shared" si="61"/>
        <v/>
      </c>
      <c r="L37" t="str">
        <f t="shared" si="61"/>
        <v/>
      </c>
      <c r="M37" t="str">
        <f t="shared" si="61"/>
        <v/>
      </c>
      <c r="N37" t="str">
        <f t="shared" si="61"/>
        <v/>
      </c>
      <c r="O37" t="str">
        <f t="shared" si="61"/>
        <v/>
      </c>
      <c r="P37" t="str">
        <f t="shared" si="61"/>
        <v/>
      </c>
      <c r="Q37" t="str">
        <f t="shared" si="61"/>
        <v/>
      </c>
      <c r="R37" t="str">
        <f t="shared" si="61"/>
        <v/>
      </c>
      <c r="S37" t="str">
        <f t="shared" si="61"/>
        <v/>
      </c>
      <c r="T37" t="str">
        <f t="shared" si="61"/>
        <v/>
      </c>
      <c r="U37" t="str">
        <f t="shared" si="61"/>
        <v/>
      </c>
      <c r="V37" t="str">
        <f t="shared" si="61"/>
        <v/>
      </c>
      <c r="W37" t="str">
        <f t="shared" si="61"/>
        <v/>
      </c>
      <c r="X37" t="str">
        <f t="shared" si="61"/>
        <v/>
      </c>
      <c r="Y37" t="str">
        <f t="shared" si="61"/>
        <v/>
      </c>
      <c r="Z37" t="str">
        <f t="shared" si="61"/>
        <v/>
      </c>
      <c r="AA37" s="44" t="str">
        <f t="shared" si="61"/>
        <v/>
      </c>
      <c r="AB37" s="44" t="str">
        <f t="shared" si="49"/>
        <v/>
      </c>
      <c r="AC37" s="215" t="str">
        <f t="shared" ref="AC37:AW37" si="62">IF(CHOOSE($A$4,AC130,AC230,AC330)="","",CHOOSE($A$4,AC130,AC230,AC330))</f>
        <v/>
      </c>
      <c r="AD37" s="215" t="str">
        <f t="shared" si="62"/>
        <v/>
      </c>
      <c r="AE37" s="215" t="str">
        <f t="shared" si="62"/>
        <v/>
      </c>
      <c r="AF37" s="215" t="str">
        <f t="shared" si="62"/>
        <v/>
      </c>
      <c r="AG37" s="32" t="str">
        <f t="shared" si="62"/>
        <v/>
      </c>
      <c r="AH37" s="32" t="str">
        <f t="shared" si="62"/>
        <v/>
      </c>
      <c r="AI37" s="32" t="str">
        <f t="shared" si="62"/>
        <v/>
      </c>
      <c r="AJ37" s="32" t="str">
        <f t="shared" si="62"/>
        <v/>
      </c>
      <c r="AK37" s="32" t="str">
        <f t="shared" si="62"/>
        <v/>
      </c>
      <c r="AL37" s="32" t="str">
        <f t="shared" si="62"/>
        <v/>
      </c>
      <c r="AM37" s="32" t="str">
        <f t="shared" si="62"/>
        <v/>
      </c>
      <c r="AN37" s="32" t="str">
        <f t="shared" si="62"/>
        <v/>
      </c>
      <c r="AO37" s="32" t="str">
        <f t="shared" si="62"/>
        <v/>
      </c>
      <c r="AP37" s="32" t="str">
        <f t="shared" si="62"/>
        <v/>
      </c>
      <c r="AQ37" s="32" t="str">
        <f t="shared" si="62"/>
        <v/>
      </c>
      <c r="AR37" s="32" t="str">
        <f t="shared" si="62"/>
        <v/>
      </c>
      <c r="AS37" s="32" t="str">
        <f t="shared" si="62"/>
        <v/>
      </c>
      <c r="AT37" s="32" t="str">
        <f t="shared" si="62"/>
        <v/>
      </c>
      <c r="AU37" s="32" t="str">
        <f t="shared" si="62"/>
        <v/>
      </c>
      <c r="AV37" s="32" t="str">
        <f t="shared" si="62"/>
        <v/>
      </c>
      <c r="AW37" s="32" t="str">
        <f t="shared" si="62"/>
        <v/>
      </c>
    </row>
    <row r="38" spans="1:49">
      <c r="A38" s="2" t="str">
        <f>IF(CHOOSE($A$4,A137,A231,A331)="","",CHOOSE($A$4,A137,A231,A331))</f>
        <v/>
      </c>
      <c r="B38" t="str">
        <f t="shared" ref="B38:AA38" si="63">IF(CHOOSE($A$4,B137,B231,B331)="","",CHOOSE($A$4,B137,B231,B331))</f>
        <v/>
      </c>
      <c r="C38" t="str">
        <f t="shared" si="63"/>
        <v/>
      </c>
      <c r="D38" t="str">
        <f t="shared" si="63"/>
        <v/>
      </c>
      <c r="E38" t="str">
        <f t="shared" si="63"/>
        <v/>
      </c>
      <c r="F38" t="str">
        <f t="shared" si="63"/>
        <v/>
      </c>
      <c r="G38" t="str">
        <f t="shared" si="63"/>
        <v/>
      </c>
      <c r="H38" t="str">
        <f t="shared" si="63"/>
        <v/>
      </c>
      <c r="I38" t="str">
        <f t="shared" si="63"/>
        <v/>
      </c>
      <c r="J38" t="str">
        <f t="shared" si="63"/>
        <v/>
      </c>
      <c r="K38" t="str">
        <f t="shared" si="63"/>
        <v/>
      </c>
      <c r="L38" t="str">
        <f t="shared" si="63"/>
        <v/>
      </c>
      <c r="M38" t="str">
        <f t="shared" si="63"/>
        <v/>
      </c>
      <c r="N38" t="str">
        <f t="shared" si="63"/>
        <v/>
      </c>
      <c r="O38" t="str">
        <f t="shared" si="63"/>
        <v/>
      </c>
      <c r="P38" t="str">
        <f t="shared" si="63"/>
        <v/>
      </c>
      <c r="Q38" t="str">
        <f t="shared" si="63"/>
        <v/>
      </c>
      <c r="R38" t="str">
        <f t="shared" si="63"/>
        <v/>
      </c>
      <c r="S38" t="str">
        <f t="shared" si="63"/>
        <v/>
      </c>
      <c r="T38" t="str">
        <f t="shared" si="63"/>
        <v/>
      </c>
      <c r="U38" t="str">
        <f t="shared" si="63"/>
        <v/>
      </c>
      <c r="V38" t="str">
        <f t="shared" si="63"/>
        <v/>
      </c>
      <c r="W38" t="str">
        <f t="shared" si="63"/>
        <v/>
      </c>
      <c r="X38" t="str">
        <f t="shared" si="63"/>
        <v/>
      </c>
      <c r="Y38" t="str">
        <f t="shared" si="63"/>
        <v/>
      </c>
      <c r="Z38" t="str">
        <f t="shared" si="63"/>
        <v/>
      </c>
      <c r="AA38" s="44" t="str">
        <f t="shared" si="63"/>
        <v/>
      </c>
      <c r="AB38" s="44" t="str">
        <f t="shared" si="49"/>
        <v/>
      </c>
      <c r="AC38" s="215" t="str">
        <f t="shared" ref="AC38:AW38" si="64">IF(CHOOSE($A$4,AC131,AC231,AC331)="","",CHOOSE($A$4,AC131,AC231,AC331))</f>
        <v/>
      </c>
      <c r="AD38" s="215" t="str">
        <f t="shared" si="64"/>
        <v/>
      </c>
      <c r="AE38" s="215" t="str">
        <f t="shared" si="64"/>
        <v/>
      </c>
      <c r="AF38" s="215" t="str">
        <f t="shared" si="64"/>
        <v/>
      </c>
      <c r="AG38" s="32" t="str">
        <f t="shared" si="64"/>
        <v/>
      </c>
      <c r="AH38" s="32" t="str">
        <f t="shared" si="64"/>
        <v/>
      </c>
      <c r="AI38" s="32" t="str">
        <f t="shared" si="64"/>
        <v/>
      </c>
      <c r="AJ38" s="32" t="str">
        <f t="shared" si="64"/>
        <v/>
      </c>
      <c r="AK38" s="32" t="str">
        <f t="shared" si="64"/>
        <v/>
      </c>
      <c r="AL38" s="32" t="str">
        <f t="shared" si="64"/>
        <v/>
      </c>
      <c r="AM38" s="32" t="str">
        <f t="shared" si="64"/>
        <v/>
      </c>
      <c r="AN38" s="32" t="str">
        <f t="shared" si="64"/>
        <v/>
      </c>
      <c r="AO38" s="32" t="str">
        <f t="shared" si="64"/>
        <v/>
      </c>
      <c r="AP38" s="32" t="str">
        <f t="shared" si="64"/>
        <v/>
      </c>
      <c r="AQ38" s="32" t="str">
        <f t="shared" si="64"/>
        <v/>
      </c>
      <c r="AR38" s="32" t="str">
        <f t="shared" si="64"/>
        <v/>
      </c>
      <c r="AS38" s="32" t="str">
        <f t="shared" si="64"/>
        <v/>
      </c>
      <c r="AT38" s="32" t="str">
        <f t="shared" si="64"/>
        <v/>
      </c>
      <c r="AU38" s="32" t="str">
        <f t="shared" si="64"/>
        <v/>
      </c>
      <c r="AV38" s="32" t="str">
        <f t="shared" si="64"/>
        <v/>
      </c>
      <c r="AW38" s="32" t="str">
        <f t="shared" si="64"/>
        <v/>
      </c>
    </row>
    <row r="39" spans="1:49">
      <c r="AA39" s="44"/>
      <c r="AB39" s="44"/>
      <c r="AC39" s="215" t="str">
        <f t="shared" ref="AC39:AW39" si="65">IF(CHOOSE($A$4,AC132,AC232,AC332)="","",CHOOSE($A$4,AC132,AC232,AC332))</f>
        <v/>
      </c>
      <c r="AD39" s="215" t="str">
        <f t="shared" si="65"/>
        <v/>
      </c>
      <c r="AE39" s="215" t="str">
        <f t="shared" si="65"/>
        <v/>
      </c>
      <c r="AF39" s="215" t="str">
        <f t="shared" si="65"/>
        <v/>
      </c>
      <c r="AG39" s="32" t="str">
        <f t="shared" si="65"/>
        <v/>
      </c>
      <c r="AH39" s="32" t="str">
        <f t="shared" si="65"/>
        <v/>
      </c>
      <c r="AI39" s="32" t="str">
        <f t="shared" si="65"/>
        <v/>
      </c>
      <c r="AJ39" s="32" t="str">
        <f t="shared" si="65"/>
        <v/>
      </c>
      <c r="AK39" s="32" t="str">
        <f t="shared" si="65"/>
        <v/>
      </c>
      <c r="AL39" s="32" t="str">
        <f t="shared" si="65"/>
        <v/>
      </c>
      <c r="AM39" s="32" t="str">
        <f t="shared" si="65"/>
        <v/>
      </c>
      <c r="AN39" s="32" t="str">
        <f t="shared" si="65"/>
        <v/>
      </c>
      <c r="AO39" s="32" t="str">
        <f t="shared" si="65"/>
        <v/>
      </c>
      <c r="AP39" s="32" t="str">
        <f t="shared" si="65"/>
        <v/>
      </c>
      <c r="AQ39" s="32" t="str">
        <f t="shared" si="65"/>
        <v/>
      </c>
      <c r="AR39" s="32" t="str">
        <f t="shared" si="65"/>
        <v/>
      </c>
      <c r="AS39" s="32" t="str">
        <f t="shared" si="65"/>
        <v/>
      </c>
      <c r="AT39" s="32" t="str">
        <f t="shared" si="65"/>
        <v/>
      </c>
      <c r="AU39" s="32" t="str">
        <f t="shared" si="65"/>
        <v/>
      </c>
      <c r="AV39" s="32" t="str">
        <f t="shared" si="65"/>
        <v/>
      </c>
      <c r="AW39" s="32" t="str">
        <f t="shared" si="65"/>
        <v/>
      </c>
    </row>
    <row r="40" spans="1:49">
      <c r="AA40" s="44"/>
      <c r="AB40" s="44"/>
      <c r="AC40" s="215" t="str">
        <f t="shared" ref="AC40:AW40" si="66">IF(CHOOSE($A$4,AC133,AC233,AC333)="","",CHOOSE($A$4,AC133,AC233,AC333))</f>
        <v/>
      </c>
      <c r="AD40" s="215" t="str">
        <f t="shared" si="66"/>
        <v/>
      </c>
      <c r="AE40" s="215" t="str">
        <f t="shared" si="66"/>
        <v/>
      </c>
      <c r="AF40" s="215" t="str">
        <f t="shared" si="66"/>
        <v/>
      </c>
      <c r="AG40" s="32" t="str">
        <f t="shared" si="66"/>
        <v/>
      </c>
      <c r="AH40" s="32" t="str">
        <f t="shared" si="66"/>
        <v/>
      </c>
      <c r="AI40" s="32" t="str">
        <f t="shared" si="66"/>
        <v/>
      </c>
      <c r="AJ40" s="32" t="str">
        <f t="shared" si="66"/>
        <v/>
      </c>
      <c r="AK40" s="32" t="str">
        <f t="shared" si="66"/>
        <v/>
      </c>
      <c r="AL40" s="32" t="str">
        <f t="shared" si="66"/>
        <v/>
      </c>
      <c r="AM40" s="32" t="str">
        <f t="shared" si="66"/>
        <v/>
      </c>
      <c r="AN40" s="32" t="str">
        <f t="shared" si="66"/>
        <v/>
      </c>
      <c r="AO40" s="32" t="str">
        <f t="shared" si="66"/>
        <v/>
      </c>
      <c r="AP40" s="32" t="str">
        <f t="shared" si="66"/>
        <v/>
      </c>
      <c r="AQ40" s="32" t="str">
        <f t="shared" si="66"/>
        <v/>
      </c>
      <c r="AR40" s="32" t="str">
        <f t="shared" si="66"/>
        <v/>
      </c>
      <c r="AS40" s="32" t="str">
        <f t="shared" si="66"/>
        <v/>
      </c>
      <c r="AT40" s="32" t="str">
        <f t="shared" si="66"/>
        <v/>
      </c>
      <c r="AU40" s="32" t="str">
        <f t="shared" si="66"/>
        <v/>
      </c>
      <c r="AV40" s="32" t="str">
        <f t="shared" si="66"/>
        <v/>
      </c>
      <c r="AW40" s="32" t="str">
        <f t="shared" si="66"/>
        <v/>
      </c>
    </row>
    <row r="41" spans="1:49">
      <c r="AA41" s="44"/>
      <c r="AB41" s="44"/>
      <c r="AC41" s="215" t="str">
        <f t="shared" ref="AC41:AW41" si="67">IF(CHOOSE($A$4,AC134,AC234,AC334)="","",CHOOSE($A$4,AC134,AC234,AC334))</f>
        <v/>
      </c>
      <c r="AD41" s="215" t="str">
        <f t="shared" si="67"/>
        <v/>
      </c>
      <c r="AE41" s="215" t="str">
        <f t="shared" si="67"/>
        <v/>
      </c>
      <c r="AF41" s="215" t="str">
        <f t="shared" si="67"/>
        <v/>
      </c>
      <c r="AG41" s="32" t="str">
        <f t="shared" si="67"/>
        <v/>
      </c>
      <c r="AH41" s="32" t="str">
        <f t="shared" si="67"/>
        <v/>
      </c>
      <c r="AI41" s="32" t="str">
        <f t="shared" si="67"/>
        <v/>
      </c>
      <c r="AJ41" s="32" t="str">
        <f t="shared" si="67"/>
        <v/>
      </c>
      <c r="AK41" s="32" t="str">
        <f t="shared" si="67"/>
        <v/>
      </c>
      <c r="AL41" s="32" t="str">
        <f t="shared" si="67"/>
        <v/>
      </c>
      <c r="AM41" s="32" t="str">
        <f t="shared" si="67"/>
        <v/>
      </c>
      <c r="AN41" s="32" t="str">
        <f t="shared" si="67"/>
        <v/>
      </c>
      <c r="AO41" s="32" t="str">
        <f t="shared" si="67"/>
        <v/>
      </c>
      <c r="AP41" s="32" t="str">
        <f t="shared" si="67"/>
        <v/>
      </c>
      <c r="AQ41" s="32" t="str">
        <f t="shared" si="67"/>
        <v/>
      </c>
      <c r="AR41" s="32" t="str">
        <f t="shared" si="67"/>
        <v/>
      </c>
      <c r="AS41" s="32" t="str">
        <f t="shared" si="67"/>
        <v/>
      </c>
      <c r="AT41" s="32" t="str">
        <f t="shared" si="67"/>
        <v/>
      </c>
      <c r="AU41" s="32" t="str">
        <f t="shared" si="67"/>
        <v/>
      </c>
      <c r="AV41" s="32" t="str">
        <f t="shared" si="67"/>
        <v/>
      </c>
      <c r="AW41" s="32" t="str">
        <f t="shared" si="67"/>
        <v/>
      </c>
    </row>
    <row r="42" spans="1:49">
      <c r="AA42" s="44"/>
      <c r="AB42" s="44"/>
      <c r="AC42" s="215" t="str">
        <f t="shared" ref="AC42:AW42" si="68">IF(CHOOSE($A$4,AC135,AC235,AC335)="","",CHOOSE($A$4,AC135,AC235,AC335))</f>
        <v/>
      </c>
      <c r="AD42" s="215" t="str">
        <f t="shared" si="68"/>
        <v/>
      </c>
      <c r="AE42" s="215" t="str">
        <f t="shared" si="68"/>
        <v/>
      </c>
      <c r="AF42" s="215" t="str">
        <f t="shared" si="68"/>
        <v/>
      </c>
      <c r="AG42" s="32" t="str">
        <f t="shared" si="68"/>
        <v/>
      </c>
      <c r="AH42" s="32" t="str">
        <f t="shared" si="68"/>
        <v/>
      </c>
      <c r="AI42" s="32" t="str">
        <f t="shared" si="68"/>
        <v/>
      </c>
      <c r="AJ42" s="32" t="str">
        <f t="shared" si="68"/>
        <v/>
      </c>
      <c r="AK42" s="32" t="str">
        <f t="shared" si="68"/>
        <v/>
      </c>
      <c r="AL42" s="32" t="str">
        <f t="shared" si="68"/>
        <v/>
      </c>
      <c r="AM42" s="32" t="str">
        <f t="shared" si="68"/>
        <v/>
      </c>
      <c r="AN42" s="32" t="str">
        <f t="shared" si="68"/>
        <v/>
      </c>
      <c r="AO42" s="32" t="str">
        <f t="shared" si="68"/>
        <v/>
      </c>
      <c r="AP42" s="32" t="str">
        <f t="shared" si="68"/>
        <v/>
      </c>
      <c r="AQ42" s="32" t="str">
        <f t="shared" si="68"/>
        <v/>
      </c>
      <c r="AR42" s="32" t="str">
        <f t="shared" si="68"/>
        <v/>
      </c>
      <c r="AS42" s="32" t="str">
        <f t="shared" si="68"/>
        <v/>
      </c>
      <c r="AT42" s="32" t="str">
        <f t="shared" si="68"/>
        <v/>
      </c>
      <c r="AU42" s="32" t="str">
        <f t="shared" si="68"/>
        <v/>
      </c>
      <c r="AV42" s="32" t="str">
        <f t="shared" si="68"/>
        <v/>
      </c>
      <c r="AW42" s="32" t="str">
        <f t="shared" si="68"/>
        <v/>
      </c>
    </row>
    <row r="43" spans="1:49">
      <c r="AA43" s="44"/>
      <c r="AB43" s="44"/>
      <c r="AC43" s="215" t="str">
        <f t="shared" ref="AC43:AW43" si="69">IF(CHOOSE($A$4,AC136,AC236,AC336)="","",CHOOSE($A$4,AC136,AC236,AC336))</f>
        <v/>
      </c>
      <c r="AD43" s="215" t="str">
        <f t="shared" si="69"/>
        <v/>
      </c>
      <c r="AE43" s="215" t="str">
        <f t="shared" si="69"/>
        <v/>
      </c>
      <c r="AF43" s="215" t="str">
        <f t="shared" si="69"/>
        <v/>
      </c>
      <c r="AG43" s="32" t="str">
        <f t="shared" si="69"/>
        <v/>
      </c>
      <c r="AH43" s="32" t="str">
        <f t="shared" si="69"/>
        <v/>
      </c>
      <c r="AI43" s="32" t="str">
        <f t="shared" si="69"/>
        <v/>
      </c>
      <c r="AJ43" s="32" t="str">
        <f t="shared" si="69"/>
        <v/>
      </c>
      <c r="AK43" s="32" t="str">
        <f t="shared" si="69"/>
        <v/>
      </c>
      <c r="AL43" s="32" t="str">
        <f t="shared" si="69"/>
        <v/>
      </c>
      <c r="AM43" s="32" t="str">
        <f t="shared" si="69"/>
        <v/>
      </c>
      <c r="AN43" s="32" t="str">
        <f t="shared" si="69"/>
        <v/>
      </c>
      <c r="AO43" s="32" t="str">
        <f t="shared" si="69"/>
        <v/>
      </c>
      <c r="AP43" s="32" t="str">
        <f t="shared" si="69"/>
        <v/>
      </c>
      <c r="AQ43" s="32" t="str">
        <f t="shared" si="69"/>
        <v/>
      </c>
      <c r="AR43" s="32" t="str">
        <f t="shared" si="69"/>
        <v/>
      </c>
      <c r="AS43" s="32" t="str">
        <f t="shared" si="69"/>
        <v/>
      </c>
      <c r="AT43" s="32" t="str">
        <f t="shared" si="69"/>
        <v/>
      </c>
      <c r="AU43" s="32" t="str">
        <f t="shared" si="69"/>
        <v/>
      </c>
      <c r="AV43" s="32" t="str">
        <f t="shared" si="69"/>
        <v/>
      </c>
      <c r="AW43" s="32" t="str">
        <f t="shared" si="69"/>
        <v/>
      </c>
    </row>
    <row r="44" spans="1:49">
      <c r="AA44" s="44"/>
      <c r="AB44" s="44"/>
      <c r="AC44" s="215" t="str">
        <f t="shared" ref="AC44:AW44" si="70">IF(CHOOSE($A$4,AC137,AC237,AC337)="","",CHOOSE($A$4,AC137,AC237,AC337))</f>
        <v/>
      </c>
      <c r="AD44" s="215" t="str">
        <f t="shared" si="70"/>
        <v/>
      </c>
      <c r="AE44" s="215" t="str">
        <f t="shared" si="70"/>
        <v/>
      </c>
      <c r="AF44" s="215" t="str">
        <f t="shared" si="70"/>
        <v/>
      </c>
      <c r="AG44" s="32" t="str">
        <f t="shared" si="70"/>
        <v/>
      </c>
      <c r="AH44" s="32" t="str">
        <f t="shared" si="70"/>
        <v/>
      </c>
      <c r="AI44" s="32" t="str">
        <f t="shared" si="70"/>
        <v/>
      </c>
      <c r="AJ44" s="32" t="str">
        <f t="shared" si="70"/>
        <v/>
      </c>
      <c r="AK44" s="32" t="str">
        <f t="shared" si="70"/>
        <v/>
      </c>
      <c r="AL44" s="32" t="str">
        <f t="shared" si="70"/>
        <v/>
      </c>
      <c r="AM44" s="32" t="str">
        <f t="shared" si="70"/>
        <v/>
      </c>
      <c r="AN44" s="32" t="str">
        <f t="shared" si="70"/>
        <v/>
      </c>
      <c r="AO44" s="32" t="str">
        <f t="shared" si="70"/>
        <v/>
      </c>
      <c r="AP44" s="32" t="str">
        <f t="shared" si="70"/>
        <v/>
      </c>
      <c r="AQ44" s="32" t="str">
        <f t="shared" si="70"/>
        <v/>
      </c>
      <c r="AR44" s="32" t="str">
        <f t="shared" si="70"/>
        <v/>
      </c>
      <c r="AS44" s="32" t="str">
        <f t="shared" si="70"/>
        <v/>
      </c>
      <c r="AT44" s="32" t="str">
        <f t="shared" si="70"/>
        <v/>
      </c>
      <c r="AU44" s="32" t="str">
        <f t="shared" si="70"/>
        <v/>
      </c>
      <c r="AV44" s="32" t="str">
        <f t="shared" si="70"/>
        <v/>
      </c>
      <c r="AW44" s="32" t="str">
        <f t="shared" si="70"/>
        <v/>
      </c>
    </row>
    <row r="45" spans="1:49">
      <c r="AA45" s="44"/>
      <c r="AB45" s="44"/>
      <c r="AC45" s="215" t="str">
        <f t="shared" ref="AC45:AW45" si="71">IF(CHOOSE($A$4,AC138,AC238,AC338)="","",CHOOSE($A$4,AC138,AC238,AC338))</f>
        <v/>
      </c>
      <c r="AD45" s="215" t="str">
        <f t="shared" si="71"/>
        <v/>
      </c>
      <c r="AE45" s="215" t="str">
        <f t="shared" si="71"/>
        <v/>
      </c>
      <c r="AF45" s="215" t="str">
        <f t="shared" si="71"/>
        <v/>
      </c>
      <c r="AG45" s="32" t="str">
        <f t="shared" si="71"/>
        <v/>
      </c>
      <c r="AH45" s="32" t="str">
        <f t="shared" si="71"/>
        <v/>
      </c>
      <c r="AI45" s="32" t="str">
        <f t="shared" si="71"/>
        <v/>
      </c>
      <c r="AJ45" s="32" t="str">
        <f t="shared" si="71"/>
        <v/>
      </c>
      <c r="AK45" s="32" t="str">
        <f t="shared" si="71"/>
        <v/>
      </c>
      <c r="AL45" s="32" t="str">
        <f t="shared" si="71"/>
        <v/>
      </c>
      <c r="AM45" s="32" t="str">
        <f t="shared" si="71"/>
        <v/>
      </c>
      <c r="AN45" s="32" t="str">
        <f t="shared" si="71"/>
        <v/>
      </c>
      <c r="AO45" s="32" t="str">
        <f t="shared" si="71"/>
        <v/>
      </c>
      <c r="AP45" s="32" t="str">
        <f t="shared" si="71"/>
        <v/>
      </c>
      <c r="AQ45" s="32" t="str">
        <f t="shared" si="71"/>
        <v/>
      </c>
      <c r="AR45" s="32" t="str">
        <f t="shared" si="71"/>
        <v/>
      </c>
      <c r="AS45" s="32" t="str">
        <f t="shared" si="71"/>
        <v/>
      </c>
      <c r="AT45" s="32" t="str">
        <f t="shared" si="71"/>
        <v/>
      </c>
      <c r="AU45" s="32" t="str">
        <f t="shared" si="71"/>
        <v/>
      </c>
      <c r="AV45" s="32" t="str">
        <f t="shared" si="71"/>
        <v/>
      </c>
      <c r="AW45" s="32" t="str">
        <f t="shared" si="71"/>
        <v/>
      </c>
    </row>
    <row r="46" spans="1:49">
      <c r="AA46" s="44"/>
      <c r="AB46" s="44"/>
      <c r="AC46" s="215" t="str">
        <f t="shared" ref="AC46:AW46" si="72">IF(CHOOSE($A$4,AC139,AC239,AC339)="","",CHOOSE($A$4,AC139,AC239,AC339))</f>
        <v/>
      </c>
      <c r="AD46" s="215" t="str">
        <f t="shared" si="72"/>
        <v/>
      </c>
      <c r="AE46" s="215" t="str">
        <f t="shared" si="72"/>
        <v/>
      </c>
      <c r="AF46" s="215" t="str">
        <f t="shared" si="72"/>
        <v/>
      </c>
      <c r="AG46" s="32" t="str">
        <f t="shared" si="72"/>
        <v/>
      </c>
      <c r="AH46" s="32" t="str">
        <f t="shared" si="72"/>
        <v/>
      </c>
      <c r="AI46" s="32" t="str">
        <f t="shared" si="72"/>
        <v/>
      </c>
      <c r="AJ46" s="32" t="str">
        <f t="shared" si="72"/>
        <v/>
      </c>
      <c r="AK46" s="32" t="str">
        <f t="shared" si="72"/>
        <v/>
      </c>
      <c r="AL46" s="32" t="str">
        <f t="shared" si="72"/>
        <v/>
      </c>
      <c r="AM46" s="32" t="str">
        <f t="shared" si="72"/>
        <v/>
      </c>
      <c r="AN46" s="32" t="str">
        <f t="shared" si="72"/>
        <v/>
      </c>
      <c r="AO46" s="32" t="str">
        <f t="shared" si="72"/>
        <v/>
      </c>
      <c r="AP46" s="32" t="str">
        <f t="shared" si="72"/>
        <v/>
      </c>
      <c r="AQ46" s="32" t="str">
        <f t="shared" si="72"/>
        <v/>
      </c>
      <c r="AR46" s="32" t="str">
        <f t="shared" si="72"/>
        <v/>
      </c>
      <c r="AS46" s="32" t="str">
        <f t="shared" si="72"/>
        <v/>
      </c>
      <c r="AT46" s="32" t="str">
        <f t="shared" si="72"/>
        <v/>
      </c>
      <c r="AU46" s="32" t="str">
        <f t="shared" si="72"/>
        <v/>
      </c>
      <c r="AV46" s="32" t="str">
        <f t="shared" si="72"/>
        <v/>
      </c>
      <c r="AW46" s="32" t="str">
        <f t="shared" si="72"/>
        <v/>
      </c>
    </row>
    <row r="47" spans="1:49">
      <c r="AA47" s="44"/>
      <c r="AB47" s="44"/>
      <c r="AC47" s="215" t="str">
        <f t="shared" ref="AC47:AW47" si="73">IF(CHOOSE($A$4,AC140,AC240,AC340)="","",CHOOSE($A$4,AC140,AC240,AC340))</f>
        <v/>
      </c>
      <c r="AD47" s="215" t="str">
        <f t="shared" si="73"/>
        <v/>
      </c>
      <c r="AE47" s="215" t="str">
        <f t="shared" si="73"/>
        <v/>
      </c>
      <c r="AF47" s="215" t="str">
        <f t="shared" si="73"/>
        <v/>
      </c>
      <c r="AG47" s="32" t="str">
        <f t="shared" si="73"/>
        <v/>
      </c>
      <c r="AH47" s="32" t="str">
        <f t="shared" si="73"/>
        <v/>
      </c>
      <c r="AI47" s="32" t="str">
        <f t="shared" si="73"/>
        <v/>
      </c>
      <c r="AJ47" s="32" t="str">
        <f t="shared" si="73"/>
        <v/>
      </c>
      <c r="AK47" s="32" t="str">
        <f t="shared" si="73"/>
        <v/>
      </c>
      <c r="AL47" s="32" t="str">
        <f t="shared" si="73"/>
        <v/>
      </c>
      <c r="AM47" s="32" t="str">
        <f t="shared" si="73"/>
        <v/>
      </c>
      <c r="AN47" s="32" t="str">
        <f t="shared" si="73"/>
        <v/>
      </c>
      <c r="AO47" s="32" t="str">
        <f t="shared" si="73"/>
        <v/>
      </c>
      <c r="AP47" s="32" t="str">
        <f t="shared" si="73"/>
        <v/>
      </c>
      <c r="AQ47" s="32" t="str">
        <f t="shared" si="73"/>
        <v/>
      </c>
      <c r="AR47" s="32" t="str">
        <f t="shared" si="73"/>
        <v/>
      </c>
      <c r="AS47" s="32" t="str">
        <f t="shared" si="73"/>
        <v/>
      </c>
      <c r="AT47" s="32" t="str">
        <f t="shared" si="73"/>
        <v/>
      </c>
      <c r="AU47" s="32" t="str">
        <f t="shared" si="73"/>
        <v/>
      </c>
      <c r="AV47" s="32" t="str">
        <f t="shared" si="73"/>
        <v/>
      </c>
      <c r="AW47" s="32" t="str">
        <f t="shared" si="73"/>
        <v/>
      </c>
    </row>
    <row r="48" spans="1:49">
      <c r="AA48" s="44"/>
      <c r="AB48" s="44"/>
      <c r="AC48" s="215" t="str">
        <f t="shared" ref="AC48:AW48" si="74">IF(CHOOSE($A$4,AC141,AC241,AC341)="","",CHOOSE($A$4,AC141,AC241,AC341))</f>
        <v/>
      </c>
      <c r="AD48" s="215" t="str">
        <f t="shared" si="74"/>
        <v/>
      </c>
      <c r="AE48" s="215" t="str">
        <f t="shared" si="74"/>
        <v/>
      </c>
      <c r="AF48" s="215" t="str">
        <f t="shared" si="74"/>
        <v/>
      </c>
      <c r="AG48" s="32" t="str">
        <f t="shared" si="74"/>
        <v/>
      </c>
      <c r="AH48" s="32" t="str">
        <f t="shared" si="74"/>
        <v/>
      </c>
      <c r="AI48" s="32" t="str">
        <f t="shared" si="74"/>
        <v/>
      </c>
      <c r="AJ48" s="32" t="str">
        <f t="shared" si="74"/>
        <v/>
      </c>
      <c r="AK48" s="32" t="str">
        <f t="shared" si="74"/>
        <v/>
      </c>
      <c r="AL48" s="32" t="str">
        <f t="shared" si="74"/>
        <v/>
      </c>
      <c r="AM48" s="32" t="str">
        <f t="shared" si="74"/>
        <v/>
      </c>
      <c r="AN48" s="32" t="str">
        <f t="shared" si="74"/>
        <v/>
      </c>
      <c r="AO48" s="32" t="str">
        <f t="shared" si="74"/>
        <v/>
      </c>
      <c r="AP48" s="32" t="str">
        <f t="shared" si="74"/>
        <v/>
      </c>
      <c r="AQ48" s="32" t="str">
        <f t="shared" si="74"/>
        <v/>
      </c>
      <c r="AR48" s="32" t="str">
        <f t="shared" si="74"/>
        <v/>
      </c>
      <c r="AS48" s="32" t="str">
        <f t="shared" si="74"/>
        <v/>
      </c>
      <c r="AT48" s="32" t="str">
        <f t="shared" si="74"/>
        <v/>
      </c>
      <c r="AU48" s="32" t="str">
        <f t="shared" si="74"/>
        <v/>
      </c>
      <c r="AV48" s="32" t="str">
        <f t="shared" si="74"/>
        <v/>
      </c>
      <c r="AW48" s="32" t="str">
        <f t="shared" si="74"/>
        <v/>
      </c>
    </row>
    <row r="49" spans="27:49">
      <c r="AA49" s="44"/>
      <c r="AB49" s="44"/>
      <c r="AC49" s="215" t="str">
        <f t="shared" ref="AC49:AW49" si="75">IF(CHOOSE($A$4,AC142,AC242,AC342)="","",CHOOSE($A$4,AC142,AC242,AC342))</f>
        <v/>
      </c>
      <c r="AD49" s="215" t="str">
        <f t="shared" si="75"/>
        <v/>
      </c>
      <c r="AE49" s="215" t="str">
        <f t="shared" si="75"/>
        <v/>
      </c>
      <c r="AF49" s="215" t="str">
        <f t="shared" si="75"/>
        <v/>
      </c>
      <c r="AG49" s="32" t="str">
        <f t="shared" si="75"/>
        <v/>
      </c>
      <c r="AH49" s="32" t="str">
        <f t="shared" si="75"/>
        <v/>
      </c>
      <c r="AI49" s="32" t="str">
        <f t="shared" si="75"/>
        <v/>
      </c>
      <c r="AJ49" s="32" t="str">
        <f t="shared" si="75"/>
        <v/>
      </c>
      <c r="AK49" s="32" t="str">
        <f t="shared" si="75"/>
        <v/>
      </c>
      <c r="AL49" s="32" t="str">
        <f t="shared" si="75"/>
        <v/>
      </c>
      <c r="AM49" s="32" t="str">
        <f t="shared" si="75"/>
        <v/>
      </c>
      <c r="AN49" s="32" t="str">
        <f t="shared" si="75"/>
        <v/>
      </c>
      <c r="AO49" s="32" t="str">
        <f t="shared" si="75"/>
        <v/>
      </c>
      <c r="AP49" s="32" t="str">
        <f t="shared" si="75"/>
        <v/>
      </c>
      <c r="AQ49" s="32" t="str">
        <f t="shared" si="75"/>
        <v/>
      </c>
      <c r="AR49" s="32" t="str">
        <f t="shared" si="75"/>
        <v/>
      </c>
      <c r="AS49" s="32" t="str">
        <f t="shared" si="75"/>
        <v/>
      </c>
      <c r="AT49" s="32" t="str">
        <f t="shared" si="75"/>
        <v/>
      </c>
      <c r="AU49" s="32" t="str">
        <f t="shared" si="75"/>
        <v/>
      </c>
      <c r="AV49" s="32" t="str">
        <f t="shared" si="75"/>
        <v/>
      </c>
      <c r="AW49" s="32" t="str">
        <f t="shared" si="75"/>
        <v/>
      </c>
    </row>
    <row r="50" spans="27:49">
      <c r="AA50" s="44"/>
      <c r="AB50" s="44"/>
      <c r="AC50" s="215" t="str">
        <f t="shared" ref="AC50:AW50" si="76">IF(CHOOSE($A$4,AC143,AC243,AC343)="","",CHOOSE($A$4,AC143,AC243,AC343))</f>
        <v/>
      </c>
      <c r="AD50" s="215" t="str">
        <f t="shared" si="76"/>
        <v/>
      </c>
      <c r="AE50" s="215" t="str">
        <f t="shared" si="76"/>
        <v/>
      </c>
      <c r="AF50" s="215" t="str">
        <f t="shared" si="76"/>
        <v/>
      </c>
      <c r="AG50" s="32" t="str">
        <f t="shared" si="76"/>
        <v/>
      </c>
      <c r="AH50" s="32" t="str">
        <f t="shared" si="76"/>
        <v/>
      </c>
      <c r="AI50" s="32" t="str">
        <f t="shared" si="76"/>
        <v/>
      </c>
      <c r="AJ50" s="32" t="str">
        <f t="shared" si="76"/>
        <v/>
      </c>
      <c r="AK50" s="32" t="str">
        <f t="shared" si="76"/>
        <v/>
      </c>
      <c r="AL50" s="32" t="str">
        <f t="shared" si="76"/>
        <v/>
      </c>
      <c r="AM50" s="32" t="str">
        <f t="shared" si="76"/>
        <v/>
      </c>
      <c r="AN50" s="32" t="str">
        <f t="shared" si="76"/>
        <v/>
      </c>
      <c r="AO50" s="32" t="str">
        <f t="shared" si="76"/>
        <v/>
      </c>
      <c r="AP50" s="32" t="str">
        <f t="shared" si="76"/>
        <v/>
      </c>
      <c r="AQ50" s="32" t="str">
        <f t="shared" si="76"/>
        <v/>
      </c>
      <c r="AR50" s="32" t="str">
        <f t="shared" si="76"/>
        <v/>
      </c>
      <c r="AS50" s="32" t="str">
        <f t="shared" si="76"/>
        <v/>
      </c>
      <c r="AT50" s="32" t="str">
        <f t="shared" si="76"/>
        <v/>
      </c>
      <c r="AU50" s="32" t="str">
        <f t="shared" si="76"/>
        <v/>
      </c>
      <c r="AV50" s="32" t="str">
        <f t="shared" si="76"/>
        <v/>
      </c>
      <c r="AW50" s="32" t="str">
        <f t="shared" si="76"/>
        <v/>
      </c>
    </row>
    <row r="51" spans="27:49">
      <c r="AA51" s="44"/>
      <c r="AB51" s="44"/>
      <c r="AC51" s="215" t="str">
        <f t="shared" ref="AC51:AW51" si="77">IF(CHOOSE($A$4,AC144,AC244,AC344)="","",CHOOSE($A$4,AC144,AC244,AC344))</f>
        <v/>
      </c>
      <c r="AD51" s="215" t="str">
        <f t="shared" si="77"/>
        <v/>
      </c>
      <c r="AE51" s="215" t="str">
        <f t="shared" si="77"/>
        <v/>
      </c>
      <c r="AF51" s="215" t="str">
        <f t="shared" si="77"/>
        <v/>
      </c>
      <c r="AG51" s="32" t="str">
        <f t="shared" si="77"/>
        <v/>
      </c>
      <c r="AH51" s="32" t="str">
        <f t="shared" si="77"/>
        <v/>
      </c>
      <c r="AI51" s="32" t="str">
        <f t="shared" si="77"/>
        <v/>
      </c>
      <c r="AJ51" s="32" t="str">
        <f t="shared" si="77"/>
        <v/>
      </c>
      <c r="AK51" s="32" t="str">
        <f t="shared" si="77"/>
        <v/>
      </c>
      <c r="AL51" s="32" t="str">
        <f t="shared" si="77"/>
        <v/>
      </c>
      <c r="AM51" s="32" t="str">
        <f t="shared" si="77"/>
        <v/>
      </c>
      <c r="AN51" s="32" t="str">
        <f t="shared" si="77"/>
        <v/>
      </c>
      <c r="AO51" s="32" t="str">
        <f t="shared" si="77"/>
        <v/>
      </c>
      <c r="AP51" s="32" t="str">
        <f t="shared" si="77"/>
        <v/>
      </c>
      <c r="AQ51" s="32" t="str">
        <f t="shared" si="77"/>
        <v/>
      </c>
      <c r="AR51" s="32" t="str">
        <f t="shared" si="77"/>
        <v/>
      </c>
      <c r="AS51" s="32" t="str">
        <f t="shared" si="77"/>
        <v/>
      </c>
      <c r="AT51" s="32" t="str">
        <f t="shared" si="77"/>
        <v/>
      </c>
      <c r="AU51" s="32" t="str">
        <f t="shared" si="77"/>
        <v/>
      </c>
      <c r="AV51" s="32" t="str">
        <f t="shared" si="77"/>
        <v/>
      </c>
      <c r="AW51" s="32" t="str">
        <f t="shared" si="77"/>
        <v/>
      </c>
    </row>
    <row r="52" spans="27:49">
      <c r="AA52" s="44"/>
      <c r="AB52" s="44"/>
      <c r="AC52" s="215" t="str">
        <f t="shared" ref="AC52:AW52" si="78">IF(CHOOSE($A$4,AC145,AC245,AC345)="","",CHOOSE($A$4,AC145,AC245,AC345))</f>
        <v/>
      </c>
      <c r="AD52" s="215" t="str">
        <f t="shared" si="78"/>
        <v/>
      </c>
      <c r="AE52" s="215" t="str">
        <f t="shared" si="78"/>
        <v/>
      </c>
      <c r="AF52" s="215" t="str">
        <f t="shared" si="78"/>
        <v/>
      </c>
      <c r="AG52" s="32" t="str">
        <f t="shared" si="78"/>
        <v/>
      </c>
      <c r="AH52" s="32" t="str">
        <f t="shared" si="78"/>
        <v/>
      </c>
      <c r="AI52" s="32" t="str">
        <f t="shared" si="78"/>
        <v/>
      </c>
      <c r="AJ52" s="32" t="str">
        <f t="shared" si="78"/>
        <v/>
      </c>
      <c r="AK52" s="32" t="str">
        <f t="shared" si="78"/>
        <v/>
      </c>
      <c r="AL52" s="32" t="str">
        <f t="shared" si="78"/>
        <v/>
      </c>
      <c r="AM52" s="32" t="str">
        <f t="shared" si="78"/>
        <v/>
      </c>
      <c r="AN52" s="32" t="str">
        <f t="shared" si="78"/>
        <v/>
      </c>
      <c r="AO52" s="32" t="str">
        <f t="shared" si="78"/>
        <v/>
      </c>
      <c r="AP52" s="32" t="str">
        <f t="shared" si="78"/>
        <v/>
      </c>
      <c r="AQ52" s="32" t="str">
        <f t="shared" si="78"/>
        <v/>
      </c>
      <c r="AR52" s="32" t="str">
        <f t="shared" si="78"/>
        <v/>
      </c>
      <c r="AS52" s="32" t="str">
        <f t="shared" si="78"/>
        <v/>
      </c>
      <c r="AT52" s="32" t="str">
        <f t="shared" si="78"/>
        <v/>
      </c>
      <c r="AU52" s="32" t="str">
        <f t="shared" si="78"/>
        <v/>
      </c>
      <c r="AV52" s="32" t="str">
        <f t="shared" si="78"/>
        <v/>
      </c>
      <c r="AW52" s="32" t="str">
        <f t="shared" si="78"/>
        <v/>
      </c>
    </row>
    <row r="53" spans="27:49">
      <c r="AA53" s="44"/>
      <c r="AB53" s="44"/>
      <c r="AC53" s="215" t="str">
        <f t="shared" ref="AC53:AW53" si="79">IF(CHOOSE($A$4,AC146,AC246,AC346)="","",CHOOSE($A$4,AC146,AC246,AC346))</f>
        <v/>
      </c>
      <c r="AD53" s="215" t="str">
        <f t="shared" si="79"/>
        <v/>
      </c>
      <c r="AE53" s="215" t="str">
        <f t="shared" si="79"/>
        <v/>
      </c>
      <c r="AF53" s="215" t="str">
        <f t="shared" si="79"/>
        <v/>
      </c>
      <c r="AG53" s="32" t="str">
        <f t="shared" si="79"/>
        <v/>
      </c>
      <c r="AH53" s="32" t="str">
        <f t="shared" si="79"/>
        <v/>
      </c>
      <c r="AI53" s="32" t="str">
        <f t="shared" si="79"/>
        <v/>
      </c>
      <c r="AJ53" s="32" t="str">
        <f t="shared" si="79"/>
        <v/>
      </c>
      <c r="AK53" s="32" t="str">
        <f t="shared" si="79"/>
        <v/>
      </c>
      <c r="AL53" s="32" t="str">
        <f t="shared" si="79"/>
        <v/>
      </c>
      <c r="AM53" s="32" t="str">
        <f t="shared" si="79"/>
        <v/>
      </c>
      <c r="AN53" s="32" t="str">
        <f t="shared" si="79"/>
        <v/>
      </c>
      <c r="AO53" s="32" t="str">
        <f t="shared" si="79"/>
        <v/>
      </c>
      <c r="AP53" s="32" t="str">
        <f t="shared" si="79"/>
        <v/>
      </c>
      <c r="AQ53" s="32" t="str">
        <f t="shared" si="79"/>
        <v/>
      </c>
      <c r="AR53" s="32" t="str">
        <f t="shared" si="79"/>
        <v/>
      </c>
      <c r="AS53" s="32" t="str">
        <f t="shared" si="79"/>
        <v/>
      </c>
      <c r="AT53" s="32" t="str">
        <f t="shared" si="79"/>
        <v/>
      </c>
      <c r="AU53" s="32" t="str">
        <f t="shared" si="79"/>
        <v/>
      </c>
      <c r="AV53" s="32" t="str">
        <f t="shared" si="79"/>
        <v/>
      </c>
      <c r="AW53" s="32" t="str">
        <f t="shared" si="79"/>
        <v/>
      </c>
    </row>
    <row r="54" spans="27:49">
      <c r="AA54" s="44"/>
      <c r="AB54" s="44"/>
      <c r="AC54" s="215" t="str">
        <f t="shared" ref="AC54:AW54" si="80">IF(CHOOSE($A$4,AC147,AC247,AC347)="","",CHOOSE($A$4,AC147,AC247,AC347))</f>
        <v/>
      </c>
      <c r="AD54" s="215" t="str">
        <f t="shared" si="80"/>
        <v/>
      </c>
      <c r="AE54" s="215" t="str">
        <f t="shared" si="80"/>
        <v/>
      </c>
      <c r="AF54" s="215" t="str">
        <f t="shared" si="80"/>
        <v/>
      </c>
      <c r="AG54" s="32" t="str">
        <f t="shared" si="80"/>
        <v/>
      </c>
      <c r="AH54" s="32" t="str">
        <f t="shared" si="80"/>
        <v/>
      </c>
      <c r="AI54" s="32" t="str">
        <f t="shared" si="80"/>
        <v/>
      </c>
      <c r="AJ54" s="32" t="str">
        <f t="shared" si="80"/>
        <v/>
      </c>
      <c r="AK54" s="32" t="str">
        <f t="shared" si="80"/>
        <v/>
      </c>
      <c r="AL54" s="32" t="str">
        <f t="shared" si="80"/>
        <v/>
      </c>
      <c r="AM54" s="32" t="str">
        <f t="shared" si="80"/>
        <v/>
      </c>
      <c r="AN54" s="32" t="str">
        <f t="shared" si="80"/>
        <v/>
      </c>
      <c r="AO54" s="32" t="str">
        <f t="shared" si="80"/>
        <v/>
      </c>
      <c r="AP54" s="32" t="str">
        <f t="shared" si="80"/>
        <v/>
      </c>
      <c r="AQ54" s="32" t="str">
        <f t="shared" si="80"/>
        <v/>
      </c>
      <c r="AR54" s="32" t="str">
        <f t="shared" si="80"/>
        <v/>
      </c>
      <c r="AS54" s="32" t="str">
        <f t="shared" si="80"/>
        <v/>
      </c>
      <c r="AT54" s="32" t="str">
        <f t="shared" si="80"/>
        <v/>
      </c>
      <c r="AU54" s="32" t="str">
        <f t="shared" si="80"/>
        <v/>
      </c>
      <c r="AV54" s="32" t="str">
        <f t="shared" si="80"/>
        <v/>
      </c>
      <c r="AW54" s="32" t="str">
        <f t="shared" si="80"/>
        <v/>
      </c>
    </row>
    <row r="55" spans="27:49">
      <c r="AA55" s="44"/>
      <c r="AB55" s="44"/>
      <c r="AC55" s="215" t="str">
        <f t="shared" ref="AC55:AW55" si="81">IF(CHOOSE($A$4,AC148,AC248,AC348)="","",CHOOSE($A$4,AC148,AC248,AC348))</f>
        <v/>
      </c>
      <c r="AD55" s="215" t="str">
        <f t="shared" si="81"/>
        <v/>
      </c>
      <c r="AE55" s="215" t="str">
        <f t="shared" si="81"/>
        <v/>
      </c>
      <c r="AF55" s="215" t="str">
        <f t="shared" si="81"/>
        <v/>
      </c>
      <c r="AG55" s="32" t="str">
        <f t="shared" si="81"/>
        <v/>
      </c>
      <c r="AH55" s="32" t="str">
        <f t="shared" si="81"/>
        <v/>
      </c>
      <c r="AI55" s="32" t="str">
        <f t="shared" si="81"/>
        <v/>
      </c>
      <c r="AJ55" s="32" t="str">
        <f t="shared" si="81"/>
        <v/>
      </c>
      <c r="AK55" s="32" t="str">
        <f t="shared" si="81"/>
        <v/>
      </c>
      <c r="AL55" s="32" t="str">
        <f t="shared" si="81"/>
        <v/>
      </c>
      <c r="AM55" s="32" t="str">
        <f t="shared" si="81"/>
        <v/>
      </c>
      <c r="AN55" s="32" t="str">
        <f t="shared" si="81"/>
        <v/>
      </c>
      <c r="AO55" s="32" t="str">
        <f t="shared" si="81"/>
        <v/>
      </c>
      <c r="AP55" s="32" t="str">
        <f t="shared" si="81"/>
        <v/>
      </c>
      <c r="AQ55" s="32" t="str">
        <f t="shared" si="81"/>
        <v/>
      </c>
      <c r="AR55" s="32" t="str">
        <f t="shared" si="81"/>
        <v/>
      </c>
      <c r="AS55" s="32" t="str">
        <f t="shared" si="81"/>
        <v/>
      </c>
      <c r="AT55" s="32" t="str">
        <f t="shared" si="81"/>
        <v/>
      </c>
      <c r="AU55" s="32" t="str">
        <f t="shared" si="81"/>
        <v/>
      </c>
      <c r="AV55" s="32" t="str">
        <f t="shared" si="81"/>
        <v/>
      </c>
      <c r="AW55" s="32" t="str">
        <f t="shared" si="81"/>
        <v/>
      </c>
    </row>
    <row r="56" spans="27:49">
      <c r="AA56" s="44"/>
      <c r="AB56" s="44"/>
      <c r="AC56" s="215" t="str">
        <f t="shared" ref="AC56:AW56" si="82">IF(CHOOSE($A$4,AC149,AC249,AC349)="","",CHOOSE($A$4,AC149,AC249,AC349))</f>
        <v/>
      </c>
      <c r="AD56" s="215" t="str">
        <f t="shared" si="82"/>
        <v/>
      </c>
      <c r="AE56" s="215" t="str">
        <f t="shared" si="82"/>
        <v/>
      </c>
      <c r="AF56" s="215" t="str">
        <f t="shared" si="82"/>
        <v/>
      </c>
      <c r="AG56" s="32" t="str">
        <f t="shared" si="82"/>
        <v/>
      </c>
      <c r="AH56" s="32" t="str">
        <f t="shared" si="82"/>
        <v/>
      </c>
      <c r="AI56" s="32" t="str">
        <f t="shared" si="82"/>
        <v/>
      </c>
      <c r="AJ56" s="32" t="str">
        <f t="shared" si="82"/>
        <v/>
      </c>
      <c r="AK56" s="32" t="str">
        <f t="shared" si="82"/>
        <v/>
      </c>
      <c r="AL56" s="32" t="str">
        <f t="shared" si="82"/>
        <v/>
      </c>
      <c r="AM56" s="32" t="str">
        <f t="shared" si="82"/>
        <v/>
      </c>
      <c r="AN56" s="32" t="str">
        <f t="shared" si="82"/>
        <v/>
      </c>
      <c r="AO56" s="32" t="str">
        <f t="shared" si="82"/>
        <v/>
      </c>
      <c r="AP56" s="32" t="str">
        <f t="shared" si="82"/>
        <v/>
      </c>
      <c r="AQ56" s="32" t="str">
        <f t="shared" si="82"/>
        <v/>
      </c>
      <c r="AR56" s="32" t="str">
        <f t="shared" si="82"/>
        <v/>
      </c>
      <c r="AS56" s="32" t="str">
        <f t="shared" si="82"/>
        <v/>
      </c>
      <c r="AT56" s="32" t="str">
        <f t="shared" si="82"/>
        <v/>
      </c>
      <c r="AU56" s="32" t="str">
        <f t="shared" si="82"/>
        <v/>
      </c>
      <c r="AV56" s="32" t="str">
        <f t="shared" si="82"/>
        <v/>
      </c>
      <c r="AW56" s="32" t="str">
        <f t="shared" si="82"/>
        <v/>
      </c>
    </row>
    <row r="57" spans="27:49">
      <c r="AA57" s="44"/>
      <c r="AB57" s="44"/>
      <c r="AC57" s="215" t="str">
        <f t="shared" ref="AC57:AW57" si="83">IF(CHOOSE($A$4,AC150,AC250,AC350)="","",CHOOSE($A$4,AC150,AC250,AC350))</f>
        <v/>
      </c>
      <c r="AD57" s="215" t="str">
        <f t="shared" si="83"/>
        <v/>
      </c>
      <c r="AE57" s="215" t="str">
        <f t="shared" si="83"/>
        <v/>
      </c>
      <c r="AF57" s="215" t="str">
        <f t="shared" si="83"/>
        <v/>
      </c>
      <c r="AG57" s="32" t="str">
        <f t="shared" si="83"/>
        <v/>
      </c>
      <c r="AH57" s="32" t="str">
        <f t="shared" si="83"/>
        <v/>
      </c>
      <c r="AI57" s="32" t="str">
        <f t="shared" si="83"/>
        <v/>
      </c>
      <c r="AJ57" s="32" t="str">
        <f t="shared" si="83"/>
        <v/>
      </c>
      <c r="AK57" s="32" t="str">
        <f t="shared" si="83"/>
        <v/>
      </c>
      <c r="AL57" s="32" t="str">
        <f t="shared" si="83"/>
        <v/>
      </c>
      <c r="AM57" s="32" t="str">
        <f t="shared" si="83"/>
        <v/>
      </c>
      <c r="AN57" s="32" t="str">
        <f t="shared" si="83"/>
        <v/>
      </c>
      <c r="AO57" s="32" t="str">
        <f t="shared" si="83"/>
        <v/>
      </c>
      <c r="AP57" s="32" t="str">
        <f t="shared" si="83"/>
        <v/>
      </c>
      <c r="AQ57" s="32" t="str">
        <f t="shared" si="83"/>
        <v/>
      </c>
      <c r="AR57" s="32" t="str">
        <f t="shared" si="83"/>
        <v/>
      </c>
      <c r="AS57" s="32" t="str">
        <f t="shared" si="83"/>
        <v/>
      </c>
      <c r="AT57" s="32" t="str">
        <f t="shared" si="83"/>
        <v/>
      </c>
      <c r="AU57" s="32" t="str">
        <f t="shared" si="83"/>
        <v/>
      </c>
      <c r="AV57" s="32" t="str">
        <f t="shared" si="83"/>
        <v/>
      </c>
      <c r="AW57" s="32" t="str">
        <f t="shared" si="83"/>
        <v/>
      </c>
    </row>
    <row r="58" spans="27:49">
      <c r="AA58" s="44"/>
      <c r="AB58" s="44"/>
      <c r="AC58" s="215" t="str">
        <f t="shared" ref="AC58:AW58" si="84">IF(CHOOSE($A$4,AC151,AC251,AC351)="","",CHOOSE($A$4,AC151,AC251,AC351))</f>
        <v/>
      </c>
      <c r="AD58" s="215" t="str">
        <f t="shared" si="84"/>
        <v/>
      </c>
      <c r="AE58" s="215" t="str">
        <f t="shared" si="84"/>
        <v/>
      </c>
      <c r="AF58" s="215" t="str">
        <f t="shared" si="84"/>
        <v/>
      </c>
      <c r="AG58" s="32" t="str">
        <f t="shared" si="84"/>
        <v/>
      </c>
      <c r="AH58" s="32" t="str">
        <f t="shared" si="84"/>
        <v/>
      </c>
      <c r="AI58" s="32" t="str">
        <f t="shared" si="84"/>
        <v/>
      </c>
      <c r="AJ58" s="32" t="str">
        <f t="shared" si="84"/>
        <v/>
      </c>
      <c r="AK58" s="32" t="str">
        <f t="shared" si="84"/>
        <v/>
      </c>
      <c r="AL58" s="32" t="str">
        <f t="shared" si="84"/>
        <v/>
      </c>
      <c r="AM58" s="32" t="str">
        <f t="shared" si="84"/>
        <v/>
      </c>
      <c r="AN58" s="32" t="str">
        <f t="shared" si="84"/>
        <v/>
      </c>
      <c r="AO58" s="32" t="str">
        <f t="shared" si="84"/>
        <v/>
      </c>
      <c r="AP58" s="32" t="str">
        <f t="shared" si="84"/>
        <v/>
      </c>
      <c r="AQ58" s="32" t="str">
        <f t="shared" si="84"/>
        <v/>
      </c>
      <c r="AR58" s="32" t="str">
        <f t="shared" si="84"/>
        <v/>
      </c>
      <c r="AS58" s="32" t="str">
        <f t="shared" si="84"/>
        <v/>
      </c>
      <c r="AT58" s="32" t="str">
        <f t="shared" si="84"/>
        <v/>
      </c>
      <c r="AU58" s="32" t="str">
        <f t="shared" si="84"/>
        <v/>
      </c>
      <c r="AV58" s="32" t="str">
        <f t="shared" si="84"/>
        <v/>
      </c>
      <c r="AW58" s="32" t="str">
        <f t="shared" si="84"/>
        <v/>
      </c>
    </row>
    <row r="59" spans="27:49">
      <c r="AA59" s="44"/>
      <c r="AB59" s="44"/>
      <c r="AC59" s="215" t="str">
        <f t="shared" ref="AC59:AW59" si="85">IF(CHOOSE($A$4,AC152,AC252,AC352)="","",CHOOSE($A$4,AC152,AC252,AC352))</f>
        <v/>
      </c>
      <c r="AD59" s="215" t="str">
        <f t="shared" si="85"/>
        <v/>
      </c>
      <c r="AE59" s="215" t="str">
        <f t="shared" si="85"/>
        <v/>
      </c>
      <c r="AF59" s="215" t="str">
        <f t="shared" si="85"/>
        <v/>
      </c>
      <c r="AG59" s="32" t="str">
        <f t="shared" si="85"/>
        <v/>
      </c>
      <c r="AH59" s="32" t="str">
        <f t="shared" si="85"/>
        <v/>
      </c>
      <c r="AI59" s="32" t="str">
        <f t="shared" si="85"/>
        <v/>
      </c>
      <c r="AJ59" s="32" t="str">
        <f t="shared" si="85"/>
        <v/>
      </c>
      <c r="AK59" s="32" t="str">
        <f t="shared" si="85"/>
        <v/>
      </c>
      <c r="AL59" s="32" t="str">
        <f t="shared" si="85"/>
        <v/>
      </c>
      <c r="AM59" s="32" t="str">
        <f t="shared" si="85"/>
        <v/>
      </c>
      <c r="AN59" s="32" t="str">
        <f t="shared" si="85"/>
        <v/>
      </c>
      <c r="AO59" s="32" t="str">
        <f t="shared" si="85"/>
        <v/>
      </c>
      <c r="AP59" s="32" t="str">
        <f t="shared" si="85"/>
        <v/>
      </c>
      <c r="AQ59" s="32" t="str">
        <f t="shared" si="85"/>
        <v/>
      </c>
      <c r="AR59" s="32" t="str">
        <f t="shared" si="85"/>
        <v/>
      </c>
      <c r="AS59" s="32" t="str">
        <f t="shared" si="85"/>
        <v/>
      </c>
      <c r="AT59" s="32" t="str">
        <f t="shared" si="85"/>
        <v/>
      </c>
      <c r="AU59" s="32" t="str">
        <f t="shared" si="85"/>
        <v/>
      </c>
      <c r="AV59" s="32" t="str">
        <f t="shared" si="85"/>
        <v/>
      </c>
      <c r="AW59" s="32" t="str">
        <f t="shared" si="85"/>
        <v/>
      </c>
    </row>
    <row r="60" spans="27:49">
      <c r="AA60" s="44"/>
      <c r="AB60" s="44"/>
      <c r="AC60" s="215" t="str">
        <f t="shared" ref="AC60:AW60" si="86">IF(CHOOSE($A$4,AC153,AC253,AC353)="","",CHOOSE($A$4,AC153,AC253,AC353))</f>
        <v/>
      </c>
      <c r="AD60" s="215" t="str">
        <f t="shared" si="86"/>
        <v/>
      </c>
      <c r="AE60" s="215" t="str">
        <f t="shared" si="86"/>
        <v/>
      </c>
      <c r="AF60" s="215" t="str">
        <f t="shared" si="86"/>
        <v/>
      </c>
      <c r="AG60" s="32" t="str">
        <f t="shared" si="86"/>
        <v/>
      </c>
      <c r="AH60" s="32" t="str">
        <f t="shared" si="86"/>
        <v/>
      </c>
      <c r="AI60" s="32" t="str">
        <f t="shared" si="86"/>
        <v/>
      </c>
      <c r="AJ60" s="32" t="str">
        <f t="shared" si="86"/>
        <v/>
      </c>
      <c r="AK60" s="32" t="str">
        <f t="shared" si="86"/>
        <v/>
      </c>
      <c r="AL60" s="32" t="str">
        <f t="shared" si="86"/>
        <v/>
      </c>
      <c r="AM60" s="32" t="str">
        <f t="shared" si="86"/>
        <v/>
      </c>
      <c r="AN60" s="32" t="str">
        <f t="shared" si="86"/>
        <v/>
      </c>
      <c r="AO60" s="32" t="str">
        <f t="shared" si="86"/>
        <v/>
      </c>
      <c r="AP60" s="32" t="str">
        <f t="shared" si="86"/>
        <v/>
      </c>
      <c r="AQ60" s="32" t="str">
        <f t="shared" si="86"/>
        <v/>
      </c>
      <c r="AR60" s="32" t="str">
        <f t="shared" si="86"/>
        <v/>
      </c>
      <c r="AS60" s="32" t="str">
        <f t="shared" si="86"/>
        <v/>
      </c>
      <c r="AT60" s="32" t="str">
        <f t="shared" si="86"/>
        <v/>
      </c>
      <c r="AU60" s="32" t="str">
        <f t="shared" si="86"/>
        <v/>
      </c>
      <c r="AV60" s="32" t="str">
        <f t="shared" si="86"/>
        <v/>
      </c>
      <c r="AW60" s="32" t="str">
        <f t="shared" si="86"/>
        <v/>
      </c>
    </row>
    <row r="61" spans="27:49">
      <c r="AA61" s="44"/>
      <c r="AB61" s="44"/>
      <c r="AC61" s="215" t="str">
        <f t="shared" ref="AC61:AW61" si="87">IF(CHOOSE($A$4,AC154,AC254,AC354)="","",CHOOSE($A$4,AC154,AC254,AC354))</f>
        <v/>
      </c>
      <c r="AD61" s="215" t="str">
        <f t="shared" si="87"/>
        <v/>
      </c>
      <c r="AE61" s="215" t="str">
        <f t="shared" si="87"/>
        <v/>
      </c>
      <c r="AF61" s="215" t="str">
        <f t="shared" si="87"/>
        <v/>
      </c>
      <c r="AG61" s="32" t="str">
        <f t="shared" si="87"/>
        <v/>
      </c>
      <c r="AH61" s="32" t="str">
        <f t="shared" si="87"/>
        <v/>
      </c>
      <c r="AI61" s="32" t="str">
        <f t="shared" si="87"/>
        <v/>
      </c>
      <c r="AJ61" s="32" t="str">
        <f t="shared" si="87"/>
        <v/>
      </c>
      <c r="AK61" s="32" t="str">
        <f t="shared" si="87"/>
        <v/>
      </c>
      <c r="AL61" s="32" t="str">
        <f t="shared" si="87"/>
        <v/>
      </c>
      <c r="AM61" s="32" t="str">
        <f t="shared" si="87"/>
        <v/>
      </c>
      <c r="AN61" s="32" t="str">
        <f t="shared" si="87"/>
        <v/>
      </c>
      <c r="AO61" s="32" t="str">
        <f t="shared" si="87"/>
        <v/>
      </c>
      <c r="AP61" s="32" t="str">
        <f t="shared" si="87"/>
        <v/>
      </c>
      <c r="AQ61" s="32" t="str">
        <f t="shared" si="87"/>
        <v/>
      </c>
      <c r="AR61" s="32" t="str">
        <f t="shared" si="87"/>
        <v/>
      </c>
      <c r="AS61" s="32" t="str">
        <f t="shared" si="87"/>
        <v/>
      </c>
      <c r="AT61" s="32" t="str">
        <f t="shared" si="87"/>
        <v/>
      </c>
      <c r="AU61" s="32" t="str">
        <f t="shared" si="87"/>
        <v/>
      </c>
      <c r="AV61" s="32" t="str">
        <f t="shared" si="87"/>
        <v/>
      </c>
      <c r="AW61" s="32" t="str">
        <f t="shared" si="87"/>
        <v/>
      </c>
    </row>
    <row r="62" spans="27:49">
      <c r="AA62" s="44"/>
      <c r="AB62" s="44"/>
      <c r="AC62" s="215" t="str">
        <f t="shared" ref="AC62:AW62" si="88">IF(CHOOSE($A$4,AC155,AC255,AC355)="","",CHOOSE($A$4,AC155,AC255,AC355))</f>
        <v/>
      </c>
      <c r="AD62" s="215" t="str">
        <f t="shared" si="88"/>
        <v/>
      </c>
      <c r="AE62" s="215" t="str">
        <f t="shared" si="88"/>
        <v/>
      </c>
      <c r="AF62" s="215" t="str">
        <f t="shared" si="88"/>
        <v/>
      </c>
      <c r="AG62" s="32" t="str">
        <f t="shared" si="88"/>
        <v/>
      </c>
      <c r="AH62" s="32" t="str">
        <f t="shared" si="88"/>
        <v/>
      </c>
      <c r="AI62" s="32" t="str">
        <f t="shared" si="88"/>
        <v/>
      </c>
      <c r="AJ62" s="32" t="str">
        <f t="shared" si="88"/>
        <v/>
      </c>
      <c r="AK62" s="32" t="str">
        <f t="shared" si="88"/>
        <v/>
      </c>
      <c r="AL62" s="32" t="str">
        <f t="shared" si="88"/>
        <v/>
      </c>
      <c r="AM62" s="32" t="str">
        <f t="shared" si="88"/>
        <v/>
      </c>
      <c r="AN62" s="32" t="str">
        <f t="shared" si="88"/>
        <v/>
      </c>
      <c r="AO62" s="32" t="str">
        <f t="shared" si="88"/>
        <v/>
      </c>
      <c r="AP62" s="32" t="str">
        <f t="shared" si="88"/>
        <v/>
      </c>
      <c r="AQ62" s="32" t="str">
        <f t="shared" si="88"/>
        <v/>
      </c>
      <c r="AR62" s="32" t="str">
        <f t="shared" si="88"/>
        <v/>
      </c>
      <c r="AS62" s="32" t="str">
        <f t="shared" si="88"/>
        <v/>
      </c>
      <c r="AT62" s="32" t="str">
        <f t="shared" si="88"/>
        <v/>
      </c>
      <c r="AU62" s="32" t="str">
        <f t="shared" si="88"/>
        <v/>
      </c>
      <c r="AV62" s="32" t="str">
        <f t="shared" si="88"/>
        <v/>
      </c>
      <c r="AW62" s="32" t="str">
        <f t="shared" si="88"/>
        <v/>
      </c>
    </row>
    <row r="63" spans="27:49">
      <c r="AA63" s="44"/>
      <c r="AB63" s="44"/>
      <c r="AC63" s="215" t="str">
        <f t="shared" ref="AC63:AW63" si="89">IF(CHOOSE($A$4,AC156,AC256,AC356)="","",CHOOSE($A$4,AC156,AC256,AC356))</f>
        <v/>
      </c>
      <c r="AD63" s="215" t="str">
        <f t="shared" si="89"/>
        <v/>
      </c>
      <c r="AE63" s="215" t="str">
        <f t="shared" si="89"/>
        <v/>
      </c>
      <c r="AF63" s="215" t="str">
        <f t="shared" si="89"/>
        <v/>
      </c>
      <c r="AG63" s="32" t="str">
        <f t="shared" si="89"/>
        <v/>
      </c>
      <c r="AH63" s="32" t="str">
        <f t="shared" si="89"/>
        <v/>
      </c>
      <c r="AI63" s="32" t="str">
        <f t="shared" si="89"/>
        <v/>
      </c>
      <c r="AJ63" s="32" t="str">
        <f t="shared" si="89"/>
        <v/>
      </c>
      <c r="AK63" s="32" t="str">
        <f t="shared" si="89"/>
        <v/>
      </c>
      <c r="AL63" s="32" t="str">
        <f t="shared" si="89"/>
        <v/>
      </c>
      <c r="AM63" s="32" t="str">
        <f t="shared" si="89"/>
        <v/>
      </c>
      <c r="AN63" s="32" t="str">
        <f t="shared" si="89"/>
        <v/>
      </c>
      <c r="AO63" s="32" t="str">
        <f t="shared" si="89"/>
        <v/>
      </c>
      <c r="AP63" s="32" t="str">
        <f t="shared" si="89"/>
        <v/>
      </c>
      <c r="AQ63" s="32" t="str">
        <f t="shared" si="89"/>
        <v/>
      </c>
      <c r="AR63" s="32" t="str">
        <f t="shared" si="89"/>
        <v/>
      </c>
      <c r="AS63" s="32" t="str">
        <f t="shared" si="89"/>
        <v/>
      </c>
      <c r="AT63" s="32" t="str">
        <f t="shared" si="89"/>
        <v/>
      </c>
      <c r="AU63" s="32" t="str">
        <f t="shared" si="89"/>
        <v/>
      </c>
      <c r="AV63" s="32" t="str">
        <f t="shared" si="89"/>
        <v/>
      </c>
      <c r="AW63" s="32" t="str">
        <f t="shared" si="89"/>
        <v/>
      </c>
    </row>
    <row r="64" spans="27:49">
      <c r="AA64" s="44"/>
      <c r="AB64" s="44"/>
      <c r="AC64" s="215" t="str">
        <f t="shared" ref="AC64:AW64" si="90">IF(CHOOSE($A$4,AC157,AC257,AC357)="","",CHOOSE($A$4,AC157,AC257,AC357))</f>
        <v/>
      </c>
      <c r="AD64" s="215" t="str">
        <f t="shared" si="90"/>
        <v/>
      </c>
      <c r="AE64" s="215" t="str">
        <f t="shared" si="90"/>
        <v/>
      </c>
      <c r="AF64" s="215" t="str">
        <f t="shared" si="90"/>
        <v/>
      </c>
      <c r="AG64" s="32" t="str">
        <f t="shared" si="90"/>
        <v/>
      </c>
      <c r="AH64" s="32" t="str">
        <f t="shared" si="90"/>
        <v/>
      </c>
      <c r="AI64" s="32" t="str">
        <f t="shared" si="90"/>
        <v/>
      </c>
      <c r="AJ64" s="32" t="str">
        <f t="shared" si="90"/>
        <v/>
      </c>
      <c r="AK64" s="32" t="str">
        <f t="shared" si="90"/>
        <v/>
      </c>
      <c r="AL64" s="32" t="str">
        <f t="shared" si="90"/>
        <v/>
      </c>
      <c r="AM64" s="32" t="str">
        <f t="shared" si="90"/>
        <v/>
      </c>
      <c r="AN64" s="32" t="str">
        <f t="shared" si="90"/>
        <v/>
      </c>
      <c r="AO64" s="32" t="str">
        <f t="shared" si="90"/>
        <v/>
      </c>
      <c r="AP64" s="32" t="str">
        <f t="shared" si="90"/>
        <v/>
      </c>
      <c r="AQ64" s="32" t="str">
        <f t="shared" si="90"/>
        <v/>
      </c>
      <c r="AR64" s="32" t="str">
        <f t="shared" si="90"/>
        <v/>
      </c>
      <c r="AS64" s="32" t="str">
        <f t="shared" si="90"/>
        <v/>
      </c>
      <c r="AT64" s="32" t="str">
        <f t="shared" si="90"/>
        <v/>
      </c>
      <c r="AU64" s="32" t="str">
        <f t="shared" si="90"/>
        <v/>
      </c>
      <c r="AV64" s="32" t="str">
        <f t="shared" si="90"/>
        <v/>
      </c>
      <c r="AW64" s="32" t="str">
        <f t="shared" si="90"/>
        <v/>
      </c>
    </row>
    <row r="65" spans="27:49">
      <c r="AA65" s="44"/>
      <c r="AB65" s="44"/>
      <c r="AC65" s="215" t="str">
        <f t="shared" ref="AC65:AW65" si="91">IF(CHOOSE($A$4,AC158,AC258,AC358)="","",CHOOSE($A$4,AC158,AC258,AC358))</f>
        <v/>
      </c>
      <c r="AD65" s="215" t="str">
        <f t="shared" si="91"/>
        <v/>
      </c>
      <c r="AE65" s="215" t="str">
        <f t="shared" si="91"/>
        <v/>
      </c>
      <c r="AF65" s="215" t="str">
        <f t="shared" si="91"/>
        <v/>
      </c>
      <c r="AG65" s="32" t="str">
        <f t="shared" si="91"/>
        <v/>
      </c>
      <c r="AH65" s="32" t="str">
        <f t="shared" si="91"/>
        <v/>
      </c>
      <c r="AI65" s="32" t="str">
        <f t="shared" si="91"/>
        <v/>
      </c>
      <c r="AJ65" s="32" t="str">
        <f t="shared" si="91"/>
        <v/>
      </c>
      <c r="AK65" s="32" t="str">
        <f t="shared" si="91"/>
        <v/>
      </c>
      <c r="AL65" s="32" t="str">
        <f t="shared" si="91"/>
        <v/>
      </c>
      <c r="AM65" s="32" t="str">
        <f t="shared" si="91"/>
        <v/>
      </c>
      <c r="AN65" s="32" t="str">
        <f t="shared" si="91"/>
        <v/>
      </c>
      <c r="AO65" s="32" t="str">
        <f t="shared" si="91"/>
        <v/>
      </c>
      <c r="AP65" s="32" t="str">
        <f t="shared" si="91"/>
        <v/>
      </c>
      <c r="AQ65" s="32" t="str">
        <f t="shared" si="91"/>
        <v/>
      </c>
      <c r="AR65" s="32" t="str">
        <f t="shared" si="91"/>
        <v/>
      </c>
      <c r="AS65" s="32" t="str">
        <f t="shared" si="91"/>
        <v/>
      </c>
      <c r="AT65" s="32" t="str">
        <f t="shared" si="91"/>
        <v/>
      </c>
      <c r="AU65" s="32" t="str">
        <f t="shared" si="91"/>
        <v/>
      </c>
      <c r="AV65" s="32" t="str">
        <f t="shared" si="91"/>
        <v/>
      </c>
      <c r="AW65" s="32" t="str">
        <f t="shared" si="91"/>
        <v/>
      </c>
    </row>
    <row r="66" spans="27:49">
      <c r="AA66" s="44"/>
      <c r="AB66" s="44"/>
      <c r="AC66" s="44"/>
      <c r="AD66" s="44"/>
      <c r="AE66" s="44"/>
      <c r="AF66" s="44"/>
    </row>
    <row r="67" spans="27:49">
      <c r="AA67" s="44"/>
      <c r="AB67" s="44"/>
      <c r="AC67" s="44"/>
      <c r="AD67" s="44"/>
      <c r="AE67" s="44"/>
      <c r="AF67" s="44"/>
    </row>
    <row r="68" spans="27:49">
      <c r="AA68" s="44"/>
      <c r="AB68" s="44"/>
      <c r="AC68" s="44"/>
      <c r="AD68" s="44"/>
      <c r="AE68" s="44"/>
      <c r="AF68" s="44"/>
    </row>
    <row r="69" spans="27:49">
      <c r="AA69" s="44"/>
      <c r="AB69" s="44"/>
      <c r="AC69" s="44"/>
      <c r="AD69" s="44"/>
      <c r="AE69" s="44"/>
      <c r="AF69" s="44"/>
    </row>
    <row r="70" spans="27:49">
      <c r="AA70" s="44"/>
      <c r="AB70" s="44"/>
      <c r="AC70" s="44"/>
      <c r="AD70" s="44"/>
      <c r="AE70" s="44"/>
      <c r="AF70" s="44"/>
    </row>
    <row r="71" spans="27:49">
      <c r="AA71" s="44"/>
      <c r="AB71" s="44"/>
      <c r="AC71" s="44"/>
      <c r="AD71" s="44"/>
      <c r="AE71" s="44"/>
      <c r="AF71" s="44"/>
    </row>
    <row r="72" spans="27:49">
      <c r="AA72" s="44"/>
      <c r="AB72" s="44"/>
      <c r="AC72" s="44"/>
      <c r="AD72" s="44"/>
      <c r="AE72" s="44"/>
      <c r="AF72" s="44"/>
    </row>
    <row r="73" spans="27:49">
      <c r="AA73" s="44"/>
      <c r="AB73" s="44"/>
      <c r="AC73" s="44"/>
      <c r="AD73" s="44"/>
      <c r="AE73" s="44"/>
      <c r="AF73" s="44"/>
    </row>
    <row r="74" spans="27:49">
      <c r="AA74" s="44"/>
      <c r="AB74" s="44"/>
      <c r="AC74" s="44"/>
      <c r="AD74" s="44"/>
      <c r="AE74" s="44"/>
      <c r="AF74" s="44"/>
    </row>
    <row r="75" spans="27:49">
      <c r="AA75" s="44"/>
      <c r="AB75" s="44"/>
      <c r="AC75" s="44"/>
      <c r="AD75" s="44"/>
      <c r="AE75" s="44"/>
      <c r="AF75" s="44"/>
    </row>
    <row r="76" spans="27:49">
      <c r="AA76" s="44"/>
      <c r="AB76" s="44"/>
      <c r="AC76" s="44"/>
      <c r="AD76" s="44"/>
      <c r="AE76" s="44"/>
      <c r="AF76" s="44"/>
    </row>
    <row r="77" spans="27:49">
      <c r="AA77" s="44"/>
      <c r="AB77" s="44"/>
      <c r="AC77" s="44"/>
      <c r="AD77" s="44"/>
      <c r="AE77" s="44"/>
      <c r="AF77" s="44"/>
    </row>
    <row r="78" spans="27:49">
      <c r="AA78" s="44"/>
      <c r="AB78" s="44"/>
      <c r="AC78" s="44"/>
      <c r="AD78" s="44"/>
      <c r="AE78" s="44"/>
      <c r="AF78" s="44"/>
    </row>
    <row r="79" spans="27:49">
      <c r="AA79" s="44"/>
      <c r="AB79" s="44"/>
      <c r="AC79" s="44"/>
      <c r="AD79" s="44"/>
      <c r="AE79" s="44"/>
      <c r="AF79" s="44"/>
    </row>
    <row r="80" spans="27:49">
      <c r="AA80" s="44"/>
      <c r="AB80" s="44"/>
      <c r="AC80" s="44"/>
      <c r="AD80" s="44"/>
      <c r="AE80" s="44"/>
      <c r="AF80" s="44"/>
    </row>
    <row r="81" spans="27:32">
      <c r="AA81" s="44"/>
      <c r="AB81" s="44"/>
      <c r="AC81" s="44"/>
      <c r="AD81" s="44"/>
      <c r="AE81" s="44"/>
      <c r="AF81" s="44"/>
    </row>
    <row r="82" spans="27:32">
      <c r="AA82" s="44"/>
      <c r="AB82" s="44"/>
      <c r="AC82" s="44"/>
      <c r="AD82" s="44"/>
      <c r="AE82" s="44"/>
      <c r="AF82" s="44"/>
    </row>
    <row r="83" spans="27:32">
      <c r="AA83" s="44"/>
      <c r="AB83" s="44"/>
      <c r="AC83" s="44"/>
      <c r="AD83" s="44"/>
      <c r="AE83" s="44"/>
      <c r="AF83" s="44"/>
    </row>
    <row r="84" spans="27:32">
      <c r="AA84" s="44"/>
      <c r="AB84" s="44"/>
      <c r="AC84" s="44"/>
      <c r="AD84" s="44"/>
      <c r="AE84" s="44"/>
      <c r="AF84" s="44"/>
    </row>
    <row r="85" spans="27:32">
      <c r="AA85" s="44"/>
      <c r="AB85" s="44"/>
      <c r="AC85" s="44"/>
      <c r="AD85" s="44"/>
      <c r="AE85" s="44"/>
      <c r="AF85" s="44"/>
    </row>
    <row r="86" spans="27:32">
      <c r="AA86" s="44"/>
      <c r="AB86" s="44"/>
      <c r="AC86" s="44"/>
      <c r="AD86" s="44"/>
      <c r="AE86" s="44"/>
      <c r="AF86" s="44"/>
    </row>
    <row r="87" spans="27:32">
      <c r="AA87" s="44"/>
      <c r="AB87" s="44"/>
      <c r="AC87" s="44"/>
      <c r="AD87" s="44"/>
      <c r="AE87" s="44"/>
      <c r="AF87" s="44"/>
    </row>
    <row r="88" spans="27:32">
      <c r="AA88" s="44"/>
      <c r="AB88" s="44"/>
      <c r="AC88" s="44"/>
      <c r="AD88" s="44"/>
      <c r="AE88" s="44"/>
      <c r="AF88" s="44"/>
    </row>
    <row r="89" spans="27:32">
      <c r="AA89" s="44"/>
      <c r="AB89" s="44"/>
      <c r="AC89" s="44"/>
      <c r="AD89" s="44"/>
      <c r="AE89" s="44"/>
      <c r="AF89" s="44"/>
    </row>
    <row r="90" spans="27:32">
      <c r="AA90" s="44"/>
      <c r="AB90" s="44"/>
      <c r="AC90" s="44"/>
      <c r="AD90" s="44"/>
      <c r="AE90" s="44"/>
      <c r="AF90" s="44"/>
    </row>
    <row r="91" spans="27:32">
      <c r="AA91" s="44"/>
      <c r="AB91" s="44"/>
      <c r="AC91" s="44"/>
      <c r="AD91" s="44"/>
      <c r="AE91" s="44"/>
      <c r="AF91" s="44"/>
    </row>
    <row r="92" spans="27:32">
      <c r="AA92" s="44"/>
      <c r="AB92" s="44"/>
      <c r="AC92" s="44"/>
      <c r="AD92" s="44"/>
      <c r="AE92" s="44"/>
      <c r="AF92" s="44"/>
    </row>
    <row r="93" spans="27:32">
      <c r="AA93" s="44"/>
      <c r="AB93" s="44"/>
      <c r="AC93" s="44"/>
      <c r="AD93" s="44"/>
      <c r="AE93" s="44"/>
      <c r="AF93" s="44"/>
    </row>
    <row r="94" spans="27:32">
      <c r="AA94" s="44"/>
      <c r="AB94" s="44"/>
      <c r="AC94" s="44"/>
      <c r="AD94" s="44"/>
      <c r="AE94" s="44"/>
      <c r="AF94" s="44"/>
    </row>
    <row r="95" spans="27:32">
      <c r="AA95" s="44"/>
      <c r="AB95" s="44"/>
      <c r="AC95" s="44"/>
      <c r="AD95" s="44"/>
      <c r="AE95" s="44"/>
      <c r="AF95" s="44"/>
    </row>
    <row r="96" spans="27:32">
      <c r="AA96" s="44"/>
      <c r="AB96" s="44"/>
      <c r="AC96" s="44"/>
      <c r="AD96" s="44"/>
      <c r="AE96" s="44"/>
      <c r="AF96" s="44"/>
    </row>
    <row r="97" spans="1:50">
      <c r="AA97" s="44"/>
      <c r="AB97" s="44"/>
      <c r="AC97" s="44"/>
      <c r="AD97" s="44"/>
      <c r="AE97" s="44"/>
      <c r="AF97" s="44"/>
    </row>
    <row r="98" spans="1:50">
      <c r="AA98" s="44"/>
      <c r="AB98" s="44"/>
      <c r="AC98" s="44"/>
      <c r="AD98" s="44"/>
      <c r="AE98" s="44"/>
      <c r="AF98" s="44"/>
    </row>
    <row r="99" spans="1:50">
      <c r="AA99" s="44"/>
      <c r="AB99" s="44"/>
      <c r="AC99" s="44"/>
      <c r="AD99" s="44"/>
      <c r="AE99" s="44"/>
      <c r="AF99" s="44"/>
    </row>
    <row r="100" spans="1:50" s="84" customFormat="1" ht="21">
      <c r="A100" s="84" t="s">
        <v>17</v>
      </c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  <c r="AA100" s="491"/>
      <c r="AB100" s="491"/>
      <c r="AC100" s="491"/>
      <c r="AD100" s="491"/>
      <c r="AE100" s="491"/>
      <c r="AF100" s="491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7"/>
      <c r="AU100" s="87"/>
      <c r="AV100" s="87"/>
    </row>
    <row r="101" spans="1:50" s="1" customFormat="1">
      <c r="AA101" s="44"/>
      <c r="AB101" s="44"/>
      <c r="AC101" s="44"/>
      <c r="AD101" s="44"/>
      <c r="AE101" s="44"/>
      <c r="AF101" s="44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50" s="1" customFormat="1">
      <c r="A102" s="1" t="s">
        <v>383</v>
      </c>
      <c r="AA102" s="345" t="e">
        <f>AVERAGE(Model!S210,Model!W210)</f>
        <v>#DIV/0!</v>
      </c>
      <c r="AB102" s="345" t="e">
        <f>AVERAGE(Model!T210,Model!X210)</f>
        <v>#DIV/0!</v>
      </c>
      <c r="AC102" s="345" t="e">
        <f>AVERAGE(Model!U210,Model!Y210)</f>
        <v>#DIV/0!</v>
      </c>
      <c r="AD102" s="345" t="e">
        <f>AVERAGE(Model!R210,Model!V210)</f>
        <v>#DIV/0!</v>
      </c>
      <c r="AE102" s="422" t="e">
        <f>AA102</f>
        <v>#DIV/0!</v>
      </c>
      <c r="AF102" s="422"/>
      <c r="AG102" s="53">
        <f>Model!AF256</f>
        <v>3.626202941717914E-2</v>
      </c>
      <c r="AH102" s="53">
        <f>AG102</f>
        <v>3.626202941717914E-2</v>
      </c>
      <c r="AI102" s="53">
        <f t="shared" ref="AI102:AW103" si="92">AH102</f>
        <v>3.626202941717914E-2</v>
      </c>
      <c r="AJ102" s="53">
        <f t="shared" si="92"/>
        <v>3.626202941717914E-2</v>
      </c>
      <c r="AK102" s="53">
        <f t="shared" si="92"/>
        <v>3.626202941717914E-2</v>
      </c>
      <c r="AL102" s="53">
        <f t="shared" si="92"/>
        <v>3.626202941717914E-2</v>
      </c>
      <c r="AM102" s="53">
        <f t="shared" si="92"/>
        <v>3.626202941717914E-2</v>
      </c>
      <c r="AN102" s="53">
        <f t="shared" si="92"/>
        <v>3.626202941717914E-2</v>
      </c>
      <c r="AO102" s="53">
        <f t="shared" si="92"/>
        <v>3.626202941717914E-2</v>
      </c>
      <c r="AP102" s="53">
        <f t="shared" si="92"/>
        <v>3.626202941717914E-2</v>
      </c>
      <c r="AQ102" s="53">
        <f t="shared" si="92"/>
        <v>3.626202941717914E-2</v>
      </c>
      <c r="AR102" s="53">
        <f t="shared" si="92"/>
        <v>3.626202941717914E-2</v>
      </c>
      <c r="AS102" s="53">
        <f t="shared" si="92"/>
        <v>3.626202941717914E-2</v>
      </c>
      <c r="AT102" s="53">
        <f t="shared" si="92"/>
        <v>3.626202941717914E-2</v>
      </c>
      <c r="AU102" s="53">
        <f t="shared" si="92"/>
        <v>3.626202941717914E-2</v>
      </c>
      <c r="AV102" s="53">
        <f t="shared" si="92"/>
        <v>3.626202941717914E-2</v>
      </c>
      <c r="AW102" s="53">
        <f t="shared" si="92"/>
        <v>3.626202941717914E-2</v>
      </c>
    </row>
    <row r="103" spans="1:50" s="1" customFormat="1">
      <c r="A103" s="1" t="s">
        <v>384</v>
      </c>
      <c r="AA103" s="345" t="e">
        <f>AVERAGE(Model!S212,Model!W212)</f>
        <v>#DIV/0!</v>
      </c>
      <c r="AB103" s="345" t="e">
        <f>AVERAGE(Model!T212,Model!X212)</f>
        <v>#DIV/0!</v>
      </c>
      <c r="AC103" s="345" t="e">
        <f>AVERAGE(Model!U212,Model!Y212)</f>
        <v>#DIV/0!</v>
      </c>
      <c r="AD103" s="345" t="e">
        <f>AVERAGE(Model!R212,Model!V212)</f>
        <v>#DIV/0!</v>
      </c>
      <c r="AE103" s="422" t="e">
        <f>AA103</f>
        <v>#DIV/0!</v>
      </c>
      <c r="AF103" s="422"/>
      <c r="AG103" s="53">
        <f>Model!AF257</f>
        <v>4.2008318721634789E-3</v>
      </c>
      <c r="AH103" s="53">
        <f>AG103</f>
        <v>4.2008318721634789E-3</v>
      </c>
      <c r="AI103" s="53">
        <f t="shared" si="92"/>
        <v>4.2008318721634789E-3</v>
      </c>
      <c r="AJ103" s="53">
        <f t="shared" si="92"/>
        <v>4.2008318721634789E-3</v>
      </c>
      <c r="AK103" s="53">
        <f t="shared" si="92"/>
        <v>4.2008318721634789E-3</v>
      </c>
      <c r="AL103" s="53">
        <f t="shared" si="92"/>
        <v>4.2008318721634789E-3</v>
      </c>
      <c r="AM103" s="53">
        <f t="shared" si="92"/>
        <v>4.2008318721634789E-3</v>
      </c>
      <c r="AN103" s="53">
        <f t="shared" si="92"/>
        <v>4.2008318721634789E-3</v>
      </c>
      <c r="AO103" s="53">
        <f t="shared" si="92"/>
        <v>4.2008318721634789E-3</v>
      </c>
      <c r="AP103" s="53">
        <f t="shared" si="92"/>
        <v>4.2008318721634789E-3</v>
      </c>
      <c r="AQ103" s="53">
        <f t="shared" si="92"/>
        <v>4.2008318721634789E-3</v>
      </c>
      <c r="AR103" s="53">
        <f t="shared" si="92"/>
        <v>4.2008318721634789E-3</v>
      </c>
      <c r="AS103" s="53">
        <f t="shared" si="92"/>
        <v>4.2008318721634789E-3</v>
      </c>
      <c r="AT103" s="53">
        <f t="shared" si="92"/>
        <v>4.2008318721634789E-3</v>
      </c>
      <c r="AU103" s="53">
        <f t="shared" si="92"/>
        <v>4.2008318721634789E-3</v>
      </c>
      <c r="AV103" s="53">
        <f t="shared" si="92"/>
        <v>4.2008318721634789E-3</v>
      </c>
      <c r="AW103" s="53">
        <f t="shared" si="92"/>
        <v>4.2008318721634789E-3</v>
      </c>
      <c r="AX103" s="28"/>
    </row>
    <row r="104" spans="1:50" s="1" customFormat="1">
      <c r="A104" s="1" t="s">
        <v>385</v>
      </c>
      <c r="AA104" s="345" t="e">
        <f>AVERAGE(Model!S213,Model!W213)</f>
        <v>#DIV/0!</v>
      </c>
      <c r="AB104" s="345" t="e">
        <f>AVERAGE(Model!T213,Model!X213)</f>
        <v>#DIV/0!</v>
      </c>
      <c r="AC104" s="345" t="e">
        <f>AVERAGE(Model!U213,Model!Y213)</f>
        <v>#DIV/0!</v>
      </c>
      <c r="AD104" s="345" t="e">
        <f>AVERAGE(Model!R213,Model!V213)</f>
        <v>#DIV/0!</v>
      </c>
      <c r="AE104" s="422" t="e">
        <f>AA104</f>
        <v>#DIV/0!</v>
      </c>
      <c r="AF104" s="422"/>
      <c r="AG104" s="53">
        <f>Model!AG457</f>
        <v>0.36366295879680566</v>
      </c>
      <c r="AH104" s="53">
        <f>Model!AH457</f>
        <v>0.29001423792199832</v>
      </c>
      <c r="AI104" s="53">
        <f>Model!AI457</f>
        <v>0.22989608172787768</v>
      </c>
      <c r="AJ104" s="53">
        <f>Model!AJ457</f>
        <v>0.173590030831829</v>
      </c>
      <c r="AK104" s="53">
        <f>Model!AK457</f>
        <v>0.13376428083278102</v>
      </c>
      <c r="AL104" s="53">
        <f>Model!AL457</f>
        <v>0.10311430627939266</v>
      </c>
      <c r="AM104" s="53">
        <f>Model!AM457</f>
        <v>8.079695518313823E-2</v>
      </c>
      <c r="AN104" s="53">
        <f>Model!AN457</f>
        <v>6.2625774673926493E-2</v>
      </c>
      <c r="AO104" s="53">
        <f>Model!AO457</f>
        <v>4.9625389462022884E-2</v>
      </c>
      <c r="AP104" s="53">
        <f>Model!AP457</f>
        <v>3.9506331721309573E-2</v>
      </c>
      <c r="AQ104" s="53">
        <f>Model!AQ457</f>
        <v>3.2189417902775963E-2</v>
      </c>
      <c r="AR104" s="53">
        <f>Model!AR457</f>
        <v>2.7953873232785753E-2</v>
      </c>
      <c r="AS104" s="53">
        <f>Model!AS457</f>
        <v>2.5424418520142211E-2</v>
      </c>
      <c r="AT104" s="53">
        <f>Model!AT457</f>
        <v>2.33604052925247E-2</v>
      </c>
      <c r="AU104" s="53">
        <f>Model!AU457</f>
        <v>2.1583696468649105E-2</v>
      </c>
      <c r="AV104" s="53">
        <f>Model!AV457</f>
        <v>1.9881991396024201E-2</v>
      </c>
      <c r="AW104" s="53">
        <f>Model!AW457</f>
        <v>1.8265464656029406E-2</v>
      </c>
    </row>
    <row r="105" spans="1:50" s="1" customFormat="1">
      <c r="A105" s="1" t="s">
        <v>386</v>
      </c>
      <c r="AA105" s="33"/>
      <c r="AB105" s="33"/>
      <c r="AC105" s="33"/>
      <c r="AD105" s="28"/>
      <c r="AE105" s="53"/>
      <c r="AF105" s="53"/>
      <c r="AG105" s="53">
        <f>AVERAGE(Model!AD279:AF279)</f>
        <v>0.25937009703791347</v>
      </c>
      <c r="AH105" s="53">
        <f t="shared" ref="AH105:AW105" si="93">AG105</f>
        <v>0.25937009703791347</v>
      </c>
      <c r="AI105" s="53">
        <f t="shared" si="93"/>
        <v>0.25937009703791347</v>
      </c>
      <c r="AJ105" s="53">
        <f t="shared" si="93"/>
        <v>0.25937009703791347</v>
      </c>
      <c r="AK105" s="53">
        <f t="shared" si="93"/>
        <v>0.25937009703791347</v>
      </c>
      <c r="AL105" s="53">
        <f t="shared" si="93"/>
        <v>0.25937009703791347</v>
      </c>
      <c r="AM105" s="53">
        <f t="shared" si="93"/>
        <v>0.25937009703791347</v>
      </c>
      <c r="AN105" s="53">
        <f t="shared" si="93"/>
        <v>0.25937009703791347</v>
      </c>
      <c r="AO105" s="53">
        <f t="shared" si="93"/>
        <v>0.25937009703791347</v>
      </c>
      <c r="AP105" s="53">
        <f t="shared" si="93"/>
        <v>0.25937009703791347</v>
      </c>
      <c r="AQ105" s="53">
        <f t="shared" si="93"/>
        <v>0.25937009703791347</v>
      </c>
      <c r="AR105" s="53">
        <f t="shared" si="93"/>
        <v>0.25937009703791347</v>
      </c>
      <c r="AS105" s="53">
        <f t="shared" si="93"/>
        <v>0.25937009703791347</v>
      </c>
      <c r="AT105" s="53">
        <f t="shared" si="93"/>
        <v>0.25937009703791347</v>
      </c>
      <c r="AU105" s="53">
        <f t="shared" si="93"/>
        <v>0.25937009703791347</v>
      </c>
      <c r="AV105" s="53">
        <f t="shared" si="93"/>
        <v>0.25937009703791347</v>
      </c>
      <c r="AW105" s="53">
        <f t="shared" si="93"/>
        <v>0.25937009703791347</v>
      </c>
    </row>
    <row r="106" spans="1:50" s="46" customFormat="1">
      <c r="AB106" s="142"/>
      <c r="AC106" s="142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</row>
    <row r="107" spans="1:50" s="46" customFormat="1">
      <c r="A107" s="2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</row>
    <row r="108" spans="1:50" s="46" customFormat="1">
      <c r="A108" s="2"/>
      <c r="AB108" s="179"/>
      <c r="AC108" s="179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13"/>
      <c r="AU108" s="13"/>
      <c r="AV108" s="13"/>
    </row>
    <row r="109" spans="1:50" s="46" customFormat="1"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</row>
    <row r="110" spans="1:50" s="46" customFormat="1">
      <c r="AB110" s="142"/>
      <c r="AC110" s="142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</row>
    <row r="111" spans="1:50" s="46" customFormat="1">
      <c r="AB111" s="142"/>
      <c r="AC111" s="142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</row>
    <row r="112" spans="1:50" s="46" customFormat="1">
      <c r="A112" s="2"/>
      <c r="AB112" s="115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9" s="46" customFormat="1">
      <c r="AB113" s="117"/>
      <c r="AC113" s="117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13"/>
      <c r="AU113" s="13"/>
      <c r="AV113" s="13"/>
    </row>
    <row r="114" spans="1:49" s="46" customFormat="1">
      <c r="AB114" s="117"/>
      <c r="AC114" s="117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13"/>
      <c r="AU114" s="13"/>
      <c r="AV114" s="13"/>
    </row>
    <row r="115" spans="1:49" s="46" customFormat="1">
      <c r="AB115" s="117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13"/>
      <c r="AU115" s="13"/>
      <c r="AV115" s="13"/>
    </row>
    <row r="116" spans="1:49" s="46" customFormat="1">
      <c r="AB116" s="115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</row>
    <row r="117" spans="1:49" s="46" customFormat="1">
      <c r="A117" s="2"/>
      <c r="AB117" s="115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9" s="46" customFormat="1" hidden="1" outlineLevel="1">
      <c r="AB118" s="117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13"/>
      <c r="AU118" s="13"/>
      <c r="AV118" s="13"/>
    </row>
    <row r="119" spans="1:49" s="46" customFormat="1" hidden="1" outlineLevel="1">
      <c r="AB119" s="117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13"/>
      <c r="AU119" s="13"/>
      <c r="AV119" s="13"/>
    </row>
    <row r="120" spans="1:49" s="46" customFormat="1" hidden="1" outlineLevel="1">
      <c r="AB120" s="117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13"/>
      <c r="AU120" s="13"/>
      <c r="AV120" s="13"/>
    </row>
    <row r="121" spans="1:49" s="46" customFormat="1" hidden="1" outlineLevel="1">
      <c r="AB121" s="115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9" s="46" customFormat="1" hidden="1" outlineLevel="1">
      <c r="A122" s="2"/>
      <c r="AB122" s="115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9" s="46" customFormat="1" hidden="1" outlineLevel="1">
      <c r="AB123" s="117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13"/>
      <c r="AU123" s="13"/>
      <c r="AV123" s="13"/>
    </row>
    <row r="124" spans="1:49" s="46" customFormat="1" hidden="1" outlineLevel="1">
      <c r="AB124" s="117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13"/>
      <c r="AU124" s="13"/>
      <c r="AV124" s="13"/>
    </row>
    <row r="125" spans="1:49" s="46" customFormat="1" hidden="1" outlineLevel="1">
      <c r="AB125" s="115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9" s="46" customFormat="1" hidden="1" outlineLevel="1">
      <c r="AB126" s="115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9" s="46" customFormat="1" hidden="1" outlineLevel="1">
      <c r="A127" s="2"/>
      <c r="AB127" s="115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9" s="46" customFormat="1" hidden="1" outlineLevel="1">
      <c r="AB128" s="117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13"/>
      <c r="AU128" s="13"/>
      <c r="AV128" s="13"/>
    </row>
    <row r="129" spans="1:48" s="46" customFormat="1" hidden="1" outlineLevel="1">
      <c r="AB129" s="117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13"/>
      <c r="AU129" s="13"/>
      <c r="AV129" s="13"/>
    </row>
    <row r="130" spans="1:48" s="46" customFormat="1" hidden="1" outlineLevel="1">
      <c r="AB130" s="117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13"/>
      <c r="AU130" s="13"/>
      <c r="AV130" s="13"/>
    </row>
    <row r="131" spans="1:48" s="46" customFormat="1" hidden="1" outlineLevel="1">
      <c r="AB131" s="117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13"/>
      <c r="AU131" s="13"/>
      <c r="AV131" s="13"/>
    </row>
    <row r="132" spans="1:48" s="46" customFormat="1" hidden="1" outlineLevel="1">
      <c r="AB132" s="115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 s="46" customFormat="1" hidden="1" outlineLevel="1">
      <c r="A133" s="2"/>
      <c r="AB133" s="115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 s="46" customFormat="1" hidden="1" outlineLevel="1">
      <c r="AB134" s="115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 s="46" customFormat="1" hidden="1" outlineLevel="1">
      <c r="AB135" s="115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 s="46" customFormat="1" hidden="1" outlineLevel="1">
      <c r="AB136" s="115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 s="46" customFormat="1" hidden="1" outlineLevel="1">
      <c r="A137" s="2"/>
      <c r="AB137" s="115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 s="46" customFormat="1" hidden="1" outlineLevel="1">
      <c r="AB138" s="115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 s="46" customFormat="1" hidden="1" outlineLevel="1">
      <c r="AB139" s="115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s="46" customFormat="1" hidden="1" outlineLevel="1">
      <c r="AB140" s="115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 s="46" customFormat="1" hidden="1" outlineLevel="1">
      <c r="AB141" s="115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 hidden="1" outlineLevel="1"/>
    <row r="143" spans="1:48" hidden="1" outlineLevel="1"/>
    <row r="144" spans="1:48" hidden="1" outlineLevel="1"/>
    <row r="145" hidden="1" outlineLevel="1"/>
    <row r="146" hidden="1" outlineLevel="1"/>
    <row r="147" hidden="1" outlineLevel="1"/>
    <row r="148" hidden="1" outlineLevel="1"/>
    <row r="149" hidden="1" outlineLevel="1"/>
    <row r="150" hidden="1" outlineLevel="1"/>
    <row r="151" hidden="1" outlineLevel="1"/>
    <row r="152" hidden="1" outlineLevel="1"/>
    <row r="153" hidden="1" outlineLevel="1"/>
    <row r="154" hidden="1" outlineLevel="1"/>
    <row r="155" hidden="1" outlineLevel="1"/>
    <row r="156" hidden="1" outlineLevel="1"/>
    <row r="157" hidden="1" outlineLevel="1"/>
    <row r="158" hidden="1" outlineLevel="1"/>
    <row r="159" hidden="1" outlineLevel="1"/>
    <row r="160" hidden="1" outlineLevel="1"/>
    <row r="161" hidden="1" outlineLevel="1"/>
    <row r="162" hidden="1" outlineLevel="1"/>
    <row r="163" hidden="1" outlineLevel="1"/>
    <row r="164" hidden="1" outlineLevel="1"/>
    <row r="165" hidden="1" outlineLevel="1"/>
    <row r="166" hidden="1" outlineLevel="1"/>
    <row r="167" hidden="1" outlineLevel="1"/>
    <row r="168" hidden="1" outlineLevel="1"/>
    <row r="169" hidden="1" outlineLevel="1"/>
    <row r="170" hidden="1" outlineLevel="1"/>
    <row r="171" hidden="1" outlineLevel="1"/>
    <row r="172" hidden="1" outlineLevel="1"/>
    <row r="173" hidden="1" outlineLevel="1"/>
    <row r="174" hidden="1" outlineLevel="1"/>
    <row r="175" hidden="1" outlineLevel="1"/>
    <row r="176" hidden="1" outlineLevel="1"/>
    <row r="177" hidden="1" outlineLevel="1"/>
    <row r="178" hidden="1" outlineLevel="1"/>
    <row r="179" hidden="1" outlineLevel="1"/>
    <row r="180" hidden="1" outlineLevel="1"/>
    <row r="181" hidden="1" outlineLevel="1"/>
    <row r="182" hidden="1" outlineLevel="1"/>
    <row r="183" hidden="1" outlineLevel="1"/>
    <row r="184" hidden="1" outlineLevel="1"/>
    <row r="185" hidden="1" outlineLevel="1"/>
    <row r="186" hidden="1" outlineLevel="1"/>
    <row r="187" hidden="1" outlineLevel="1"/>
    <row r="188" hidden="1" outlineLevel="1"/>
    <row r="189" hidden="1" outlineLevel="1"/>
    <row r="190" hidden="1" outlineLevel="1"/>
    <row r="191" hidden="1" outlineLevel="1"/>
    <row r="192" hidden="1" outlineLevel="1"/>
    <row r="193" spans="1:49" hidden="1" outlineLevel="1"/>
    <row r="194" spans="1:49" hidden="1" outlineLevel="1"/>
    <row r="195" spans="1:49" hidden="1" outlineLevel="1"/>
    <row r="196" spans="1:49" hidden="1" outlineLevel="1"/>
    <row r="197" spans="1:49" hidden="1" outlineLevel="1"/>
    <row r="198" spans="1:49" hidden="1" outlineLevel="1"/>
    <row r="199" spans="1:49" hidden="1" outlineLevel="1"/>
    <row r="200" spans="1:49" s="80" customFormat="1" ht="21" collapsed="1">
      <c r="A200" s="80" t="s">
        <v>18</v>
      </c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118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3"/>
      <c r="AU200" s="83"/>
      <c r="AV200" s="83"/>
    </row>
    <row r="201" spans="1:49" s="46" customFormat="1">
      <c r="A201" s="2" t="str">
        <f t="shared" ref="A201:AA201" si="94">IF(A101="","",A101)</f>
        <v/>
      </c>
      <c r="B201" s="46" t="str">
        <f t="shared" si="94"/>
        <v/>
      </c>
      <c r="C201" s="46" t="str">
        <f t="shared" si="94"/>
        <v/>
      </c>
      <c r="D201" s="46" t="str">
        <f t="shared" si="94"/>
        <v/>
      </c>
      <c r="E201" s="46" t="str">
        <f t="shared" si="94"/>
        <v/>
      </c>
      <c r="F201" s="46" t="str">
        <f t="shared" si="94"/>
        <v/>
      </c>
      <c r="G201" s="46" t="str">
        <f t="shared" si="94"/>
        <v/>
      </c>
      <c r="H201" s="46" t="str">
        <f t="shared" si="94"/>
        <v/>
      </c>
      <c r="I201" s="46" t="str">
        <f t="shared" si="94"/>
        <v/>
      </c>
      <c r="J201" s="46" t="str">
        <f t="shared" si="94"/>
        <v/>
      </c>
      <c r="K201" s="46" t="str">
        <f t="shared" si="94"/>
        <v/>
      </c>
      <c r="L201" s="46" t="str">
        <f t="shared" si="94"/>
        <v/>
      </c>
      <c r="M201" s="46" t="str">
        <f t="shared" si="94"/>
        <v/>
      </c>
      <c r="N201" s="46" t="str">
        <f t="shared" si="94"/>
        <v/>
      </c>
      <c r="O201" s="46" t="str">
        <f t="shared" si="94"/>
        <v/>
      </c>
      <c r="P201" s="46" t="str">
        <f t="shared" si="94"/>
        <v/>
      </c>
      <c r="Q201" s="46" t="str">
        <f t="shared" si="94"/>
        <v/>
      </c>
      <c r="R201" s="46" t="str">
        <f t="shared" si="94"/>
        <v/>
      </c>
      <c r="S201" s="46" t="str">
        <f t="shared" si="94"/>
        <v/>
      </c>
      <c r="T201" s="46" t="str">
        <f t="shared" si="94"/>
        <v/>
      </c>
      <c r="U201" s="46" t="str">
        <f t="shared" si="94"/>
        <v/>
      </c>
      <c r="V201" s="46" t="str">
        <f t="shared" si="94"/>
        <v/>
      </c>
      <c r="W201" s="46" t="str">
        <f t="shared" si="94"/>
        <v/>
      </c>
      <c r="X201" s="46" t="str">
        <f t="shared" si="94"/>
        <v/>
      </c>
      <c r="Y201" s="46" t="str">
        <f t="shared" si="94"/>
        <v/>
      </c>
      <c r="Z201" s="46" t="str">
        <f t="shared" si="94"/>
        <v/>
      </c>
      <c r="AA201" s="46" t="str">
        <f t="shared" si="94"/>
        <v/>
      </c>
      <c r="AB201" s="115"/>
      <c r="AC201" s="13" t="str">
        <f t="shared" ref="AC201:AS201" si="95">IF(AC101="","",AC101)</f>
        <v/>
      </c>
      <c r="AD201" s="13" t="str">
        <f t="shared" si="95"/>
        <v/>
      </c>
      <c r="AE201" s="13" t="str">
        <f t="shared" si="95"/>
        <v/>
      </c>
      <c r="AF201" s="13" t="str">
        <f t="shared" si="95"/>
        <v/>
      </c>
      <c r="AG201" s="13" t="str">
        <f t="shared" si="95"/>
        <v/>
      </c>
      <c r="AH201" s="13" t="str">
        <f t="shared" si="95"/>
        <v/>
      </c>
      <c r="AI201" s="13" t="str">
        <f t="shared" si="95"/>
        <v/>
      </c>
      <c r="AJ201" s="13" t="str">
        <f t="shared" si="95"/>
        <v/>
      </c>
      <c r="AK201" s="13" t="str">
        <f t="shared" si="95"/>
        <v/>
      </c>
      <c r="AL201" s="13" t="str">
        <f t="shared" si="95"/>
        <v/>
      </c>
      <c r="AM201" s="13" t="str">
        <f t="shared" si="95"/>
        <v/>
      </c>
      <c r="AN201" s="13" t="str">
        <f t="shared" si="95"/>
        <v/>
      </c>
      <c r="AO201" s="13" t="str">
        <f t="shared" si="95"/>
        <v/>
      </c>
      <c r="AP201" s="13" t="str">
        <f t="shared" si="95"/>
        <v/>
      </c>
      <c r="AQ201" s="13" t="str">
        <f t="shared" si="95"/>
        <v/>
      </c>
      <c r="AR201" s="13" t="str">
        <f t="shared" si="95"/>
        <v/>
      </c>
      <c r="AS201" s="13" t="str">
        <f t="shared" si="95"/>
        <v/>
      </c>
      <c r="AT201" s="13"/>
      <c r="AU201" s="13"/>
      <c r="AV201" s="13"/>
    </row>
    <row r="202" spans="1:49" s="46" customFormat="1">
      <c r="A202" s="46" t="str">
        <f>A102</f>
        <v>Interest rate on loans</v>
      </c>
      <c r="B202" s="46" t="str">
        <f t="shared" ref="B202:AA202" si="96">IF(B106="","",B106)</f>
        <v/>
      </c>
      <c r="C202" s="46" t="str">
        <f t="shared" si="96"/>
        <v/>
      </c>
      <c r="D202" s="46" t="str">
        <f t="shared" si="96"/>
        <v/>
      </c>
      <c r="E202" s="46" t="str">
        <f t="shared" si="96"/>
        <v/>
      </c>
      <c r="F202" s="46" t="str">
        <f t="shared" si="96"/>
        <v/>
      </c>
      <c r="G202" s="46" t="str">
        <f t="shared" si="96"/>
        <v/>
      </c>
      <c r="H202" s="46" t="str">
        <f t="shared" si="96"/>
        <v/>
      </c>
      <c r="I202" s="46" t="str">
        <f t="shared" si="96"/>
        <v/>
      </c>
      <c r="J202" s="46" t="str">
        <f t="shared" si="96"/>
        <v/>
      </c>
      <c r="K202" s="46" t="str">
        <f t="shared" si="96"/>
        <v/>
      </c>
      <c r="L202" s="46" t="str">
        <f t="shared" si="96"/>
        <v/>
      </c>
      <c r="M202" s="46" t="str">
        <f t="shared" si="96"/>
        <v/>
      </c>
      <c r="N202" s="46" t="str">
        <f t="shared" si="96"/>
        <v/>
      </c>
      <c r="O202" s="46" t="str">
        <f t="shared" si="96"/>
        <v/>
      </c>
      <c r="P202" s="46" t="str">
        <f t="shared" si="96"/>
        <v/>
      </c>
      <c r="Q202" s="46" t="str">
        <f t="shared" si="96"/>
        <v/>
      </c>
      <c r="R202" s="46" t="str">
        <f t="shared" si="96"/>
        <v/>
      </c>
      <c r="S202" s="46" t="str">
        <f t="shared" si="96"/>
        <v/>
      </c>
      <c r="T202" s="46" t="str">
        <f t="shared" si="96"/>
        <v/>
      </c>
      <c r="U202" s="46" t="str">
        <f t="shared" si="96"/>
        <v/>
      </c>
      <c r="V202" s="46" t="str">
        <f t="shared" si="96"/>
        <v/>
      </c>
      <c r="W202" s="46" t="str">
        <f t="shared" si="96"/>
        <v/>
      </c>
      <c r="X202" s="46" t="str">
        <f t="shared" si="96"/>
        <v/>
      </c>
      <c r="Y202" s="46" t="str">
        <f t="shared" si="96"/>
        <v/>
      </c>
      <c r="Z202" s="46" t="str">
        <f t="shared" si="96"/>
        <v/>
      </c>
      <c r="AA202" s="46" t="str">
        <f t="shared" si="96"/>
        <v/>
      </c>
      <c r="AB202" s="32"/>
      <c r="AC202" s="32"/>
      <c r="AD202" s="32"/>
      <c r="AE202" s="32" t="e">
        <f>AE102+2%</f>
        <v>#DIV/0!</v>
      </c>
      <c r="AF202" s="32"/>
      <c r="AG202" s="195">
        <f>MAX(Model!W256:AF256)*1.1</f>
        <v>4.2403531709262421E-2</v>
      </c>
      <c r="AH202" s="195">
        <f>AG202</f>
        <v>4.2403531709262421E-2</v>
      </c>
      <c r="AI202" s="195">
        <f t="shared" ref="AI202:AW203" si="97">AH202</f>
        <v>4.2403531709262421E-2</v>
      </c>
      <c r="AJ202" s="195">
        <f t="shared" si="97"/>
        <v>4.2403531709262421E-2</v>
      </c>
      <c r="AK202" s="195">
        <f t="shared" si="97"/>
        <v>4.2403531709262421E-2</v>
      </c>
      <c r="AL202" s="195">
        <f t="shared" si="97"/>
        <v>4.2403531709262421E-2</v>
      </c>
      <c r="AM202" s="195">
        <f t="shared" si="97"/>
        <v>4.2403531709262421E-2</v>
      </c>
      <c r="AN202" s="195">
        <f t="shared" si="97"/>
        <v>4.2403531709262421E-2</v>
      </c>
      <c r="AO202" s="195">
        <f t="shared" si="97"/>
        <v>4.2403531709262421E-2</v>
      </c>
      <c r="AP202" s="195">
        <f t="shared" si="97"/>
        <v>4.2403531709262421E-2</v>
      </c>
      <c r="AQ202" s="195">
        <f t="shared" si="97"/>
        <v>4.2403531709262421E-2</v>
      </c>
      <c r="AR202" s="195">
        <f t="shared" si="97"/>
        <v>4.2403531709262421E-2</v>
      </c>
      <c r="AS202" s="195">
        <f t="shared" si="97"/>
        <v>4.2403531709262421E-2</v>
      </c>
      <c r="AT202" s="195">
        <f t="shared" si="97"/>
        <v>4.2403531709262421E-2</v>
      </c>
      <c r="AU202" s="195">
        <f t="shared" si="97"/>
        <v>4.2403531709262421E-2</v>
      </c>
      <c r="AV202" s="195">
        <f t="shared" si="97"/>
        <v>4.2403531709262421E-2</v>
      </c>
      <c r="AW202" s="195">
        <f t="shared" si="97"/>
        <v>4.2403531709262421E-2</v>
      </c>
    </row>
    <row r="203" spans="1:49" s="46" customFormat="1">
      <c r="A203" s="46" t="str">
        <f>A103</f>
        <v>Interest rate on deposits</v>
      </c>
      <c r="B203" s="46" t="str">
        <f t="shared" ref="B203:Z203" si="98">IF(B109="","",B109)</f>
        <v/>
      </c>
      <c r="C203" s="46" t="str">
        <f t="shared" si="98"/>
        <v/>
      </c>
      <c r="D203" s="46" t="str">
        <f t="shared" si="98"/>
        <v/>
      </c>
      <c r="E203" s="46" t="str">
        <f t="shared" si="98"/>
        <v/>
      </c>
      <c r="F203" s="46" t="str">
        <f t="shared" si="98"/>
        <v/>
      </c>
      <c r="G203" s="46" t="str">
        <f t="shared" si="98"/>
        <v/>
      </c>
      <c r="H203" s="46" t="str">
        <f t="shared" si="98"/>
        <v/>
      </c>
      <c r="I203" s="46" t="str">
        <f t="shared" si="98"/>
        <v/>
      </c>
      <c r="J203" s="46" t="str">
        <f t="shared" si="98"/>
        <v/>
      </c>
      <c r="K203" s="46" t="str">
        <f t="shared" si="98"/>
        <v/>
      </c>
      <c r="L203" s="46" t="str">
        <f t="shared" si="98"/>
        <v/>
      </c>
      <c r="M203" s="46" t="str">
        <f t="shared" si="98"/>
        <v/>
      </c>
      <c r="N203" s="46" t="str">
        <f t="shared" si="98"/>
        <v/>
      </c>
      <c r="O203" s="46" t="str">
        <f t="shared" si="98"/>
        <v/>
      </c>
      <c r="P203" s="46" t="str">
        <f t="shared" si="98"/>
        <v/>
      </c>
      <c r="Q203" s="46" t="str">
        <f t="shared" si="98"/>
        <v/>
      </c>
      <c r="R203" s="46" t="str">
        <f t="shared" si="98"/>
        <v/>
      </c>
      <c r="S203" s="46" t="str">
        <f t="shared" si="98"/>
        <v/>
      </c>
      <c r="T203" s="46" t="str">
        <f t="shared" si="98"/>
        <v/>
      </c>
      <c r="U203" s="46" t="str">
        <f t="shared" si="98"/>
        <v/>
      </c>
      <c r="V203" s="46" t="str">
        <f t="shared" si="98"/>
        <v/>
      </c>
      <c r="W203" s="46" t="str">
        <f t="shared" si="98"/>
        <v/>
      </c>
      <c r="X203" s="46" t="str">
        <f t="shared" si="98"/>
        <v/>
      </c>
      <c r="Y203" s="46" t="str">
        <f t="shared" si="98"/>
        <v/>
      </c>
      <c r="Z203" s="46" t="str">
        <f t="shared" si="98"/>
        <v/>
      </c>
      <c r="AB203" s="32"/>
      <c r="AC203" s="32"/>
      <c r="AD203" s="32"/>
      <c r="AE203" s="32" t="e">
        <f t="shared" ref="AE203" si="99">AE103+2%</f>
        <v>#DIV/0!</v>
      </c>
      <c r="AF203" s="32"/>
      <c r="AG203" s="195">
        <f>MIN(Model!W257:AF257)*0.9</f>
        <v>3.6204889236330666E-3</v>
      </c>
      <c r="AH203" s="195">
        <f>AG203</f>
        <v>3.6204889236330666E-3</v>
      </c>
      <c r="AI203" s="195">
        <f t="shared" si="97"/>
        <v>3.6204889236330666E-3</v>
      </c>
      <c r="AJ203" s="195">
        <f t="shared" si="97"/>
        <v>3.6204889236330666E-3</v>
      </c>
      <c r="AK203" s="195">
        <f t="shared" si="97"/>
        <v>3.6204889236330666E-3</v>
      </c>
      <c r="AL203" s="195">
        <f t="shared" si="97"/>
        <v>3.6204889236330666E-3</v>
      </c>
      <c r="AM203" s="195">
        <f t="shared" si="97"/>
        <v>3.6204889236330666E-3</v>
      </c>
      <c r="AN203" s="195">
        <f t="shared" si="97"/>
        <v>3.6204889236330666E-3</v>
      </c>
      <c r="AO203" s="195">
        <f t="shared" si="97"/>
        <v>3.6204889236330666E-3</v>
      </c>
      <c r="AP203" s="195">
        <f t="shared" si="97"/>
        <v>3.6204889236330666E-3</v>
      </c>
      <c r="AQ203" s="195">
        <f t="shared" si="97"/>
        <v>3.6204889236330666E-3</v>
      </c>
      <c r="AR203" s="195">
        <f t="shared" si="97"/>
        <v>3.6204889236330666E-3</v>
      </c>
      <c r="AS203" s="195">
        <f t="shared" si="97"/>
        <v>3.6204889236330666E-3</v>
      </c>
      <c r="AT203" s="195">
        <f t="shared" si="97"/>
        <v>3.6204889236330666E-3</v>
      </c>
      <c r="AU203" s="195">
        <f t="shared" si="97"/>
        <v>3.6204889236330666E-3</v>
      </c>
      <c r="AV203" s="195">
        <f t="shared" si="97"/>
        <v>3.6204889236330666E-3</v>
      </c>
      <c r="AW203" s="195">
        <f t="shared" si="97"/>
        <v>3.6204889236330666E-3</v>
      </c>
    </row>
    <row r="204" spans="1:49" s="46" customFormat="1">
      <c r="A204" s="46" t="str">
        <f>A104</f>
        <v xml:space="preserve">Growth rate of deposits </v>
      </c>
      <c r="AB204" s="32"/>
      <c r="AC204" s="32"/>
      <c r="AD204" s="32"/>
      <c r="AE204" s="32" t="e">
        <f t="shared" ref="AE204" si="100">AE104+2%</f>
        <v>#DIV/0!</v>
      </c>
      <c r="AF204" s="32"/>
      <c r="AG204" s="195">
        <f>AG104*1.2</f>
        <v>0.4363955505561668</v>
      </c>
      <c r="AH204" s="195">
        <f t="shared" ref="AH204:AW204" si="101">AH104*1.2</f>
        <v>0.34801708550639798</v>
      </c>
      <c r="AI204" s="195">
        <f t="shared" si="101"/>
        <v>0.27587529807345318</v>
      </c>
      <c r="AJ204" s="195">
        <f t="shared" si="101"/>
        <v>0.20830803699819481</v>
      </c>
      <c r="AK204" s="195">
        <f t="shared" si="101"/>
        <v>0.16051713699933723</v>
      </c>
      <c r="AL204" s="195">
        <f t="shared" si="101"/>
        <v>0.1237371675352712</v>
      </c>
      <c r="AM204" s="195">
        <f t="shared" si="101"/>
        <v>9.6956346219765871E-2</v>
      </c>
      <c r="AN204" s="195">
        <f t="shared" si="101"/>
        <v>7.5150929608711795E-2</v>
      </c>
      <c r="AO204" s="195">
        <f t="shared" si="101"/>
        <v>5.9550467354427455E-2</v>
      </c>
      <c r="AP204" s="195">
        <f t="shared" si="101"/>
        <v>4.7407598065571488E-2</v>
      </c>
      <c r="AQ204" s="195">
        <f t="shared" si="101"/>
        <v>3.8627301483331156E-2</v>
      </c>
      <c r="AR204" s="195">
        <f t="shared" si="101"/>
        <v>3.3544647879342901E-2</v>
      </c>
      <c r="AS204" s="195">
        <f t="shared" si="101"/>
        <v>3.0509302224170653E-2</v>
      </c>
      <c r="AT204" s="195">
        <f t="shared" si="101"/>
        <v>2.8032486351029638E-2</v>
      </c>
      <c r="AU204" s="195">
        <f t="shared" si="101"/>
        <v>2.5900435762378927E-2</v>
      </c>
      <c r="AV204" s="195">
        <f t="shared" si="101"/>
        <v>2.385838967522904E-2</v>
      </c>
      <c r="AW204" s="195">
        <f t="shared" si="101"/>
        <v>2.1918557587235286E-2</v>
      </c>
    </row>
    <row r="205" spans="1:49" s="46" customFormat="1">
      <c r="A205" s="46" t="str">
        <f>A105</f>
        <v>Operating income as % of revenue</v>
      </c>
      <c r="AB205" s="32"/>
      <c r="AC205" s="32"/>
      <c r="AD205" s="32"/>
      <c r="AE205" s="32"/>
      <c r="AF205" s="32"/>
      <c r="AG205" s="32">
        <f>MIN(Model!V279:AF279)</f>
        <v>0.24936150955276154</v>
      </c>
      <c r="AH205" s="32">
        <f>AG205</f>
        <v>0.24936150955276154</v>
      </c>
      <c r="AI205" s="32">
        <f t="shared" ref="AI205:AW205" si="102">AH205</f>
        <v>0.24936150955276154</v>
      </c>
      <c r="AJ205" s="32">
        <f t="shared" si="102"/>
        <v>0.24936150955276154</v>
      </c>
      <c r="AK205" s="32">
        <f t="shared" si="102"/>
        <v>0.24936150955276154</v>
      </c>
      <c r="AL205" s="32">
        <f t="shared" si="102"/>
        <v>0.24936150955276154</v>
      </c>
      <c r="AM205" s="32">
        <f t="shared" si="102"/>
        <v>0.24936150955276154</v>
      </c>
      <c r="AN205" s="32">
        <f t="shared" si="102"/>
        <v>0.24936150955276154</v>
      </c>
      <c r="AO205" s="32">
        <f t="shared" si="102"/>
        <v>0.24936150955276154</v>
      </c>
      <c r="AP205" s="32">
        <f t="shared" si="102"/>
        <v>0.24936150955276154</v>
      </c>
      <c r="AQ205" s="32">
        <f t="shared" si="102"/>
        <v>0.24936150955276154</v>
      </c>
      <c r="AR205" s="32">
        <f t="shared" si="102"/>
        <v>0.24936150955276154</v>
      </c>
      <c r="AS205" s="32">
        <f t="shared" si="102"/>
        <v>0.24936150955276154</v>
      </c>
      <c r="AT205" s="32">
        <f t="shared" si="102"/>
        <v>0.24936150955276154</v>
      </c>
      <c r="AU205" s="32">
        <f t="shared" si="102"/>
        <v>0.24936150955276154</v>
      </c>
      <c r="AV205" s="32">
        <f t="shared" si="102"/>
        <v>0.24936150955276154</v>
      </c>
      <c r="AW205" s="32">
        <f t="shared" si="102"/>
        <v>0.24936150955276154</v>
      </c>
    </row>
    <row r="206" spans="1:49" s="46" customFormat="1"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</row>
    <row r="207" spans="1:49" s="46" customFormat="1"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</row>
    <row r="208" spans="1:49" s="46" customFormat="1"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</row>
    <row r="209" spans="1:49" s="46" customFormat="1"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</row>
    <row r="210" spans="1:49" s="46" customFormat="1">
      <c r="AB210" s="32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 spans="1:49" s="46" customFormat="1"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</row>
    <row r="212" spans="1:49" s="46" customFormat="1">
      <c r="AB212" s="117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13"/>
      <c r="AU212" s="13"/>
      <c r="AV212" s="13"/>
    </row>
    <row r="213" spans="1:49" s="46" customFormat="1">
      <c r="AB213" s="117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13"/>
      <c r="AU213" s="13"/>
      <c r="AV213" s="13"/>
    </row>
    <row r="214" spans="1:49" s="46" customFormat="1" hidden="1" outlineLevel="1">
      <c r="AB214" s="117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13"/>
      <c r="AU214" s="13"/>
      <c r="AV214" s="13"/>
    </row>
    <row r="215" spans="1:49" s="46" customFormat="1" hidden="1" outlineLevel="1">
      <c r="AB215" s="115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9" s="46" customFormat="1" hidden="1" outlineLevel="1">
      <c r="A216" s="2"/>
      <c r="AB216" s="115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 spans="1:49" s="46" customFormat="1" hidden="1" outlineLevel="1">
      <c r="AB217" s="117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13"/>
      <c r="AU217" s="13"/>
      <c r="AV217" s="13"/>
    </row>
    <row r="218" spans="1:49" s="46" customFormat="1" hidden="1" outlineLevel="1">
      <c r="AB218" s="117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13"/>
      <c r="AU218" s="13"/>
      <c r="AV218" s="13"/>
    </row>
    <row r="219" spans="1:49" s="46" customFormat="1" hidden="1" outlineLevel="1">
      <c r="AB219" s="119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13"/>
      <c r="AU219" s="13"/>
      <c r="AV219" s="13"/>
    </row>
    <row r="220" spans="1:49" s="46" customFormat="1" hidden="1" outlineLevel="1">
      <c r="AB220" s="115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 spans="1:49" s="46" customFormat="1" hidden="1" outlineLevel="1">
      <c r="A221" s="2"/>
      <c r="AB221" s="115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9" s="46" customFormat="1" hidden="1" outlineLevel="1">
      <c r="AB222" s="117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13"/>
      <c r="AU222" s="13"/>
      <c r="AV222" s="13"/>
    </row>
    <row r="223" spans="1:49" s="46" customFormat="1" hidden="1" outlineLevel="1">
      <c r="AB223" s="117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13"/>
      <c r="AU223" s="13"/>
      <c r="AV223" s="13"/>
    </row>
    <row r="224" spans="1:49" s="46" customFormat="1" hidden="1" outlineLevel="1">
      <c r="AB224" s="117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13"/>
      <c r="AU224" s="13"/>
      <c r="AV224" s="13"/>
    </row>
    <row r="225" spans="1:48" s="46" customFormat="1" hidden="1" outlineLevel="1">
      <c r="AB225" s="117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13"/>
      <c r="AU225" s="13"/>
      <c r="AV225" s="13"/>
    </row>
    <row r="226" spans="1:48" s="46" customFormat="1" hidden="1" outlineLevel="1">
      <c r="AB226" s="115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 spans="1:48" s="46" customFormat="1" hidden="1" outlineLevel="1">
      <c r="A227" s="2"/>
      <c r="AB227" s="115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 s="46" customFormat="1" hidden="1" outlineLevel="1">
      <c r="AB228" s="115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 s="46" customFormat="1" hidden="1" outlineLevel="1">
      <c r="AB229" s="115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 s="46" customFormat="1" hidden="1" outlineLevel="1">
      <c r="AB230" s="115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 s="46" customFormat="1" hidden="1" outlineLevel="1">
      <c r="A231" s="2" t="str">
        <f t="shared" ref="A231:AA231" si="103">IF(A137="","",A137)</f>
        <v/>
      </c>
      <c r="B231" s="46" t="str">
        <f t="shared" si="103"/>
        <v/>
      </c>
      <c r="C231" s="46" t="str">
        <f t="shared" si="103"/>
        <v/>
      </c>
      <c r="D231" s="46" t="str">
        <f t="shared" si="103"/>
        <v/>
      </c>
      <c r="E231" s="46" t="str">
        <f t="shared" si="103"/>
        <v/>
      </c>
      <c r="F231" s="46" t="str">
        <f t="shared" si="103"/>
        <v/>
      </c>
      <c r="G231" s="46" t="str">
        <f t="shared" si="103"/>
        <v/>
      </c>
      <c r="H231" s="46" t="str">
        <f t="shared" si="103"/>
        <v/>
      </c>
      <c r="I231" s="46" t="str">
        <f t="shared" si="103"/>
        <v/>
      </c>
      <c r="J231" s="46" t="str">
        <f t="shared" si="103"/>
        <v/>
      </c>
      <c r="K231" s="46" t="str">
        <f t="shared" si="103"/>
        <v/>
      </c>
      <c r="L231" s="46" t="str">
        <f t="shared" si="103"/>
        <v/>
      </c>
      <c r="M231" s="46" t="str">
        <f t="shared" si="103"/>
        <v/>
      </c>
      <c r="N231" s="46" t="str">
        <f t="shared" si="103"/>
        <v/>
      </c>
      <c r="O231" s="46" t="str">
        <f t="shared" si="103"/>
        <v/>
      </c>
      <c r="P231" s="46" t="str">
        <f t="shared" si="103"/>
        <v/>
      </c>
      <c r="Q231" s="46" t="str">
        <f t="shared" si="103"/>
        <v/>
      </c>
      <c r="R231" s="46" t="str">
        <f t="shared" si="103"/>
        <v/>
      </c>
      <c r="S231" s="46" t="str">
        <f t="shared" si="103"/>
        <v/>
      </c>
      <c r="T231" s="46" t="str">
        <f t="shared" si="103"/>
        <v/>
      </c>
      <c r="U231" s="46" t="str">
        <f t="shared" si="103"/>
        <v/>
      </c>
      <c r="V231" s="46" t="str">
        <f t="shared" si="103"/>
        <v/>
      </c>
      <c r="W231" s="46" t="str">
        <f t="shared" si="103"/>
        <v/>
      </c>
      <c r="X231" s="46" t="str">
        <f t="shared" si="103"/>
        <v/>
      </c>
      <c r="Y231" s="46" t="str">
        <f t="shared" si="103"/>
        <v/>
      </c>
      <c r="Z231" s="46" t="str">
        <f t="shared" si="103"/>
        <v/>
      </c>
      <c r="AA231" s="46" t="str">
        <f t="shared" si="103"/>
        <v/>
      </c>
      <c r="AB231" s="115"/>
      <c r="AC231" s="13"/>
      <c r="AD231" s="13"/>
      <c r="AE231" s="13" t="str">
        <f t="shared" ref="AE231:AS231" si="104">IF(AE137="","",AE137)</f>
        <v/>
      </c>
      <c r="AF231" s="13"/>
      <c r="AG231" s="13" t="str">
        <f t="shared" si="104"/>
        <v/>
      </c>
      <c r="AH231" s="13" t="str">
        <f t="shared" si="104"/>
        <v/>
      </c>
      <c r="AI231" s="13" t="str">
        <f t="shared" si="104"/>
        <v/>
      </c>
      <c r="AJ231" s="13" t="str">
        <f t="shared" si="104"/>
        <v/>
      </c>
      <c r="AK231" s="13" t="str">
        <f t="shared" si="104"/>
        <v/>
      </c>
      <c r="AL231" s="13" t="str">
        <f t="shared" si="104"/>
        <v/>
      </c>
      <c r="AM231" s="13" t="str">
        <f t="shared" si="104"/>
        <v/>
      </c>
      <c r="AN231" s="13" t="str">
        <f t="shared" si="104"/>
        <v/>
      </c>
      <c r="AO231" s="13" t="str">
        <f t="shared" si="104"/>
        <v/>
      </c>
      <c r="AP231" s="13" t="str">
        <f t="shared" si="104"/>
        <v/>
      </c>
      <c r="AQ231" s="13" t="str">
        <f t="shared" si="104"/>
        <v/>
      </c>
      <c r="AR231" s="13" t="str">
        <f t="shared" si="104"/>
        <v/>
      </c>
      <c r="AS231" s="13" t="str">
        <f t="shared" si="104"/>
        <v/>
      </c>
      <c r="AT231" s="13"/>
      <c r="AU231" s="13"/>
      <c r="AV231" s="13"/>
    </row>
    <row r="232" spans="1:48" hidden="1" outlineLevel="1">
      <c r="A232" t="str">
        <f t="shared" ref="A232:AA232" si="105">IF(A138="","",A138)</f>
        <v/>
      </c>
      <c r="B232" t="str">
        <f t="shared" si="105"/>
        <v/>
      </c>
      <c r="C232" t="str">
        <f t="shared" si="105"/>
        <v/>
      </c>
      <c r="D232" t="str">
        <f t="shared" si="105"/>
        <v/>
      </c>
      <c r="E232" t="str">
        <f t="shared" si="105"/>
        <v/>
      </c>
      <c r="F232" t="str">
        <f t="shared" si="105"/>
        <v/>
      </c>
      <c r="G232" t="str">
        <f t="shared" si="105"/>
        <v/>
      </c>
      <c r="H232" t="str">
        <f t="shared" si="105"/>
        <v/>
      </c>
      <c r="I232" t="str">
        <f t="shared" si="105"/>
        <v/>
      </c>
      <c r="J232" t="str">
        <f t="shared" si="105"/>
        <v/>
      </c>
      <c r="K232" t="str">
        <f t="shared" si="105"/>
        <v/>
      </c>
      <c r="L232" t="str">
        <f t="shared" si="105"/>
        <v/>
      </c>
      <c r="M232" t="str">
        <f t="shared" si="105"/>
        <v/>
      </c>
      <c r="N232" t="str">
        <f t="shared" si="105"/>
        <v/>
      </c>
      <c r="O232" t="str">
        <f t="shared" si="105"/>
        <v/>
      </c>
      <c r="P232" t="str">
        <f t="shared" si="105"/>
        <v/>
      </c>
      <c r="Q232" t="str">
        <f t="shared" si="105"/>
        <v/>
      </c>
      <c r="R232" t="str">
        <f t="shared" si="105"/>
        <v/>
      </c>
      <c r="S232" t="str">
        <f t="shared" si="105"/>
        <v/>
      </c>
      <c r="T232" t="str">
        <f t="shared" si="105"/>
        <v/>
      </c>
      <c r="U232" t="str">
        <f t="shared" si="105"/>
        <v/>
      </c>
      <c r="V232" t="str">
        <f t="shared" si="105"/>
        <v/>
      </c>
      <c r="W232" t="str">
        <f t="shared" si="105"/>
        <v/>
      </c>
      <c r="X232" t="str">
        <f t="shared" si="105"/>
        <v/>
      </c>
      <c r="Y232" t="str">
        <f t="shared" si="105"/>
        <v/>
      </c>
      <c r="Z232" t="str">
        <f t="shared" si="105"/>
        <v/>
      </c>
      <c r="AA232" t="str">
        <f t="shared" si="105"/>
        <v/>
      </c>
      <c r="AE232" s="13" t="str">
        <f t="shared" ref="AE232:AS232" si="106">IF(AE138="","",AE138)</f>
        <v/>
      </c>
      <c r="AG232" s="13" t="str">
        <f t="shared" si="106"/>
        <v/>
      </c>
      <c r="AH232" s="13" t="str">
        <f t="shared" si="106"/>
        <v/>
      </c>
      <c r="AI232" s="13" t="str">
        <f t="shared" si="106"/>
        <v/>
      </c>
      <c r="AJ232" s="13" t="str">
        <f t="shared" si="106"/>
        <v/>
      </c>
      <c r="AK232" s="13" t="str">
        <f t="shared" si="106"/>
        <v/>
      </c>
      <c r="AL232" s="13" t="str">
        <f t="shared" si="106"/>
        <v/>
      </c>
      <c r="AM232" s="13" t="str">
        <f t="shared" si="106"/>
        <v/>
      </c>
      <c r="AN232" s="13" t="str">
        <f t="shared" si="106"/>
        <v/>
      </c>
      <c r="AO232" s="13" t="str">
        <f t="shared" si="106"/>
        <v/>
      </c>
      <c r="AP232" s="13" t="str">
        <f t="shared" si="106"/>
        <v/>
      </c>
      <c r="AQ232" s="13" t="str">
        <f t="shared" si="106"/>
        <v/>
      </c>
      <c r="AR232" s="13" t="str">
        <f t="shared" si="106"/>
        <v/>
      </c>
      <c r="AS232" s="13" t="str">
        <f t="shared" si="106"/>
        <v/>
      </c>
    </row>
    <row r="233" spans="1:48" s="88" customFormat="1" hidden="1" outlineLevel="1">
      <c r="A233" s="88" t="s">
        <v>22</v>
      </c>
      <c r="B233" s="88" t="str">
        <f t="shared" ref="B233:AA233" si="107">IF(B139="","",B139)</f>
        <v/>
      </c>
      <c r="C233" s="88" t="str">
        <f t="shared" si="107"/>
        <v/>
      </c>
      <c r="D233" s="88" t="str">
        <f t="shared" si="107"/>
        <v/>
      </c>
      <c r="E233" s="88" t="str">
        <f t="shared" si="107"/>
        <v/>
      </c>
      <c r="F233" s="88" t="str">
        <f t="shared" si="107"/>
        <v/>
      </c>
      <c r="G233" s="88" t="str">
        <f t="shared" si="107"/>
        <v/>
      </c>
      <c r="H233" s="88" t="str">
        <f t="shared" si="107"/>
        <v/>
      </c>
      <c r="I233" s="88" t="str">
        <f t="shared" si="107"/>
        <v/>
      </c>
      <c r="J233" s="88" t="str">
        <f t="shared" si="107"/>
        <v/>
      </c>
      <c r="K233" s="88" t="str">
        <f t="shared" si="107"/>
        <v/>
      </c>
      <c r="L233" s="88" t="str">
        <f t="shared" si="107"/>
        <v/>
      </c>
      <c r="M233" s="88" t="str">
        <f t="shared" si="107"/>
        <v/>
      </c>
      <c r="N233" s="88" t="str">
        <f t="shared" si="107"/>
        <v/>
      </c>
      <c r="O233" s="88" t="str">
        <f t="shared" si="107"/>
        <v/>
      </c>
      <c r="P233" s="88" t="str">
        <f t="shared" si="107"/>
        <v/>
      </c>
      <c r="Q233" s="88" t="str">
        <f t="shared" si="107"/>
        <v/>
      </c>
      <c r="R233" s="88" t="str">
        <f t="shared" si="107"/>
        <v/>
      </c>
      <c r="S233" s="88" t="str">
        <f t="shared" si="107"/>
        <v/>
      </c>
      <c r="T233" s="88" t="str">
        <f t="shared" si="107"/>
        <v/>
      </c>
      <c r="U233" s="88" t="str">
        <f t="shared" si="107"/>
        <v/>
      </c>
      <c r="V233" s="88" t="str">
        <f t="shared" si="107"/>
        <v/>
      </c>
      <c r="W233" s="88" t="str">
        <f t="shared" si="107"/>
        <v/>
      </c>
      <c r="X233" s="88" t="str">
        <f t="shared" si="107"/>
        <v/>
      </c>
      <c r="Y233" s="88" t="str">
        <f t="shared" si="107"/>
        <v/>
      </c>
      <c r="Z233" s="88" t="str">
        <f t="shared" si="107"/>
        <v/>
      </c>
      <c r="AA233" s="88" t="str">
        <f t="shared" si="107"/>
        <v/>
      </c>
      <c r="AB233" s="120"/>
      <c r="AC233" s="89"/>
      <c r="AD233" s="89"/>
      <c r="AE233" s="89" t="str">
        <f t="shared" ref="AE233:AS233" si="108">IF(AE139="","",AE139)</f>
        <v/>
      </c>
      <c r="AF233" s="89"/>
      <c r="AG233" s="89" t="str">
        <f t="shared" si="108"/>
        <v/>
      </c>
      <c r="AH233" s="89" t="str">
        <f t="shared" si="108"/>
        <v/>
      </c>
      <c r="AI233" s="89" t="str">
        <f t="shared" si="108"/>
        <v/>
      </c>
      <c r="AJ233" s="89" t="str">
        <f t="shared" si="108"/>
        <v/>
      </c>
      <c r="AK233" s="89" t="str">
        <f t="shared" si="108"/>
        <v/>
      </c>
      <c r="AL233" s="89" t="str">
        <f t="shared" si="108"/>
        <v/>
      </c>
      <c r="AM233" s="89" t="str">
        <f t="shared" si="108"/>
        <v/>
      </c>
      <c r="AN233" s="89" t="str">
        <f t="shared" si="108"/>
        <v/>
      </c>
      <c r="AO233" s="89" t="str">
        <f t="shared" si="108"/>
        <v/>
      </c>
      <c r="AP233" s="89" t="str">
        <f t="shared" si="108"/>
        <v/>
      </c>
      <c r="AQ233" s="89" t="str">
        <f t="shared" si="108"/>
        <v/>
      </c>
      <c r="AR233" s="89" t="str">
        <f t="shared" si="108"/>
        <v/>
      </c>
      <c r="AS233" s="89" t="str">
        <f t="shared" si="108"/>
        <v/>
      </c>
      <c r="AT233" s="89"/>
      <c r="AU233" s="89"/>
      <c r="AV233" s="89"/>
    </row>
    <row r="234" spans="1:48" hidden="1" outlineLevel="1"/>
    <row r="235" spans="1:48" hidden="1" outlineLevel="1">
      <c r="A235" s="2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</row>
    <row r="236" spans="1:48" hidden="1" outlineLevel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119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</row>
    <row r="237" spans="1:48" hidden="1" outlineLevel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119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</row>
    <row r="238" spans="1:48" hidden="1" outlineLevel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119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</row>
    <row r="239" spans="1:48" hidden="1" outlineLevel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</row>
    <row r="240" spans="1:48" hidden="1" outlineLevel="1">
      <c r="A240" s="2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</row>
    <row r="241" spans="1:45" hidden="1" outlineLevel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119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</row>
    <row r="242" spans="1:45" hidden="1" outlineLevel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119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</row>
    <row r="243" spans="1:45" hidden="1" outlineLevel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119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</row>
    <row r="244" spans="1:45" hidden="1" outlineLevel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</row>
    <row r="245" spans="1:45" hidden="1" outlineLevel="1">
      <c r="A245" s="2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spans="1:45" hidden="1" outlineLevel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119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</row>
    <row r="247" spans="1:45" hidden="1" outlineLevel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119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</row>
    <row r="248" spans="1:45" hidden="1" outlineLevel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119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</row>
    <row r="249" spans="1:45" hidden="1" outlineLevel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</row>
    <row r="250" spans="1:45" hidden="1" outlineLevel="1">
      <c r="A250" s="2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</row>
    <row r="251" spans="1:45" hidden="1" outlineLevel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119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</row>
    <row r="252" spans="1:45" hidden="1" outlineLevel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119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</row>
    <row r="253" spans="1:45" hidden="1" outlineLevel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</row>
    <row r="254" spans="1:45" hidden="1" outlineLevel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</row>
    <row r="255" spans="1:45" hidden="1" outlineLevel="1">
      <c r="A255" s="2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</row>
    <row r="256" spans="1:45" hidden="1" outlineLevel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119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</row>
    <row r="257" spans="1:45" hidden="1" outlineLevel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119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</row>
    <row r="258" spans="1:45" hidden="1" outlineLevel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119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</row>
    <row r="259" spans="1:45" hidden="1" outlineLevel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119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</row>
    <row r="260" spans="1:45" hidden="1" outlineLevel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</row>
    <row r="261" spans="1:45" hidden="1" outlineLevel="1">
      <c r="A261" s="2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</row>
    <row r="262" spans="1:45" hidden="1" outlineLevel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</row>
    <row r="263" spans="1:45" hidden="1" outlineLevel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</row>
    <row r="264" spans="1:45" hidden="1" outlineLevel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</row>
    <row r="265" spans="1:45" hidden="1" outlineLevel="1">
      <c r="A265" s="2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</row>
    <row r="266" spans="1:45" hidden="1" outlineLevel="1"/>
    <row r="267" spans="1:45" hidden="1" outlineLevel="1"/>
    <row r="268" spans="1:45" hidden="1" outlineLevel="1"/>
    <row r="269" spans="1:45" hidden="1" outlineLevel="1"/>
    <row r="270" spans="1:45" hidden="1" outlineLevel="1"/>
    <row r="271" spans="1:45" hidden="1" outlineLevel="1"/>
    <row r="272" spans="1:45" hidden="1" outlineLevel="1"/>
    <row r="273" hidden="1" outlineLevel="1"/>
    <row r="274" hidden="1" outlineLevel="1"/>
    <row r="275" hidden="1" outlineLevel="1"/>
    <row r="276" hidden="1" outlineLevel="1"/>
    <row r="277" hidden="1" outlineLevel="1"/>
    <row r="278" hidden="1" outlineLevel="1"/>
    <row r="279" hidden="1" outlineLevel="1"/>
    <row r="280" hidden="1" outlineLevel="1"/>
    <row r="281" hidden="1" outlineLevel="1"/>
    <row r="282" hidden="1" outlineLevel="1"/>
    <row r="283" hidden="1" outlineLevel="1"/>
    <row r="284" hidden="1" outlineLevel="1"/>
    <row r="285" hidden="1" outlineLevel="1"/>
    <row r="286" hidden="1" outlineLevel="1"/>
    <row r="287" hidden="1" outlineLevel="1"/>
    <row r="288" hidden="1" outlineLevel="1"/>
    <row r="289" spans="1:49" hidden="1" outlineLevel="1"/>
    <row r="290" spans="1:49" hidden="1" outlineLevel="1"/>
    <row r="291" spans="1:49" hidden="1" outlineLevel="1"/>
    <row r="292" spans="1:49" hidden="1" outlineLevel="1"/>
    <row r="293" spans="1:49" hidden="1" outlineLevel="1"/>
    <row r="294" spans="1:49" hidden="1" outlineLevel="1"/>
    <row r="295" spans="1:49" hidden="1" outlineLevel="1"/>
    <row r="296" spans="1:49" hidden="1" outlineLevel="1"/>
    <row r="297" spans="1:49" hidden="1" outlineLevel="1"/>
    <row r="298" spans="1:49" hidden="1" outlineLevel="1"/>
    <row r="299" spans="1:49" collapsed="1"/>
    <row r="300" spans="1:49" s="75" customFormat="1" ht="21">
      <c r="A300" s="75" t="s">
        <v>19</v>
      </c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121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8"/>
      <c r="AP300" s="78"/>
      <c r="AQ300" s="78"/>
      <c r="AR300" s="78"/>
      <c r="AS300" s="78"/>
      <c r="AT300" s="79"/>
      <c r="AU300" s="79"/>
      <c r="AV300" s="79"/>
    </row>
    <row r="301" spans="1:49" s="46" customFormat="1">
      <c r="A301" s="2" t="str">
        <f t="shared" ref="A301:AA301" si="109">IF(A101="","",A101)</f>
        <v/>
      </c>
      <c r="B301" s="46" t="str">
        <f t="shared" si="109"/>
        <v/>
      </c>
      <c r="C301" s="46" t="str">
        <f t="shared" si="109"/>
        <v/>
      </c>
      <c r="D301" s="46" t="str">
        <f t="shared" si="109"/>
        <v/>
      </c>
      <c r="E301" s="46" t="str">
        <f t="shared" si="109"/>
        <v/>
      </c>
      <c r="F301" s="46" t="str">
        <f t="shared" si="109"/>
        <v/>
      </c>
      <c r="G301" s="46" t="str">
        <f t="shared" si="109"/>
        <v/>
      </c>
      <c r="H301" s="46" t="str">
        <f t="shared" si="109"/>
        <v/>
      </c>
      <c r="I301" s="46" t="str">
        <f t="shared" si="109"/>
        <v/>
      </c>
      <c r="J301" s="46" t="str">
        <f t="shared" si="109"/>
        <v/>
      </c>
      <c r="K301" s="46" t="str">
        <f t="shared" si="109"/>
        <v/>
      </c>
      <c r="L301" s="46" t="str">
        <f t="shared" si="109"/>
        <v/>
      </c>
      <c r="M301" s="46" t="str">
        <f t="shared" si="109"/>
        <v/>
      </c>
      <c r="N301" s="46" t="str">
        <f t="shared" si="109"/>
        <v/>
      </c>
      <c r="O301" s="46" t="str">
        <f t="shared" si="109"/>
        <v/>
      </c>
      <c r="P301" s="46" t="str">
        <f t="shared" si="109"/>
        <v/>
      </c>
      <c r="Q301" s="46" t="str">
        <f t="shared" si="109"/>
        <v/>
      </c>
      <c r="R301" s="46" t="str">
        <f t="shared" si="109"/>
        <v/>
      </c>
      <c r="S301" s="46" t="str">
        <f t="shared" si="109"/>
        <v/>
      </c>
      <c r="T301" s="46" t="str">
        <f t="shared" si="109"/>
        <v/>
      </c>
      <c r="U301" s="46" t="str">
        <f t="shared" si="109"/>
        <v/>
      </c>
      <c r="V301" s="46" t="str">
        <f t="shared" si="109"/>
        <v/>
      </c>
      <c r="W301" s="46" t="str">
        <f t="shared" si="109"/>
        <v/>
      </c>
      <c r="X301" s="46" t="str">
        <f t="shared" si="109"/>
        <v/>
      </c>
      <c r="Y301" s="46" t="str">
        <f t="shared" si="109"/>
        <v/>
      </c>
      <c r="Z301" s="46" t="str">
        <f t="shared" si="109"/>
        <v/>
      </c>
      <c r="AA301" s="46" t="str">
        <f t="shared" si="109"/>
        <v/>
      </c>
      <c r="AB301" s="115"/>
      <c r="AC301" s="13"/>
      <c r="AD301" s="13"/>
      <c r="AE301" s="13" t="str">
        <f t="shared" ref="AE301:AS301" si="110">IF(AE101="","",AE101)</f>
        <v/>
      </c>
      <c r="AF301" s="13"/>
      <c r="AG301" s="13" t="str">
        <f t="shared" si="110"/>
        <v/>
      </c>
      <c r="AH301" s="13" t="str">
        <f t="shared" si="110"/>
        <v/>
      </c>
      <c r="AI301" s="13" t="str">
        <f t="shared" si="110"/>
        <v/>
      </c>
      <c r="AJ301" s="13" t="str">
        <f t="shared" si="110"/>
        <v/>
      </c>
      <c r="AK301" s="13" t="str">
        <f t="shared" si="110"/>
        <v/>
      </c>
      <c r="AL301" s="13" t="str">
        <f t="shared" si="110"/>
        <v/>
      </c>
      <c r="AM301" s="13" t="str">
        <f t="shared" si="110"/>
        <v/>
      </c>
      <c r="AN301" s="13" t="str">
        <f t="shared" si="110"/>
        <v/>
      </c>
      <c r="AO301" s="13" t="str">
        <f t="shared" si="110"/>
        <v/>
      </c>
      <c r="AP301" s="13" t="str">
        <f t="shared" si="110"/>
        <v/>
      </c>
      <c r="AQ301" s="13" t="str">
        <f t="shared" si="110"/>
        <v/>
      </c>
      <c r="AR301" s="13" t="str">
        <f t="shared" si="110"/>
        <v/>
      </c>
      <c r="AS301" s="13" t="str">
        <f t="shared" si="110"/>
        <v/>
      </c>
      <c r="AT301" s="13"/>
      <c r="AU301" s="13"/>
      <c r="AV301" s="13"/>
    </row>
    <row r="302" spans="1:49" s="46" customFormat="1">
      <c r="A302" s="46" t="str">
        <f>A102</f>
        <v>Interest rate on loans</v>
      </c>
      <c r="B302" s="46" t="str">
        <f t="shared" ref="B302:AA302" si="111">IF(B106="","",B106)</f>
        <v/>
      </c>
      <c r="C302" s="46" t="str">
        <f t="shared" si="111"/>
        <v/>
      </c>
      <c r="D302" s="46" t="str">
        <f t="shared" si="111"/>
        <v/>
      </c>
      <c r="E302" s="46" t="str">
        <f t="shared" si="111"/>
        <v/>
      </c>
      <c r="F302" s="46" t="str">
        <f t="shared" si="111"/>
        <v/>
      </c>
      <c r="G302" s="46" t="str">
        <f t="shared" si="111"/>
        <v/>
      </c>
      <c r="H302" s="46" t="str">
        <f t="shared" si="111"/>
        <v/>
      </c>
      <c r="I302" s="46" t="str">
        <f t="shared" si="111"/>
        <v/>
      </c>
      <c r="J302" s="46" t="str">
        <f t="shared" si="111"/>
        <v/>
      </c>
      <c r="K302" s="46" t="str">
        <f t="shared" si="111"/>
        <v/>
      </c>
      <c r="L302" s="46" t="str">
        <f t="shared" si="111"/>
        <v/>
      </c>
      <c r="M302" s="46" t="str">
        <f t="shared" si="111"/>
        <v/>
      </c>
      <c r="N302" s="46" t="str">
        <f t="shared" si="111"/>
        <v/>
      </c>
      <c r="O302" s="46" t="str">
        <f t="shared" si="111"/>
        <v/>
      </c>
      <c r="P302" s="46" t="str">
        <f t="shared" si="111"/>
        <v/>
      </c>
      <c r="Q302" s="46" t="str">
        <f t="shared" si="111"/>
        <v/>
      </c>
      <c r="R302" s="46" t="str">
        <f t="shared" si="111"/>
        <v/>
      </c>
      <c r="S302" s="46" t="str">
        <f t="shared" si="111"/>
        <v/>
      </c>
      <c r="T302" s="46" t="str">
        <f t="shared" si="111"/>
        <v/>
      </c>
      <c r="U302" s="46" t="str">
        <f t="shared" si="111"/>
        <v/>
      </c>
      <c r="V302" s="46" t="str">
        <f t="shared" si="111"/>
        <v/>
      </c>
      <c r="W302" s="46" t="str">
        <f t="shared" si="111"/>
        <v/>
      </c>
      <c r="X302" s="46" t="str">
        <f t="shared" si="111"/>
        <v/>
      </c>
      <c r="Y302" s="46" t="str">
        <f t="shared" si="111"/>
        <v/>
      </c>
      <c r="Z302" s="46" t="str">
        <f t="shared" si="111"/>
        <v/>
      </c>
      <c r="AA302" s="46" t="str">
        <f t="shared" si="111"/>
        <v/>
      </c>
      <c r="AB302" s="32"/>
      <c r="AC302" s="32"/>
      <c r="AD302" s="32"/>
      <c r="AE302" s="32" t="e">
        <f>AE102-2%</f>
        <v>#DIV/0!</v>
      </c>
      <c r="AF302" s="32"/>
      <c r="AG302" s="195">
        <f>MIN(Model!W256:AF256)*0.9</f>
        <v>3.2528291328308374E-2</v>
      </c>
      <c r="AH302" s="195">
        <f>AG302</f>
        <v>3.2528291328308374E-2</v>
      </c>
      <c r="AI302" s="195">
        <f t="shared" ref="AI302:AW302" si="112">AH302</f>
        <v>3.2528291328308374E-2</v>
      </c>
      <c r="AJ302" s="195">
        <f t="shared" si="112"/>
        <v>3.2528291328308374E-2</v>
      </c>
      <c r="AK302" s="195">
        <f t="shared" si="112"/>
        <v>3.2528291328308374E-2</v>
      </c>
      <c r="AL302" s="195">
        <f t="shared" si="112"/>
        <v>3.2528291328308374E-2</v>
      </c>
      <c r="AM302" s="195">
        <f t="shared" si="112"/>
        <v>3.2528291328308374E-2</v>
      </c>
      <c r="AN302" s="195">
        <f t="shared" si="112"/>
        <v>3.2528291328308374E-2</v>
      </c>
      <c r="AO302" s="195">
        <f t="shared" si="112"/>
        <v>3.2528291328308374E-2</v>
      </c>
      <c r="AP302" s="195">
        <f t="shared" si="112"/>
        <v>3.2528291328308374E-2</v>
      </c>
      <c r="AQ302" s="195">
        <f t="shared" si="112"/>
        <v>3.2528291328308374E-2</v>
      </c>
      <c r="AR302" s="195">
        <f t="shared" si="112"/>
        <v>3.2528291328308374E-2</v>
      </c>
      <c r="AS302" s="195">
        <f t="shared" si="112"/>
        <v>3.2528291328308374E-2</v>
      </c>
      <c r="AT302" s="195">
        <f t="shared" si="112"/>
        <v>3.2528291328308374E-2</v>
      </c>
      <c r="AU302" s="195">
        <f t="shared" si="112"/>
        <v>3.2528291328308374E-2</v>
      </c>
      <c r="AV302" s="195">
        <f t="shared" si="112"/>
        <v>3.2528291328308374E-2</v>
      </c>
      <c r="AW302" s="195">
        <f t="shared" si="112"/>
        <v>3.2528291328308374E-2</v>
      </c>
    </row>
    <row r="303" spans="1:49" s="46" customFormat="1">
      <c r="A303" s="46" t="str">
        <f>A103</f>
        <v>Interest rate on deposits</v>
      </c>
      <c r="B303" s="46" t="str">
        <f t="shared" ref="B303:Z303" si="113">IF(B109="","",B109)</f>
        <v/>
      </c>
      <c r="C303" s="46" t="str">
        <f t="shared" si="113"/>
        <v/>
      </c>
      <c r="D303" s="46" t="str">
        <f t="shared" si="113"/>
        <v/>
      </c>
      <c r="E303" s="46" t="str">
        <f t="shared" si="113"/>
        <v/>
      </c>
      <c r="F303" s="46" t="str">
        <f t="shared" si="113"/>
        <v/>
      </c>
      <c r="G303" s="46" t="str">
        <f t="shared" si="113"/>
        <v/>
      </c>
      <c r="H303" s="46" t="str">
        <f t="shared" si="113"/>
        <v/>
      </c>
      <c r="I303" s="46" t="str">
        <f t="shared" si="113"/>
        <v/>
      </c>
      <c r="J303" s="46" t="str">
        <f t="shared" si="113"/>
        <v/>
      </c>
      <c r="K303" s="46" t="str">
        <f t="shared" si="113"/>
        <v/>
      </c>
      <c r="L303" s="46" t="str">
        <f t="shared" si="113"/>
        <v/>
      </c>
      <c r="M303" s="46" t="str">
        <f t="shared" si="113"/>
        <v/>
      </c>
      <c r="N303" s="46" t="str">
        <f t="shared" si="113"/>
        <v/>
      </c>
      <c r="O303" s="46" t="str">
        <f t="shared" si="113"/>
        <v/>
      </c>
      <c r="P303" s="46" t="str">
        <f t="shared" si="113"/>
        <v/>
      </c>
      <c r="Q303" s="46" t="str">
        <f t="shared" si="113"/>
        <v/>
      </c>
      <c r="R303" s="46" t="str">
        <f t="shared" si="113"/>
        <v/>
      </c>
      <c r="S303" s="46" t="str">
        <f t="shared" si="113"/>
        <v/>
      </c>
      <c r="T303" s="46" t="str">
        <f t="shared" si="113"/>
        <v/>
      </c>
      <c r="U303" s="46" t="str">
        <f t="shared" si="113"/>
        <v/>
      </c>
      <c r="V303" s="46" t="str">
        <f t="shared" si="113"/>
        <v/>
      </c>
      <c r="W303" s="46" t="str">
        <f t="shared" si="113"/>
        <v/>
      </c>
      <c r="X303" s="46" t="str">
        <f t="shared" si="113"/>
        <v/>
      </c>
      <c r="Y303" s="46" t="str">
        <f t="shared" si="113"/>
        <v/>
      </c>
      <c r="Z303" s="46" t="str">
        <f t="shared" si="113"/>
        <v/>
      </c>
      <c r="AB303" s="32"/>
      <c r="AC303" s="32"/>
      <c r="AD303" s="32"/>
      <c r="AE303" s="32" t="e">
        <f t="shared" ref="AE303:AE304" si="114">AE103-2%</f>
        <v>#DIV/0!</v>
      </c>
      <c r="AF303" s="32"/>
      <c r="AG303" s="195">
        <f>MAX(Model!W257:AF257)*1.1</f>
        <v>7.3588883118592451E-3</v>
      </c>
      <c r="AH303" s="195">
        <f>AG303</f>
        <v>7.3588883118592451E-3</v>
      </c>
      <c r="AI303" s="195">
        <f t="shared" ref="AI303:AW303" si="115">AH303</f>
        <v>7.3588883118592451E-3</v>
      </c>
      <c r="AJ303" s="195">
        <f t="shared" si="115"/>
        <v>7.3588883118592451E-3</v>
      </c>
      <c r="AK303" s="195">
        <f t="shared" si="115"/>
        <v>7.3588883118592451E-3</v>
      </c>
      <c r="AL303" s="195">
        <f t="shared" si="115"/>
        <v>7.3588883118592451E-3</v>
      </c>
      <c r="AM303" s="195">
        <f t="shared" si="115"/>
        <v>7.3588883118592451E-3</v>
      </c>
      <c r="AN303" s="195">
        <f t="shared" si="115"/>
        <v>7.3588883118592451E-3</v>
      </c>
      <c r="AO303" s="195">
        <f t="shared" si="115"/>
        <v>7.3588883118592451E-3</v>
      </c>
      <c r="AP303" s="195">
        <f t="shared" si="115"/>
        <v>7.3588883118592451E-3</v>
      </c>
      <c r="AQ303" s="195">
        <f t="shared" si="115"/>
        <v>7.3588883118592451E-3</v>
      </c>
      <c r="AR303" s="195">
        <f t="shared" si="115"/>
        <v>7.3588883118592451E-3</v>
      </c>
      <c r="AS303" s="195">
        <f t="shared" si="115"/>
        <v>7.3588883118592451E-3</v>
      </c>
      <c r="AT303" s="195">
        <f t="shared" si="115"/>
        <v>7.3588883118592451E-3</v>
      </c>
      <c r="AU303" s="195">
        <f t="shared" si="115"/>
        <v>7.3588883118592451E-3</v>
      </c>
      <c r="AV303" s="195">
        <f t="shared" si="115"/>
        <v>7.3588883118592451E-3</v>
      </c>
      <c r="AW303" s="195">
        <f t="shared" si="115"/>
        <v>7.3588883118592451E-3</v>
      </c>
    </row>
    <row r="304" spans="1:49" s="46" customFormat="1">
      <c r="A304" s="46" t="str">
        <f>A104</f>
        <v xml:space="preserve">Growth rate of deposits </v>
      </c>
      <c r="AB304" s="32"/>
      <c r="AC304" s="32"/>
      <c r="AD304" s="32"/>
      <c r="AE304" s="32" t="e">
        <f t="shared" si="114"/>
        <v>#DIV/0!</v>
      </c>
      <c r="AF304" s="32"/>
      <c r="AG304" s="32">
        <v>0</v>
      </c>
      <c r="AH304" s="32">
        <v>0</v>
      </c>
      <c r="AI304" s="32">
        <v>0</v>
      </c>
      <c r="AJ304" s="32">
        <v>0</v>
      </c>
      <c r="AK304" s="32">
        <v>0</v>
      </c>
      <c r="AL304" s="32">
        <v>0</v>
      </c>
      <c r="AM304" s="32">
        <v>0</v>
      </c>
      <c r="AN304" s="32">
        <v>0</v>
      </c>
      <c r="AO304" s="32">
        <v>0</v>
      </c>
      <c r="AP304" s="32">
        <v>0</v>
      </c>
      <c r="AQ304" s="32">
        <v>0</v>
      </c>
      <c r="AR304" s="32">
        <v>0</v>
      </c>
      <c r="AS304" s="32">
        <v>0</v>
      </c>
      <c r="AT304" s="32">
        <v>0</v>
      </c>
      <c r="AU304" s="32">
        <v>0</v>
      </c>
      <c r="AV304" s="32">
        <v>0</v>
      </c>
      <c r="AW304" s="32">
        <v>0</v>
      </c>
    </row>
    <row r="305" spans="1:49" s="46" customFormat="1">
      <c r="A305" s="46" t="str">
        <f>A105</f>
        <v>Operating income as % of revenue</v>
      </c>
      <c r="AB305" s="32"/>
      <c r="AC305" s="32"/>
      <c r="AD305" s="32"/>
      <c r="AE305" s="32"/>
      <c r="AF305" s="32"/>
      <c r="AG305" s="32">
        <f>MAX(Model!V279:AF279)*1.1</f>
        <v>0.38916587725888585</v>
      </c>
      <c r="AH305" s="32">
        <f>AG305</f>
        <v>0.38916587725888585</v>
      </c>
      <c r="AI305" s="32">
        <f t="shared" ref="AI305:AW305" si="116">AH305</f>
        <v>0.38916587725888585</v>
      </c>
      <c r="AJ305" s="32">
        <f t="shared" si="116"/>
        <v>0.38916587725888585</v>
      </c>
      <c r="AK305" s="32">
        <f t="shared" si="116"/>
        <v>0.38916587725888585</v>
      </c>
      <c r="AL305" s="32">
        <f t="shared" si="116"/>
        <v>0.38916587725888585</v>
      </c>
      <c r="AM305" s="32">
        <f t="shared" si="116"/>
        <v>0.38916587725888585</v>
      </c>
      <c r="AN305" s="32">
        <f t="shared" si="116"/>
        <v>0.38916587725888585</v>
      </c>
      <c r="AO305" s="32">
        <f t="shared" si="116"/>
        <v>0.38916587725888585</v>
      </c>
      <c r="AP305" s="32">
        <f t="shared" si="116"/>
        <v>0.38916587725888585</v>
      </c>
      <c r="AQ305" s="32">
        <f t="shared" si="116"/>
        <v>0.38916587725888585</v>
      </c>
      <c r="AR305" s="32">
        <f t="shared" si="116"/>
        <v>0.38916587725888585</v>
      </c>
      <c r="AS305" s="32">
        <f t="shared" si="116"/>
        <v>0.38916587725888585</v>
      </c>
      <c r="AT305" s="32">
        <f t="shared" si="116"/>
        <v>0.38916587725888585</v>
      </c>
      <c r="AU305" s="32">
        <f t="shared" si="116"/>
        <v>0.38916587725888585</v>
      </c>
      <c r="AV305" s="32">
        <f t="shared" si="116"/>
        <v>0.38916587725888585</v>
      </c>
      <c r="AW305" s="32">
        <f t="shared" si="116"/>
        <v>0.38916587725888585</v>
      </c>
    </row>
    <row r="306" spans="1:49" s="46" customFormat="1"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</row>
    <row r="307" spans="1:49" s="46" customFormat="1"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</row>
    <row r="308" spans="1:49" s="46" customFormat="1"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</row>
    <row r="309" spans="1:49" s="46" customFormat="1"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</row>
    <row r="310" spans="1:49" s="46" customFormat="1" ht="15" customHeight="1"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</row>
    <row r="311" spans="1:49" s="46" customFormat="1"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</row>
    <row r="312" spans="1:49" s="46" customFormat="1">
      <c r="AB312" s="117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13"/>
      <c r="AU312" s="13"/>
      <c r="AV312" s="13"/>
    </row>
    <row r="313" spans="1:49" s="46" customFormat="1">
      <c r="AB313" s="117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13"/>
      <c r="AU313" s="13"/>
      <c r="AV313" s="13"/>
    </row>
    <row r="314" spans="1:49" s="46" customFormat="1">
      <c r="AB314" s="117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13"/>
      <c r="AU314" s="13"/>
      <c r="AV314" s="13"/>
    </row>
    <row r="315" spans="1:49" s="46" customFormat="1">
      <c r="AB315" s="115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</row>
    <row r="316" spans="1:49" s="46" customFormat="1">
      <c r="A316" s="2"/>
      <c r="AB316" s="115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</row>
    <row r="317" spans="1:49" s="46" customFormat="1">
      <c r="AB317" s="117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13"/>
      <c r="AU317" s="13"/>
      <c r="AV317" s="13"/>
    </row>
    <row r="318" spans="1:49" s="46" customFormat="1">
      <c r="AB318" s="117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13"/>
      <c r="AU318" s="13"/>
      <c r="AV318" s="13"/>
    </row>
    <row r="320" spans="1:49" s="46" customFormat="1">
      <c r="AB320" s="115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</row>
    <row r="321" spans="1:48" s="46" customFormat="1">
      <c r="A321" s="2"/>
      <c r="AB321" s="115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</row>
    <row r="322" spans="1:48" s="46" customFormat="1">
      <c r="AB322" s="117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13"/>
      <c r="AU322" s="13"/>
      <c r="AV322" s="13"/>
    </row>
    <row r="323" spans="1:48" s="46" customFormat="1">
      <c r="AB323" s="117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13"/>
      <c r="AU323" s="13"/>
      <c r="AV323" s="13"/>
    </row>
    <row r="324" spans="1:48" s="46" customFormat="1">
      <c r="AB324" s="117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13"/>
      <c r="AU324" s="13"/>
      <c r="AV324" s="13"/>
    </row>
    <row r="325" spans="1:48" s="46" customFormat="1">
      <c r="AB325" s="117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13"/>
      <c r="AU325" s="13"/>
      <c r="AV325" s="13"/>
    </row>
    <row r="326" spans="1:48" s="46" customFormat="1">
      <c r="AB326" s="115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</row>
    <row r="327" spans="1:48" s="46" customFormat="1">
      <c r="A327" s="2"/>
      <c r="AB327" s="115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</row>
    <row r="328" spans="1:48" s="46" customFormat="1">
      <c r="AB328" s="115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</row>
    <row r="329" spans="1:48" s="46" customFormat="1">
      <c r="AB329" s="115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</row>
    <row r="330" spans="1:48" s="46" customFormat="1">
      <c r="AB330" s="115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</row>
    <row r="331" spans="1:48" s="46" customFormat="1">
      <c r="A331" s="2"/>
      <c r="AB331" s="115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</row>
    <row r="332" spans="1:48">
      <c r="A332" t="str">
        <f t="shared" ref="A332:AS332" si="117">IF(A138="","",A138)</f>
        <v/>
      </c>
      <c r="B332" t="str">
        <f t="shared" si="117"/>
        <v/>
      </c>
      <c r="C332" t="str">
        <f t="shared" si="117"/>
        <v/>
      </c>
      <c r="D332" t="str">
        <f t="shared" si="117"/>
        <v/>
      </c>
      <c r="E332" t="str">
        <f t="shared" si="117"/>
        <v/>
      </c>
      <c r="F332" t="str">
        <f t="shared" si="117"/>
        <v/>
      </c>
      <c r="G332" t="str">
        <f t="shared" si="117"/>
        <v/>
      </c>
      <c r="H332" t="str">
        <f t="shared" si="117"/>
        <v/>
      </c>
      <c r="I332" t="str">
        <f t="shared" si="117"/>
        <v/>
      </c>
      <c r="J332" t="str">
        <f t="shared" si="117"/>
        <v/>
      </c>
      <c r="K332" t="str">
        <f t="shared" si="117"/>
        <v/>
      </c>
      <c r="L332" t="str">
        <f t="shared" si="117"/>
        <v/>
      </c>
      <c r="M332" t="str">
        <f t="shared" si="117"/>
        <v/>
      </c>
      <c r="N332" t="str">
        <f t="shared" si="117"/>
        <v/>
      </c>
      <c r="O332" t="str">
        <f t="shared" si="117"/>
        <v/>
      </c>
      <c r="P332" t="str">
        <f t="shared" si="117"/>
        <v/>
      </c>
      <c r="Q332" t="str">
        <f t="shared" si="117"/>
        <v/>
      </c>
      <c r="R332" t="str">
        <f t="shared" si="117"/>
        <v/>
      </c>
      <c r="S332" t="str">
        <f t="shared" si="117"/>
        <v/>
      </c>
      <c r="T332" t="str">
        <f t="shared" si="117"/>
        <v/>
      </c>
      <c r="U332" t="str">
        <f t="shared" si="117"/>
        <v/>
      </c>
      <c r="V332" t="str">
        <f t="shared" si="117"/>
        <v/>
      </c>
      <c r="W332" t="str">
        <f t="shared" si="117"/>
        <v/>
      </c>
      <c r="X332" t="str">
        <f t="shared" si="117"/>
        <v/>
      </c>
      <c r="Y332" t="str">
        <f t="shared" si="117"/>
        <v/>
      </c>
      <c r="Z332" t="str">
        <f t="shared" si="117"/>
        <v/>
      </c>
      <c r="AA332" t="str">
        <f t="shared" si="117"/>
        <v/>
      </c>
      <c r="AB332" s="115" t="str">
        <f t="shared" si="117"/>
        <v/>
      </c>
      <c r="AC332" s="13" t="str">
        <f t="shared" si="117"/>
        <v/>
      </c>
      <c r="AD332" s="13" t="str">
        <f t="shared" si="117"/>
        <v/>
      </c>
      <c r="AE332" s="13" t="str">
        <f t="shared" si="117"/>
        <v/>
      </c>
      <c r="AF332" s="13" t="str">
        <f t="shared" si="117"/>
        <v/>
      </c>
      <c r="AG332" s="13" t="str">
        <f t="shared" si="117"/>
        <v/>
      </c>
      <c r="AH332" s="13" t="str">
        <f t="shared" si="117"/>
        <v/>
      </c>
      <c r="AI332" s="13" t="str">
        <f t="shared" si="117"/>
        <v/>
      </c>
      <c r="AJ332" s="13" t="str">
        <f t="shared" si="117"/>
        <v/>
      </c>
      <c r="AK332" s="13" t="str">
        <f t="shared" si="117"/>
        <v/>
      </c>
      <c r="AL332" s="13" t="str">
        <f t="shared" si="117"/>
        <v/>
      </c>
      <c r="AM332" s="13" t="str">
        <f t="shared" si="117"/>
        <v/>
      </c>
      <c r="AN332" s="13" t="str">
        <f t="shared" si="117"/>
        <v/>
      </c>
      <c r="AO332" s="13" t="str">
        <f t="shared" si="117"/>
        <v/>
      </c>
      <c r="AP332" s="13" t="str">
        <f t="shared" si="117"/>
        <v/>
      </c>
      <c r="AQ332" s="13" t="str">
        <f t="shared" si="117"/>
        <v/>
      </c>
      <c r="AR332" s="13" t="str">
        <f t="shared" si="117"/>
        <v/>
      </c>
      <c r="AS332" s="13" t="str">
        <f t="shared" si="117"/>
        <v/>
      </c>
    </row>
    <row r="333" spans="1:48" s="90" customFormat="1">
      <c r="A333" s="90" t="s">
        <v>22</v>
      </c>
      <c r="B333" s="90" t="str">
        <f t="shared" ref="B333:AS333" si="118">IF(B139="","",B139)</f>
        <v/>
      </c>
      <c r="C333" s="90" t="str">
        <f t="shared" si="118"/>
        <v/>
      </c>
      <c r="D333" s="90" t="str">
        <f t="shared" si="118"/>
        <v/>
      </c>
      <c r="E333" s="90" t="str">
        <f t="shared" si="118"/>
        <v/>
      </c>
      <c r="F333" s="90" t="str">
        <f t="shared" si="118"/>
        <v/>
      </c>
      <c r="G333" s="90" t="str">
        <f t="shared" si="118"/>
        <v/>
      </c>
      <c r="H333" s="90" t="str">
        <f t="shared" si="118"/>
        <v/>
      </c>
      <c r="I333" s="90" t="str">
        <f t="shared" si="118"/>
        <v/>
      </c>
      <c r="J333" s="90" t="str">
        <f t="shared" si="118"/>
        <v/>
      </c>
      <c r="K333" s="90" t="str">
        <f t="shared" si="118"/>
        <v/>
      </c>
      <c r="L333" s="90" t="str">
        <f t="shared" si="118"/>
        <v/>
      </c>
      <c r="M333" s="90" t="str">
        <f t="shared" si="118"/>
        <v/>
      </c>
      <c r="N333" s="90" t="str">
        <f t="shared" si="118"/>
        <v/>
      </c>
      <c r="O333" s="90" t="str">
        <f t="shared" si="118"/>
        <v/>
      </c>
      <c r="P333" s="90" t="str">
        <f t="shared" si="118"/>
        <v/>
      </c>
      <c r="Q333" s="90" t="str">
        <f t="shared" si="118"/>
        <v/>
      </c>
      <c r="R333" s="90" t="str">
        <f t="shared" si="118"/>
        <v/>
      </c>
      <c r="S333" s="90" t="str">
        <f t="shared" si="118"/>
        <v/>
      </c>
      <c r="T333" s="90" t="str">
        <f t="shared" si="118"/>
        <v/>
      </c>
      <c r="U333" s="90" t="str">
        <f t="shared" si="118"/>
        <v/>
      </c>
      <c r="V333" s="90" t="str">
        <f t="shared" si="118"/>
        <v/>
      </c>
      <c r="W333" s="90" t="str">
        <f t="shared" si="118"/>
        <v/>
      </c>
      <c r="X333" s="90" t="str">
        <f t="shared" si="118"/>
        <v/>
      </c>
      <c r="Y333" s="90" t="str">
        <f t="shared" si="118"/>
        <v/>
      </c>
      <c r="Z333" s="90" t="str">
        <f t="shared" si="118"/>
        <v/>
      </c>
      <c r="AA333" s="90" t="str">
        <f t="shared" si="118"/>
        <v/>
      </c>
      <c r="AB333" s="122" t="str">
        <f t="shared" si="118"/>
        <v/>
      </c>
      <c r="AC333" s="91" t="str">
        <f t="shared" si="118"/>
        <v/>
      </c>
      <c r="AD333" s="91" t="str">
        <f t="shared" si="118"/>
        <v/>
      </c>
      <c r="AE333" s="91" t="str">
        <f t="shared" si="118"/>
        <v/>
      </c>
      <c r="AF333" s="91" t="str">
        <f t="shared" si="118"/>
        <v/>
      </c>
      <c r="AG333" s="91" t="str">
        <f t="shared" si="118"/>
        <v/>
      </c>
      <c r="AH333" s="91" t="str">
        <f t="shared" si="118"/>
        <v/>
      </c>
      <c r="AI333" s="91" t="str">
        <f t="shared" si="118"/>
        <v/>
      </c>
      <c r="AJ333" s="91" t="str">
        <f t="shared" si="118"/>
        <v/>
      </c>
      <c r="AK333" s="91" t="str">
        <f t="shared" si="118"/>
        <v/>
      </c>
      <c r="AL333" s="91" t="str">
        <f t="shared" si="118"/>
        <v/>
      </c>
      <c r="AM333" s="91" t="str">
        <f t="shared" si="118"/>
        <v/>
      </c>
      <c r="AN333" s="91" t="str">
        <f t="shared" si="118"/>
        <v/>
      </c>
      <c r="AO333" s="91" t="str">
        <f t="shared" si="118"/>
        <v/>
      </c>
      <c r="AP333" s="91" t="str">
        <f t="shared" si="118"/>
        <v/>
      </c>
      <c r="AQ333" s="91" t="str">
        <f t="shared" si="118"/>
        <v/>
      </c>
      <c r="AR333" s="91" t="str">
        <f t="shared" si="118"/>
        <v/>
      </c>
      <c r="AS333" s="91" t="str">
        <f t="shared" si="118"/>
        <v/>
      </c>
      <c r="AT333" s="91"/>
      <c r="AU333" s="91"/>
      <c r="AV333" s="91"/>
    </row>
    <row r="335" spans="1:48">
      <c r="A335" s="2"/>
    </row>
    <row r="336" spans="1:48" s="46" customFormat="1">
      <c r="AB336" s="119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13"/>
      <c r="AU336" s="13"/>
      <c r="AV336" s="13"/>
    </row>
    <row r="337" spans="1:48">
      <c r="A337" s="46"/>
      <c r="AB337" s="119"/>
      <c r="AC337" s="47"/>
      <c r="AD337" s="47"/>
      <c r="AE337" s="47"/>
      <c r="AF337" s="47"/>
      <c r="AG337" s="47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</row>
    <row r="338" spans="1:48">
      <c r="A338" s="46"/>
      <c r="AB338" s="119"/>
      <c r="AC338" s="47"/>
      <c r="AD338" s="47"/>
      <c r="AE338" s="47"/>
      <c r="AF338" s="47"/>
      <c r="AG338" s="47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</row>
    <row r="339" spans="1:48">
      <c r="A339" s="46"/>
    </row>
    <row r="340" spans="1:48">
      <c r="A340" s="2"/>
    </row>
    <row r="341" spans="1:48">
      <c r="A341" s="46"/>
      <c r="AB341" s="119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</row>
    <row r="342" spans="1:48">
      <c r="A342" s="46"/>
      <c r="AB342" s="119"/>
      <c r="AC342" s="47"/>
      <c r="AD342" s="47"/>
      <c r="AE342" s="47"/>
      <c r="AF342" s="47"/>
      <c r="AG342" s="47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</row>
    <row r="343" spans="1:48">
      <c r="A343" s="46"/>
      <c r="AB343" s="119"/>
      <c r="AC343" s="47"/>
      <c r="AD343" s="47"/>
      <c r="AE343" s="47"/>
      <c r="AF343" s="47"/>
      <c r="AG343" s="47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</row>
    <row r="344" spans="1:48">
      <c r="A344" s="46"/>
    </row>
    <row r="345" spans="1:48">
      <c r="A345" s="2"/>
    </row>
    <row r="346" spans="1:48">
      <c r="A346" s="46"/>
      <c r="AB346" s="119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</row>
    <row r="347" spans="1:48">
      <c r="A347" s="46"/>
      <c r="AB347" s="119"/>
      <c r="AC347" s="47"/>
      <c r="AD347" s="47"/>
      <c r="AE347" s="47"/>
      <c r="AF347" s="47"/>
      <c r="AG347" s="47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</row>
    <row r="348" spans="1:48">
      <c r="A348" s="46"/>
      <c r="AB348" s="119"/>
      <c r="AC348" s="47"/>
      <c r="AD348" s="47"/>
      <c r="AE348" s="47"/>
      <c r="AF348" s="47"/>
      <c r="AG348" s="47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</row>
    <row r="349" spans="1:48">
      <c r="A349" s="46"/>
    </row>
    <row r="350" spans="1:48">
      <c r="A350" s="2"/>
    </row>
    <row r="351" spans="1:48">
      <c r="A351" s="46"/>
      <c r="AB351" s="119"/>
      <c r="AC351" s="47"/>
      <c r="AD351" s="47"/>
      <c r="AE351" s="47"/>
      <c r="AF351" s="47"/>
      <c r="AG351" s="47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</row>
    <row r="352" spans="1:48">
      <c r="A352" s="46"/>
      <c r="AB352" s="119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</row>
    <row r="353" spans="1:45">
      <c r="A353" s="46"/>
    </row>
    <row r="354" spans="1:45">
      <c r="A354" s="46"/>
    </row>
    <row r="355" spans="1:45">
      <c r="A355" s="2"/>
    </row>
    <row r="356" spans="1:45">
      <c r="A356" s="46"/>
      <c r="AB356" s="119"/>
      <c r="AC356" s="47"/>
      <c r="AD356" s="47"/>
      <c r="AE356" s="47"/>
      <c r="AF356" s="47"/>
      <c r="AG356" s="47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</row>
    <row r="357" spans="1:45">
      <c r="A357" s="46"/>
      <c r="AB357" s="119"/>
      <c r="AC357" s="47"/>
      <c r="AD357" s="47"/>
      <c r="AE357" s="47"/>
      <c r="AF357" s="47"/>
      <c r="AG357" s="47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</row>
    <row r="358" spans="1:45">
      <c r="A358" s="46"/>
      <c r="AB358" s="119"/>
      <c r="AC358" s="47"/>
      <c r="AD358" s="47"/>
      <c r="AE358" s="47"/>
      <c r="AF358" s="47"/>
      <c r="AG358" s="47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</row>
    <row r="359" spans="1:45">
      <c r="A359" s="46"/>
      <c r="AB359" s="119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</row>
    <row r="360" spans="1:45">
      <c r="A360" s="46"/>
    </row>
    <row r="361" spans="1:45">
      <c r="A361" s="2"/>
    </row>
    <row r="362" spans="1:45">
      <c r="A362" s="46"/>
    </row>
    <row r="363" spans="1:45">
      <c r="A363" s="46"/>
    </row>
    <row r="364" spans="1:45">
      <c r="A364" s="46"/>
    </row>
    <row r="365" spans="1:45">
      <c r="A365" s="2"/>
    </row>
  </sheetData>
  <pageMargins left="0.7" right="0.7" top="0.75" bottom="0.75" header="0.3" footer="0.3"/>
  <pageSetup orientation="portrait" horizontalDpi="300" verticalDpi="0" copies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Group Box 1">
              <controlPr defaultSize="0" autoFill="0" autoPict="0">
                <anchor moveWithCells="1">
                  <from>
                    <xdr:col>37</xdr:col>
                    <xdr:colOff>676275</xdr:colOff>
                    <xdr:row>4</xdr:row>
                    <xdr:rowOff>114300</xdr:rowOff>
                  </from>
                  <to>
                    <xdr:col>43</xdr:col>
                    <xdr:colOff>200025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Option Button 2">
              <controlPr defaultSize="0" autoFill="0" autoLine="0" autoPict="0">
                <anchor moveWithCells="1">
                  <from>
                    <xdr:col>37</xdr:col>
                    <xdr:colOff>876300</xdr:colOff>
                    <xdr:row>4</xdr:row>
                    <xdr:rowOff>171450</xdr:rowOff>
                  </from>
                  <to>
                    <xdr:col>39</xdr:col>
                    <xdr:colOff>438150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Option Button 3">
              <controlPr defaultSize="0" autoFill="0" autoLine="0" autoPict="0">
                <anchor moveWithCells="1">
                  <from>
                    <xdr:col>39</xdr:col>
                    <xdr:colOff>657225</xdr:colOff>
                    <xdr:row>4</xdr:row>
                    <xdr:rowOff>171450</xdr:rowOff>
                  </from>
                  <to>
                    <xdr:col>41</xdr:col>
                    <xdr:colOff>352425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Option Button 4">
              <controlPr defaultSize="0" autoFill="0" autoLine="0" autoPict="0">
                <anchor moveWithCells="1">
                  <from>
                    <xdr:col>41</xdr:col>
                    <xdr:colOff>571500</xdr:colOff>
                    <xdr:row>4</xdr:row>
                    <xdr:rowOff>171450</xdr:rowOff>
                  </from>
                  <to>
                    <xdr:col>43</xdr:col>
                    <xdr:colOff>85725</xdr:colOff>
                    <xdr:row>7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0"/>
  <sheetViews>
    <sheetView topLeftCell="A7" zoomScale="70" zoomScaleNormal="70" workbookViewId="0">
      <selection activeCell="M24" sqref="M24"/>
    </sheetView>
  </sheetViews>
  <sheetFormatPr defaultColWidth="11" defaultRowHeight="15.75"/>
  <cols>
    <col min="3" max="3" width="14" customWidth="1"/>
  </cols>
  <sheetData>
    <row r="2" spans="1:12">
      <c r="A2" s="433"/>
      <c r="G2" s="433"/>
    </row>
    <row r="3" spans="1:12">
      <c r="A3" s="433"/>
      <c r="B3" s="433"/>
      <c r="C3" s="433"/>
      <c r="D3" s="433"/>
      <c r="E3" s="433"/>
      <c r="F3" s="433"/>
      <c r="G3" s="433"/>
      <c r="H3" s="639"/>
      <c r="I3" s="644" t="s">
        <v>417</v>
      </c>
      <c r="J3" s="644"/>
      <c r="K3" s="644" t="s">
        <v>462</v>
      </c>
      <c r="L3" s="644"/>
    </row>
    <row r="4" spans="1:12">
      <c r="A4" s="433"/>
      <c r="B4" s="221"/>
      <c r="C4" s="220" t="str">
        <f>Model!Z4</f>
        <v>2016-1Q</v>
      </c>
      <c r="D4" s="220" t="str">
        <f>Model!AA4</f>
        <v>2016-2Q</v>
      </c>
      <c r="E4" s="220" t="str">
        <f>Model!AB4</f>
        <v>2016-3Q</v>
      </c>
      <c r="F4" s="220" t="str">
        <f>Model!AC4</f>
        <v>2016-4Q</v>
      </c>
      <c r="G4" s="433"/>
      <c r="H4" s="643"/>
      <c r="I4" s="643">
        <v>2016</v>
      </c>
      <c r="J4" s="643">
        <v>2022</v>
      </c>
      <c r="K4" s="643">
        <v>2016</v>
      </c>
      <c r="L4" s="643">
        <v>2022</v>
      </c>
    </row>
    <row r="5" spans="1:12">
      <c r="A5" s="433"/>
      <c r="B5" s="645" t="s">
        <v>394</v>
      </c>
      <c r="C5" s="646">
        <v>0.31673985516876701</v>
      </c>
      <c r="D5" s="646">
        <v>0.18215995497845294</v>
      </c>
      <c r="E5" s="646">
        <v>8.9383673617670523E-2</v>
      </c>
      <c r="F5" s="646">
        <v>1.7861645848543661E-2</v>
      </c>
      <c r="G5" s="433"/>
      <c r="H5" s="433" t="s">
        <v>189</v>
      </c>
      <c r="I5" s="647">
        <v>306.73</v>
      </c>
      <c r="J5" s="189">
        <v>363.48</v>
      </c>
      <c r="K5" s="33">
        <f>I5/SUM($I$5:$I$8)</f>
        <v>0.21524006006764629</v>
      </c>
      <c r="L5" s="33">
        <f>J5/SUM($J$5:$J$8)</f>
        <v>0.21199731708028344</v>
      </c>
    </row>
    <row r="6" spans="1:12">
      <c r="A6" s="433"/>
      <c r="B6" s="166" t="s">
        <v>122</v>
      </c>
      <c r="C6" s="648">
        <v>0.63921940006151545</v>
      </c>
      <c r="D6" s="648">
        <v>0.87077208172418086</v>
      </c>
      <c r="E6" s="648">
        <v>0.83086956521739141</v>
      </c>
      <c r="F6" s="648">
        <v>0.93931543291985031</v>
      </c>
      <c r="G6" s="433"/>
      <c r="H6" s="433" t="s">
        <v>190</v>
      </c>
      <c r="I6" s="647">
        <v>236.88</v>
      </c>
      <c r="J6" s="189">
        <v>274.98</v>
      </c>
      <c r="K6" s="33">
        <f t="shared" ref="K6:K8" si="0">I6/SUM($I$5:$I$8)</f>
        <v>0.16622458001768348</v>
      </c>
      <c r="L6" s="33">
        <f t="shared" ref="L6:L8" si="1">J6/SUM($J$5:$J$8)</f>
        <v>0.16038027470764923</v>
      </c>
    </row>
    <row r="7" spans="1:12">
      <c r="A7" s="433"/>
      <c r="B7" s="649" t="s">
        <v>23</v>
      </c>
      <c r="C7" s="650">
        <v>0.40022925446197499</v>
      </c>
      <c r="D7" s="650">
        <v>0.35303209751554832</v>
      </c>
      <c r="E7" s="650">
        <v>0.27512865544845622</v>
      </c>
      <c r="F7" s="650">
        <v>0.25240022872912626</v>
      </c>
      <c r="G7" s="433"/>
      <c r="H7" s="433" t="s">
        <v>191</v>
      </c>
      <c r="I7" s="651">
        <v>370.45</v>
      </c>
      <c r="J7" s="189">
        <v>446.71</v>
      </c>
      <c r="K7" s="33">
        <f t="shared" si="0"/>
        <v>0.25995396685051858</v>
      </c>
      <c r="L7" s="33">
        <f t="shared" si="1"/>
        <v>0.26054066664722519</v>
      </c>
    </row>
    <row r="8" spans="1:12">
      <c r="A8" s="433"/>
      <c r="B8" s="433"/>
      <c r="C8" s="433"/>
      <c r="D8" s="433"/>
      <c r="E8" s="433"/>
      <c r="F8" s="433"/>
      <c r="G8" s="433"/>
      <c r="H8" s="449" t="s">
        <v>192</v>
      </c>
      <c r="I8" s="652">
        <v>511</v>
      </c>
      <c r="J8" s="582">
        <v>629.38</v>
      </c>
      <c r="K8" s="366">
        <f t="shared" si="0"/>
        <v>0.35858139306415171</v>
      </c>
      <c r="L8" s="366">
        <f t="shared" si="1"/>
        <v>0.36708174156484202</v>
      </c>
    </row>
    <row r="9" spans="1:12">
      <c r="A9" s="433"/>
      <c r="B9" s="433"/>
      <c r="C9" s="433"/>
      <c r="D9" s="433"/>
      <c r="E9" s="433"/>
      <c r="F9" s="433"/>
      <c r="G9" s="433"/>
      <c r="H9" s="433"/>
      <c r="I9" s="433"/>
    </row>
    <row r="10" spans="1:12">
      <c r="B10" s="46" t="s">
        <v>395</v>
      </c>
      <c r="C10" s="46"/>
      <c r="D10" s="46"/>
      <c r="E10" s="46"/>
      <c r="F10" s="46"/>
      <c r="G10" s="46"/>
      <c r="H10" s="46"/>
      <c r="I10" s="46"/>
      <c r="J10" s="46"/>
      <c r="K10" s="46"/>
    </row>
    <row r="11" spans="1:12">
      <c r="B11" s="640" t="s">
        <v>188</v>
      </c>
      <c r="C11" s="535">
        <v>2014</v>
      </c>
      <c r="D11" s="535">
        <v>2015</v>
      </c>
      <c r="E11" s="535">
        <v>2016</v>
      </c>
      <c r="F11" s="535">
        <v>2017</v>
      </c>
      <c r="G11" s="535">
        <v>2018</v>
      </c>
      <c r="H11" s="535">
        <v>2019</v>
      </c>
      <c r="I11" s="535">
        <v>2020</v>
      </c>
      <c r="J11" s="535">
        <v>2021</v>
      </c>
      <c r="K11" s="535">
        <v>2022</v>
      </c>
      <c r="L11" s="46"/>
    </row>
    <row r="12" spans="1:12">
      <c r="B12" s="46" t="s">
        <v>189</v>
      </c>
      <c r="C12" s="46">
        <v>1887.6</v>
      </c>
      <c r="D12" s="189">
        <v>1917.9</v>
      </c>
      <c r="E12" s="189">
        <v>1939.7</v>
      </c>
      <c r="F12" s="189">
        <v>1968.29</v>
      </c>
      <c r="G12" s="189">
        <v>2001.77</v>
      </c>
      <c r="H12" s="189">
        <v>2037.82</v>
      </c>
      <c r="I12" s="189">
        <v>2075.9899999999998</v>
      </c>
      <c r="J12" s="189">
        <v>2113.89</v>
      </c>
      <c r="K12" s="189">
        <v>2152.6999999999998</v>
      </c>
      <c r="L12" s="33"/>
    </row>
    <row r="13" spans="1:12">
      <c r="B13" s="46" t="s">
        <v>190</v>
      </c>
      <c r="C13" s="46">
        <v>186.55</v>
      </c>
      <c r="D13" s="189">
        <v>187.05</v>
      </c>
      <c r="E13" s="189">
        <v>189.65</v>
      </c>
      <c r="F13" s="189">
        <v>192.2</v>
      </c>
      <c r="G13" s="189">
        <v>194.89</v>
      </c>
      <c r="H13" s="189">
        <v>197.84</v>
      </c>
      <c r="I13" s="189">
        <v>200.84</v>
      </c>
      <c r="J13" s="189">
        <v>203.91</v>
      </c>
      <c r="K13" s="189">
        <v>207.05</v>
      </c>
      <c r="L13" s="33"/>
    </row>
    <row r="14" spans="1:12">
      <c r="B14" s="46" t="s">
        <v>191</v>
      </c>
      <c r="C14" s="46">
        <v>3140.37</v>
      </c>
      <c r="D14" s="189">
        <v>3117.4340000000002</v>
      </c>
      <c r="E14" s="189">
        <v>3111.7739999999999</v>
      </c>
      <c r="F14" s="189">
        <v>3289.59</v>
      </c>
      <c r="G14" s="189">
        <v>3456.2</v>
      </c>
      <c r="H14" s="189">
        <v>3632.098</v>
      </c>
      <c r="I14" s="189">
        <v>3794.96</v>
      </c>
      <c r="J14" s="189">
        <v>3959.9760000000001</v>
      </c>
      <c r="K14" s="189">
        <v>4135.009</v>
      </c>
      <c r="L14" s="33"/>
    </row>
    <row r="15" spans="1:12">
      <c r="B15" s="365" t="s">
        <v>192</v>
      </c>
      <c r="C15" s="365">
        <v>4017.01</v>
      </c>
      <c r="D15" s="582">
        <v>4181.1000000000004</v>
      </c>
      <c r="E15" s="582">
        <v>4319.5</v>
      </c>
      <c r="F15" s="582">
        <v>4435.95</v>
      </c>
      <c r="G15" s="582">
        <v>4541.51</v>
      </c>
      <c r="H15" s="582">
        <v>4640.57</v>
      </c>
      <c r="I15" s="582">
        <v>4719.34</v>
      </c>
      <c r="J15" s="582">
        <v>4797.5</v>
      </c>
      <c r="K15" s="582">
        <v>4877.1400000000003</v>
      </c>
      <c r="L15" s="33"/>
    </row>
    <row r="16" spans="1:12" ht="16.5">
      <c r="B16" s="344"/>
      <c r="C16" s="344"/>
      <c r="D16" s="344"/>
      <c r="E16" s="344"/>
      <c r="F16" s="344"/>
      <c r="G16" s="344"/>
      <c r="H16" s="344"/>
      <c r="I16" s="344"/>
      <c r="J16" s="344"/>
      <c r="K16" s="46"/>
    </row>
    <row r="17" spans="1:10">
      <c r="B17" s="46" t="s">
        <v>396</v>
      </c>
    </row>
    <row r="18" spans="1:10">
      <c r="B18" s="535"/>
      <c r="C18" s="639">
        <v>2015</v>
      </c>
      <c r="D18" s="639">
        <v>2016</v>
      </c>
      <c r="E18" s="639" t="s">
        <v>196</v>
      </c>
      <c r="F18" s="639" t="s">
        <v>197</v>
      </c>
      <c r="G18" s="639" t="s">
        <v>198</v>
      </c>
      <c r="H18" s="639" t="s">
        <v>199</v>
      </c>
      <c r="I18" s="639" t="s">
        <v>200</v>
      </c>
      <c r="J18" s="639" t="s">
        <v>305</v>
      </c>
    </row>
    <row r="19" spans="1:10">
      <c r="B19" s="46" t="s">
        <v>189</v>
      </c>
      <c r="C19" s="638">
        <f t="shared" ref="C19:J22" si="2">D12/C12-1</f>
        <v>1.6052129688493455E-2</v>
      </c>
      <c r="D19" s="638">
        <f t="shared" si="2"/>
        <v>1.1366598884196222E-2</v>
      </c>
      <c r="E19" s="638">
        <f t="shared" si="2"/>
        <v>1.4739392689591124E-2</v>
      </c>
      <c r="F19" s="638">
        <f t="shared" si="2"/>
        <v>1.7009688612958485E-2</v>
      </c>
      <c r="G19" s="638">
        <f t="shared" si="2"/>
        <v>1.8009061980147623E-2</v>
      </c>
      <c r="H19" s="638">
        <f t="shared" si="2"/>
        <v>1.8730800561384209E-2</v>
      </c>
      <c r="I19" s="638">
        <f t="shared" si="2"/>
        <v>1.8256349982417985E-2</v>
      </c>
      <c r="J19" s="638">
        <f t="shared" si="2"/>
        <v>1.8359517288032867E-2</v>
      </c>
    </row>
    <row r="20" spans="1:10">
      <c r="B20" s="46" t="s">
        <v>190</v>
      </c>
      <c r="C20" s="113">
        <f t="shared" si="2"/>
        <v>2.6802465826856192E-3</v>
      </c>
      <c r="D20" s="113">
        <f t="shared" si="2"/>
        <v>1.3900026730820692E-2</v>
      </c>
      <c r="E20" s="113">
        <f t="shared" si="2"/>
        <v>1.344582124967042E-2</v>
      </c>
      <c r="F20" s="113">
        <f t="shared" si="2"/>
        <v>1.3995837669094735E-2</v>
      </c>
      <c r="G20" s="113">
        <f t="shared" si="2"/>
        <v>1.5136743804197383E-2</v>
      </c>
      <c r="H20" s="113">
        <f t="shared" si="2"/>
        <v>1.5163768701981439E-2</v>
      </c>
      <c r="I20" s="113">
        <f t="shared" si="2"/>
        <v>1.5285799641505671E-2</v>
      </c>
      <c r="J20" s="113">
        <f t="shared" si="2"/>
        <v>1.5398950517385268E-2</v>
      </c>
    </row>
    <row r="21" spans="1:10">
      <c r="B21" s="46" t="s">
        <v>191</v>
      </c>
      <c r="C21" s="113">
        <f t="shared" si="2"/>
        <v>-7.3035979836769682E-3</v>
      </c>
      <c r="D21" s="113">
        <f t="shared" si="2"/>
        <v>-1.8155957752434837E-3</v>
      </c>
      <c r="E21" s="113">
        <f t="shared" si="2"/>
        <v>5.7142967323462468E-2</v>
      </c>
      <c r="F21" s="113">
        <f t="shared" si="2"/>
        <v>5.0647649099127667E-2</v>
      </c>
      <c r="G21" s="113">
        <f t="shared" si="2"/>
        <v>5.0893466813263233E-2</v>
      </c>
      <c r="H21" s="113">
        <f t="shared" si="2"/>
        <v>4.4839649150435923E-2</v>
      </c>
      <c r="I21" s="113">
        <f t="shared" si="2"/>
        <v>4.3482935261504707E-2</v>
      </c>
      <c r="J21" s="113">
        <f t="shared" si="2"/>
        <v>4.4200520407194466E-2</v>
      </c>
    </row>
    <row r="22" spans="1:10">
      <c r="B22" s="365" t="s">
        <v>192</v>
      </c>
      <c r="C22" s="366">
        <f t="shared" si="2"/>
        <v>4.0848790518320799E-2</v>
      </c>
      <c r="D22" s="366">
        <f t="shared" si="2"/>
        <v>3.3101336968740291E-2</v>
      </c>
      <c r="E22" s="366">
        <f t="shared" si="2"/>
        <v>2.6959138789211634E-2</v>
      </c>
      <c r="F22" s="366">
        <f t="shared" si="2"/>
        <v>2.379648102435783E-2</v>
      </c>
      <c r="G22" s="366">
        <f t="shared" si="2"/>
        <v>2.1812128565168676E-2</v>
      </c>
      <c r="H22" s="366">
        <f t="shared" si="2"/>
        <v>1.6974207909804306E-2</v>
      </c>
      <c r="I22" s="366">
        <f t="shared" si="2"/>
        <v>1.6561637856140843E-2</v>
      </c>
      <c r="J22" s="366">
        <f t="shared" si="2"/>
        <v>1.660031266284534E-2</v>
      </c>
    </row>
    <row r="23" spans="1:10" ht="16.5">
      <c r="C23" s="344"/>
    </row>
    <row r="24" spans="1:10">
      <c r="A24" s="46"/>
      <c r="B24" s="46"/>
      <c r="C24" s="46"/>
      <c r="D24" s="46"/>
      <c r="E24" s="46"/>
      <c r="F24" s="46"/>
      <c r="G24" s="46"/>
      <c r="H24" s="46"/>
      <c r="I24" s="46"/>
    </row>
    <row r="25" spans="1:10">
      <c r="A25" s="46"/>
      <c r="B25" s="640" t="s">
        <v>189</v>
      </c>
      <c r="C25" s="535" t="s">
        <v>334</v>
      </c>
      <c r="D25" s="535" t="s">
        <v>335</v>
      </c>
      <c r="E25" s="535" t="s">
        <v>336</v>
      </c>
      <c r="F25" s="535" t="s">
        <v>337</v>
      </c>
      <c r="G25" s="535" t="s">
        <v>338</v>
      </c>
      <c r="H25" s="535" t="s">
        <v>339</v>
      </c>
      <c r="I25" s="535" t="s">
        <v>340</v>
      </c>
      <c r="J25" s="46"/>
    </row>
    <row r="26" spans="1:10">
      <c r="A26" s="46"/>
      <c r="B26" s="48" t="s">
        <v>155</v>
      </c>
      <c r="C26" s="48">
        <v>2466988</v>
      </c>
      <c r="D26" s="316">
        <v>2508157</v>
      </c>
      <c r="E26" s="316">
        <v>2490197</v>
      </c>
      <c r="F26" s="316">
        <v>2417955</v>
      </c>
      <c r="G26" s="316">
        <v>2434590</v>
      </c>
      <c r="H26" s="316">
        <v>2407334</v>
      </c>
      <c r="I26" s="316">
        <v>2454057</v>
      </c>
      <c r="J26" s="46"/>
    </row>
    <row r="27" spans="1:10">
      <c r="A27" s="46"/>
      <c r="B27" s="48" t="s">
        <v>341</v>
      </c>
      <c r="C27" s="48">
        <v>30938.11</v>
      </c>
      <c r="D27" s="316">
        <v>26835.58</v>
      </c>
      <c r="E27" s="316">
        <v>25912.720000000001</v>
      </c>
      <c r="F27" s="316">
        <v>19316.540632839999</v>
      </c>
      <c r="G27" s="316">
        <v>21154.29638679</v>
      </c>
      <c r="H27" s="316">
        <v>22066.35414431</v>
      </c>
      <c r="I27" s="316">
        <v>22066.35414431</v>
      </c>
      <c r="J27" s="46"/>
    </row>
    <row r="28" spans="1:10">
      <c r="A28" s="46"/>
      <c r="B28" s="365" t="s">
        <v>342</v>
      </c>
      <c r="C28" s="365">
        <v>84222.85</v>
      </c>
      <c r="D28" s="582">
        <v>84281.71</v>
      </c>
      <c r="E28" s="582">
        <v>80073.95</v>
      </c>
      <c r="F28" s="582">
        <v>100130.77331704</v>
      </c>
      <c r="G28" s="582">
        <v>98157.658352950006</v>
      </c>
      <c r="H28" s="582">
        <v>93969.373968069995</v>
      </c>
      <c r="I28" s="582">
        <v>93969.373968069995</v>
      </c>
      <c r="J28" s="46"/>
    </row>
    <row r="29" spans="1:10">
      <c r="A29" s="46"/>
      <c r="B29" s="46"/>
      <c r="C29" s="46"/>
      <c r="D29" s="46"/>
      <c r="E29" s="46"/>
      <c r="F29" s="46"/>
      <c r="G29" s="46"/>
      <c r="H29" s="46"/>
      <c r="I29" s="46"/>
      <c r="J29" s="46"/>
    </row>
    <row r="30" spans="1:10">
      <c r="A30" s="46"/>
      <c r="B30" s="640" t="s">
        <v>192</v>
      </c>
      <c r="C30" s="535" t="s">
        <v>334</v>
      </c>
      <c r="D30" s="535" t="s">
        <v>335</v>
      </c>
      <c r="E30" s="535" t="s">
        <v>336</v>
      </c>
      <c r="F30" s="535" t="s">
        <v>337</v>
      </c>
      <c r="G30" s="535" t="s">
        <v>338</v>
      </c>
      <c r="H30" s="535" t="s">
        <v>339</v>
      </c>
      <c r="I30" s="535" t="s">
        <v>340</v>
      </c>
      <c r="J30" s="46"/>
    </row>
    <row r="31" spans="1:10">
      <c r="A31" s="46"/>
      <c r="B31" s="48" t="s">
        <v>155</v>
      </c>
      <c r="C31" s="48">
        <v>2699622</v>
      </c>
      <c r="D31" s="316">
        <v>2837814</v>
      </c>
      <c r="E31" s="316">
        <v>2954166</v>
      </c>
      <c r="F31" s="316">
        <v>3089271</v>
      </c>
      <c r="G31" s="316">
        <v>3263670</v>
      </c>
      <c r="H31" s="316">
        <v>3494032</v>
      </c>
      <c r="I31" s="316">
        <v>3730586</v>
      </c>
      <c r="J31" s="46"/>
    </row>
    <row r="32" spans="1:10">
      <c r="A32" s="46"/>
      <c r="B32" s="48" t="s">
        <v>341</v>
      </c>
      <c r="C32" s="48">
        <v>150513</v>
      </c>
      <c r="D32" s="316">
        <v>159297</v>
      </c>
      <c r="E32" s="316">
        <v>162346</v>
      </c>
      <c r="F32" s="316">
        <v>168514</v>
      </c>
      <c r="G32" s="316">
        <v>175339</v>
      </c>
      <c r="H32" s="316">
        <v>174498</v>
      </c>
      <c r="I32" s="316">
        <v>178274</v>
      </c>
      <c r="J32" s="46"/>
    </row>
    <row r="33" spans="1:10">
      <c r="A33" s="46"/>
      <c r="B33" s="365" t="s">
        <v>342</v>
      </c>
      <c r="C33" s="365">
        <v>2638</v>
      </c>
      <c r="D33" s="582">
        <v>3253</v>
      </c>
      <c r="E33" s="582">
        <v>4104</v>
      </c>
      <c r="F33" s="582">
        <v>4366</v>
      </c>
      <c r="G33" s="582">
        <v>2836</v>
      </c>
      <c r="H33" s="582">
        <v>5887</v>
      </c>
      <c r="I33" s="582">
        <v>9067</v>
      </c>
      <c r="J33" s="46"/>
    </row>
    <row r="34" spans="1:10">
      <c r="A34" s="46"/>
      <c r="B34" s="46"/>
      <c r="C34" s="46"/>
      <c r="D34" s="46"/>
      <c r="E34" s="46"/>
      <c r="F34" s="46"/>
      <c r="G34" s="46"/>
      <c r="H34" s="46"/>
      <c r="I34" s="46"/>
      <c r="J34" s="46"/>
    </row>
    <row r="35" spans="1:10">
      <c r="A35" s="46"/>
      <c r="B35" s="640" t="s">
        <v>459</v>
      </c>
      <c r="C35" s="639" t="s">
        <v>334</v>
      </c>
      <c r="D35" s="639" t="s">
        <v>335</v>
      </c>
      <c r="E35" s="639" t="s">
        <v>336</v>
      </c>
      <c r="F35" s="639" t="s">
        <v>337</v>
      </c>
      <c r="G35" s="639" t="s">
        <v>338</v>
      </c>
      <c r="H35" s="639" t="s">
        <v>339</v>
      </c>
      <c r="I35" s="639" t="s">
        <v>340</v>
      </c>
      <c r="J35" s="46"/>
    </row>
    <row r="36" spans="1:10">
      <c r="A36" s="46"/>
      <c r="B36" s="48" t="s">
        <v>192</v>
      </c>
      <c r="C36" s="638">
        <f>SUM(C32:C33)/C31</f>
        <v>5.6730534867474036E-2</v>
      </c>
      <c r="D36" s="638">
        <f t="shared" ref="D36:I36" si="3">SUM(D32:D33)/D31</f>
        <v>5.7280004961565489E-2</v>
      </c>
      <c r="E36" s="638">
        <f t="shared" si="3"/>
        <v>5.6344159400656561E-2</v>
      </c>
      <c r="F36" s="638">
        <f t="shared" si="3"/>
        <v>5.5961422613943546E-2</v>
      </c>
      <c r="G36" s="638">
        <f t="shared" si="3"/>
        <v>5.45934484797789E-2</v>
      </c>
      <c r="H36" s="638">
        <f t="shared" si="3"/>
        <v>5.1626602160483932E-2</v>
      </c>
      <c r="I36" s="638">
        <f t="shared" si="3"/>
        <v>5.0217579758247095E-2</v>
      </c>
      <c r="J36" s="46"/>
    </row>
    <row r="37" spans="1:10">
      <c r="A37" s="46"/>
      <c r="B37" s="365" t="s">
        <v>189</v>
      </c>
      <c r="C37" s="366">
        <f>SUM(C27:C28)/C26</f>
        <v>4.6680794555952441E-2</v>
      </c>
      <c r="D37" s="366">
        <f>SUM(D27:D28)/D26</f>
        <v>4.4302366239433975E-2</v>
      </c>
      <c r="E37" s="366">
        <f>SUM(E27:E28)/E26</f>
        <v>4.2561560390603631E-2</v>
      </c>
      <c r="F37" s="366">
        <f>SUM(F27:F28)/F26</f>
        <v>4.9400139353246858E-2</v>
      </c>
      <c r="G37" s="366">
        <f>SUM(G27:G28)/G26</f>
        <v>4.9007001071942301E-2</v>
      </c>
      <c r="H37" s="366">
        <f>SUM(H27:H28)/H26</f>
        <v>4.8200926050302947E-2</v>
      </c>
      <c r="I37" s="366">
        <f>SUM(I27:I28)/I26</f>
        <v>4.7283224518574751E-2</v>
      </c>
      <c r="J37" s="46"/>
    </row>
    <row r="38" spans="1:10">
      <c r="A38" s="46"/>
    </row>
    <row r="39" spans="1:10">
      <c r="A39" s="46"/>
      <c r="B39" s="640" t="s">
        <v>460</v>
      </c>
      <c r="C39" s="639" t="s">
        <v>334</v>
      </c>
      <c r="D39" s="639" t="s">
        <v>335</v>
      </c>
      <c r="E39" s="639" t="s">
        <v>336</v>
      </c>
      <c r="F39" s="639" t="s">
        <v>337</v>
      </c>
      <c r="G39" s="639" t="s">
        <v>338</v>
      </c>
      <c r="H39" s="639" t="s">
        <v>339</v>
      </c>
      <c r="I39" s="639" t="s">
        <v>340</v>
      </c>
    </row>
    <row r="40" spans="1:10">
      <c r="A40" s="46"/>
      <c r="B40" s="495" t="s">
        <v>391</v>
      </c>
      <c r="C40" s="495"/>
      <c r="D40" s="496">
        <f t="shared" ref="D40:I40" si="4">D31/C31-1</f>
        <v>5.1189388736645247E-2</v>
      </c>
      <c r="E40" s="496">
        <f t="shared" si="4"/>
        <v>4.1000572976241489E-2</v>
      </c>
      <c r="F40" s="496">
        <f t="shared" si="4"/>
        <v>4.5733719770655989E-2</v>
      </c>
      <c r="G40" s="496">
        <f t="shared" si="4"/>
        <v>5.6453124377887187E-2</v>
      </c>
      <c r="H40" s="496">
        <f t="shared" si="4"/>
        <v>7.0583729359892322E-2</v>
      </c>
      <c r="I40" s="496">
        <f t="shared" si="4"/>
        <v>6.7702299234809526E-2</v>
      </c>
    </row>
    <row r="41" spans="1:10" s="46" customFormat="1">
      <c r="B41" s="365" t="s">
        <v>392</v>
      </c>
      <c r="C41" s="365"/>
      <c r="D41" s="366">
        <f>D26/C26-1</f>
        <v>1.6687961189920664E-2</v>
      </c>
      <c r="E41" s="366">
        <f>E26/D26-1</f>
        <v>-7.1606362759587538E-3</v>
      </c>
      <c r="F41" s="366">
        <f>F26/E26-1</f>
        <v>-2.9010556192943793E-2</v>
      </c>
      <c r="G41" s="366">
        <f>G26/F26-1</f>
        <v>6.8797806410789697E-3</v>
      </c>
      <c r="H41" s="366">
        <f>H26/G26-1</f>
        <v>-1.1195314200748374E-2</v>
      </c>
      <c r="I41" s="366">
        <f>I26/H26-1</f>
        <v>1.9408607197837879E-2</v>
      </c>
    </row>
    <row r="42" spans="1:10" s="46" customFormat="1">
      <c r="B42" s="48"/>
      <c r="C42" s="48"/>
      <c r="D42" s="113"/>
      <c r="E42" s="113"/>
      <c r="F42" s="113"/>
      <c r="G42" s="113"/>
      <c r="H42" s="113"/>
      <c r="I42" s="113"/>
    </row>
    <row r="43" spans="1:10" s="46" customFormat="1">
      <c r="B43" s="640" t="s">
        <v>461</v>
      </c>
      <c r="C43" s="639" t="s">
        <v>334</v>
      </c>
      <c r="D43" s="639" t="s">
        <v>335</v>
      </c>
      <c r="E43" s="639" t="s">
        <v>336</v>
      </c>
      <c r="F43" s="639" t="s">
        <v>337</v>
      </c>
      <c r="G43" s="639" t="s">
        <v>338</v>
      </c>
      <c r="H43" s="639" t="s">
        <v>339</v>
      </c>
      <c r="I43" s="639" t="s">
        <v>340</v>
      </c>
    </row>
    <row r="44" spans="1:10">
      <c r="A44" s="46"/>
      <c r="B44" s="495" t="s">
        <v>192</v>
      </c>
      <c r="C44" s="495"/>
      <c r="D44" s="496">
        <f t="shared" ref="D44:I44" si="5">SUM(D32:D33)/SUM(C32:C33)-1</f>
        <v>6.1370803977773614E-2</v>
      </c>
      <c r="E44" s="496">
        <f t="shared" si="5"/>
        <v>2.399261765610583E-2</v>
      </c>
      <c r="F44" s="496">
        <f t="shared" si="5"/>
        <v>3.8630219285070488E-2</v>
      </c>
      <c r="G44" s="496">
        <f t="shared" si="5"/>
        <v>3.062818139750112E-2</v>
      </c>
      <c r="H44" s="496">
        <f t="shared" si="5"/>
        <v>1.2403535849585978E-2</v>
      </c>
      <c r="I44" s="496">
        <f t="shared" si="5"/>
        <v>3.8561964686642414E-2</v>
      </c>
    </row>
    <row r="45" spans="1:10">
      <c r="A45" s="46"/>
      <c r="B45" s="365" t="s">
        <v>189</v>
      </c>
      <c r="C45" s="365"/>
      <c r="D45" s="366">
        <f>SUM(D27:D28)/SUM(C27:C28)-1</f>
        <v>-3.5113201557194329E-2</v>
      </c>
      <c r="E45" s="366">
        <f>SUM(E27:E28)/SUM(D27:D28)-1</f>
        <v>-4.6173012318785012E-2</v>
      </c>
      <c r="F45" s="366">
        <f>SUM(F27:F28)/SUM(E27:E28)-1</f>
        <v>0.12700317832308539</v>
      </c>
      <c r="G45" s="366">
        <f>SUM(G27:G28)/SUM(F27:F28)-1</f>
        <v>-1.1332126748099247E-3</v>
      </c>
      <c r="H45" s="366">
        <f>SUM(H27:H28)/SUM(G27:G28)-1</f>
        <v>-2.7459332424035643E-2</v>
      </c>
      <c r="I45" s="366"/>
    </row>
    <row r="46" spans="1:10" ht="15" customHeight="1">
      <c r="A46" s="46"/>
      <c r="D46" s="33"/>
      <c r="E46" s="33"/>
      <c r="F46" s="33"/>
      <c r="G46" s="33"/>
      <c r="H46" s="33"/>
      <c r="I46" s="33"/>
    </row>
    <row r="47" spans="1:10">
      <c r="A47" s="46"/>
    </row>
    <row r="48" spans="1:10">
      <c r="A48" s="46"/>
    </row>
    <row r="49" spans="1:19">
      <c r="A49" s="46"/>
      <c r="B49" s="640" t="s">
        <v>412</v>
      </c>
      <c r="C49" s="641">
        <v>42004</v>
      </c>
      <c r="D49" s="641">
        <v>42369</v>
      </c>
      <c r="E49" s="641">
        <v>42735</v>
      </c>
      <c r="F49" s="641">
        <v>43100</v>
      </c>
      <c r="G49" s="641">
        <v>43465</v>
      </c>
      <c r="H49" s="641">
        <v>43830</v>
      </c>
      <c r="I49" s="641">
        <v>44196</v>
      </c>
      <c r="J49" s="642">
        <v>44561</v>
      </c>
      <c r="K49" s="641">
        <v>44926</v>
      </c>
    </row>
    <row r="50" spans="1:19">
      <c r="A50" s="46"/>
      <c r="B50" s="495" t="s">
        <v>191</v>
      </c>
      <c r="C50" s="496">
        <v>3.5299999999999998E-2</v>
      </c>
      <c r="D50" s="496">
        <v>4.3739999999999994E-2</v>
      </c>
      <c r="E50" s="496">
        <v>4.7579999999999997E-2</v>
      </c>
      <c r="F50" s="496">
        <v>4.4999999999999998E-2</v>
      </c>
      <c r="G50" s="496">
        <v>4.2000000000000003E-2</v>
      </c>
      <c r="H50" s="496">
        <v>0.04</v>
      </c>
      <c r="I50" s="496">
        <v>3.7999999999999999E-2</v>
      </c>
      <c r="J50" s="496">
        <v>3.7999999999999999E-2</v>
      </c>
      <c r="K50" s="496">
        <v>3.7999999999999999E-2</v>
      </c>
    </row>
    <row r="51" spans="1:19">
      <c r="A51" s="46"/>
      <c r="B51" s="46" t="s">
        <v>192</v>
      </c>
      <c r="C51" s="33">
        <v>7.9299999999999995E-2</v>
      </c>
      <c r="D51" s="33">
        <v>7.400000000000001E-2</v>
      </c>
      <c r="E51" s="33">
        <v>6.9500000000000006E-2</v>
      </c>
      <c r="F51" s="33">
        <v>6.7199999999999996E-2</v>
      </c>
      <c r="G51" s="33">
        <v>6.7000000000000004E-2</v>
      </c>
      <c r="H51" s="33">
        <v>6.6000000000000003E-2</v>
      </c>
      <c r="I51" s="33">
        <v>6.6000000000000003E-2</v>
      </c>
      <c r="J51" s="33">
        <v>6.6000000000000003E-2</v>
      </c>
      <c r="K51" s="33">
        <v>6.7400000000000002E-2</v>
      </c>
    </row>
    <row r="52" spans="1:19">
      <c r="A52" s="46"/>
      <c r="B52" s="48" t="s">
        <v>189</v>
      </c>
      <c r="C52" s="113">
        <v>6.5329999999999999E-2</v>
      </c>
      <c r="D52" s="113">
        <v>6.1920000000000003E-2</v>
      </c>
      <c r="E52" s="113">
        <v>6.1920000000000003E-2</v>
      </c>
      <c r="F52" s="113">
        <v>5.7999999999999996E-2</v>
      </c>
      <c r="G52" s="113">
        <v>5.7999999999999996E-2</v>
      </c>
      <c r="H52" s="113">
        <v>5.7999999999999996E-2</v>
      </c>
      <c r="I52" s="113">
        <v>5.7999999999999996E-2</v>
      </c>
      <c r="J52" s="113">
        <v>5.7999999999999996E-2</v>
      </c>
      <c r="K52" s="113">
        <v>5.7999999999999996E-2</v>
      </c>
    </row>
    <row r="53" spans="1:19" s="46" customFormat="1">
      <c r="B53" s="365" t="s">
        <v>190</v>
      </c>
      <c r="C53" s="366">
        <v>8.6599999999999996E-2</v>
      </c>
      <c r="D53" s="366">
        <v>9.3800000000000008E-2</v>
      </c>
      <c r="E53" s="366">
        <v>8.7899999999999992E-2</v>
      </c>
      <c r="F53" s="366">
        <v>8.539999999999999E-2</v>
      </c>
      <c r="G53" s="366">
        <v>8.2699999999999996E-2</v>
      </c>
      <c r="H53" s="366">
        <v>7.7699999999999991E-2</v>
      </c>
      <c r="I53" s="366">
        <v>7.2700000000000001E-2</v>
      </c>
      <c r="J53" s="366">
        <v>6.9199999999999998E-2</v>
      </c>
      <c r="K53" s="366">
        <v>6.6199999999999995E-2</v>
      </c>
    </row>
    <row r="54" spans="1:19">
      <c r="A54" s="46"/>
      <c r="N54" s="46"/>
      <c r="O54" s="46"/>
      <c r="P54" s="46"/>
      <c r="Q54" s="46"/>
      <c r="R54" s="46"/>
      <c r="S54" s="46"/>
    </row>
    <row r="55" spans="1:19" s="46" customFormat="1">
      <c r="C55" s="33"/>
      <c r="D55" s="33"/>
      <c r="E55" s="33"/>
      <c r="F55" s="33"/>
      <c r="G55" s="33"/>
      <c r="H55" s="33"/>
      <c r="J55" s="113"/>
      <c r="K55" s="113"/>
      <c r="L55" s="48"/>
      <c r="M55" s="48"/>
      <c r="N55" s="48"/>
      <c r="O55" s="48"/>
      <c r="P55" s="48"/>
      <c r="Q55" s="48"/>
    </row>
    <row r="56" spans="1:19">
      <c r="A56" s="46"/>
      <c r="B56" s="640" t="s">
        <v>416</v>
      </c>
      <c r="C56" s="641">
        <v>40543</v>
      </c>
      <c r="D56" s="641">
        <v>40908</v>
      </c>
      <c r="E56" s="641">
        <v>41274</v>
      </c>
      <c r="F56" s="641">
        <v>41639</v>
      </c>
      <c r="G56" s="641">
        <v>42004</v>
      </c>
      <c r="H56" s="641">
        <v>42369</v>
      </c>
      <c r="I56" s="641">
        <v>42735</v>
      </c>
      <c r="J56" s="40"/>
      <c r="K56" s="40"/>
      <c r="L56" s="40"/>
      <c r="M56" s="40"/>
      <c r="N56" s="40"/>
      <c r="O56" s="40"/>
      <c r="P56" s="40"/>
      <c r="Q56" s="40"/>
    </row>
    <row r="57" spans="1:19">
      <c r="A57" s="46"/>
      <c r="B57" s="495" t="s">
        <v>413</v>
      </c>
      <c r="C57" s="496">
        <v>1.0752999999999999</v>
      </c>
      <c r="D57" s="496">
        <v>1.0707</v>
      </c>
      <c r="E57" s="496">
        <v>1.0331000000000001</v>
      </c>
      <c r="F57" s="496">
        <v>1.0415999999999999</v>
      </c>
      <c r="G57" s="496">
        <v>1.0593000000000001</v>
      </c>
      <c r="H57" s="496">
        <v>1.0917000000000001</v>
      </c>
      <c r="I57" s="496">
        <v>1.0902000000000001</v>
      </c>
      <c r="J57" s="33"/>
      <c r="K57" s="33"/>
      <c r="L57" s="33"/>
      <c r="M57" s="33"/>
      <c r="N57" s="33"/>
      <c r="O57" s="33"/>
      <c r="P57" s="33"/>
      <c r="Q57" s="33"/>
    </row>
    <row r="58" spans="1:19">
      <c r="A58" s="46"/>
      <c r="B58" s="48" t="s">
        <v>415</v>
      </c>
      <c r="C58" s="113">
        <v>0.98250000000000004</v>
      </c>
      <c r="D58" s="113">
        <v>0.96489999999999998</v>
      </c>
      <c r="E58" s="113">
        <v>0.95200000000000007</v>
      </c>
      <c r="F58" s="113">
        <v>0.94629999999999992</v>
      </c>
      <c r="G58" s="113">
        <v>0.9375</v>
      </c>
      <c r="H58" s="113">
        <v>0.93359999999999999</v>
      </c>
      <c r="I58" s="113">
        <v>0.93409999999999993</v>
      </c>
      <c r="J58" s="33"/>
      <c r="K58" s="33"/>
      <c r="L58" s="33"/>
      <c r="M58" s="33"/>
      <c r="N58" s="33"/>
      <c r="O58" s="33"/>
      <c r="P58" s="33"/>
      <c r="Q58" s="33"/>
    </row>
    <row r="59" spans="1:19">
      <c r="A59" s="46"/>
      <c r="B59" s="48" t="s">
        <v>414</v>
      </c>
      <c r="C59" s="113">
        <v>1.5803</v>
      </c>
      <c r="D59" s="113">
        <v>1.5756000000000001</v>
      </c>
      <c r="E59" s="113">
        <v>1.5263</v>
      </c>
      <c r="F59" s="113">
        <v>1.5052000000000001</v>
      </c>
      <c r="G59" s="113">
        <v>1.5119</v>
      </c>
      <c r="H59" s="113">
        <v>1.5005999999999999</v>
      </c>
      <c r="I59" s="113">
        <v>1.5303</v>
      </c>
      <c r="J59" s="33"/>
      <c r="K59" s="33"/>
      <c r="L59" s="33"/>
      <c r="M59" s="33"/>
      <c r="N59" s="33"/>
      <c r="O59" s="33"/>
      <c r="P59" s="33"/>
      <c r="Q59" s="33"/>
    </row>
    <row r="60" spans="1:19">
      <c r="A60" s="46"/>
      <c r="B60" s="48" t="s">
        <v>191</v>
      </c>
      <c r="C60" s="113">
        <v>2.1185</v>
      </c>
      <c r="D60" s="113">
        <v>2.1627000000000001</v>
      </c>
      <c r="E60" s="113">
        <v>2.1991000000000001</v>
      </c>
      <c r="F60" s="113">
        <v>2.2191999999999998</v>
      </c>
      <c r="G60" s="113">
        <v>2.2481</v>
      </c>
      <c r="H60" s="113">
        <v>2.2147000000000001</v>
      </c>
      <c r="I60" s="113">
        <v>2.3052000000000001</v>
      </c>
      <c r="J60" s="33"/>
      <c r="K60" s="33"/>
      <c r="L60" s="33"/>
      <c r="M60" s="33"/>
      <c r="N60" s="33"/>
      <c r="O60" s="33"/>
      <c r="P60" s="33"/>
      <c r="Q60" s="33"/>
    </row>
    <row r="61" spans="1:19">
      <c r="A61" s="46"/>
      <c r="B61" s="48" t="s">
        <v>192</v>
      </c>
      <c r="C61" s="113">
        <v>1.7063999999999999</v>
      </c>
      <c r="D61" s="113">
        <v>1.6849000000000001</v>
      </c>
      <c r="E61" s="113">
        <v>1.6703999999999999</v>
      </c>
      <c r="F61" s="113">
        <v>1.6953</v>
      </c>
      <c r="G61" s="113">
        <v>1.7191000000000001</v>
      </c>
      <c r="H61" s="113">
        <v>1.7783000000000002</v>
      </c>
      <c r="I61" s="113">
        <v>1.8299000000000001</v>
      </c>
      <c r="J61" s="40"/>
      <c r="K61" s="40"/>
      <c r="L61" s="40"/>
      <c r="M61" s="40"/>
      <c r="N61" s="40"/>
      <c r="O61" s="40"/>
      <c r="P61" s="40"/>
      <c r="Q61" s="40"/>
    </row>
    <row r="62" spans="1:19">
      <c r="A62" s="46"/>
      <c r="B62" s="48" t="s">
        <v>189</v>
      </c>
      <c r="C62" s="113">
        <v>3.2614999999999998</v>
      </c>
      <c r="D62" s="113">
        <v>3.1991000000000001</v>
      </c>
      <c r="E62" s="113">
        <v>3.1422000000000003</v>
      </c>
      <c r="F62" s="113">
        <v>3.0580000000000003</v>
      </c>
      <c r="G62" s="113">
        <v>3.0310000000000001</v>
      </c>
      <c r="H62" s="113">
        <v>2.9308999999999998</v>
      </c>
      <c r="I62" s="113">
        <v>2.9035000000000002</v>
      </c>
      <c r="J62" s="33"/>
      <c r="K62" s="33"/>
      <c r="L62" s="33"/>
      <c r="M62" s="33"/>
      <c r="N62" s="33"/>
      <c r="O62" s="33"/>
      <c r="P62" s="33"/>
      <c r="Q62" s="33"/>
    </row>
    <row r="63" spans="1:19">
      <c r="A63" s="46"/>
      <c r="B63" s="365" t="s">
        <v>190</v>
      </c>
      <c r="C63" s="366">
        <v>1.1954</v>
      </c>
      <c r="D63" s="366">
        <v>1.2253000000000001</v>
      </c>
      <c r="E63" s="366">
        <v>1.2457</v>
      </c>
      <c r="F63" s="366">
        <v>1.2439</v>
      </c>
      <c r="G63" s="366">
        <v>1.258</v>
      </c>
      <c r="H63" s="366">
        <v>1.2946</v>
      </c>
      <c r="I63" s="366">
        <v>1.3336000000000001</v>
      </c>
      <c r="J63" s="33"/>
      <c r="K63" s="33"/>
      <c r="L63" s="33"/>
      <c r="M63" s="33"/>
      <c r="N63" s="33"/>
      <c r="O63" s="33"/>
      <c r="P63" s="33"/>
      <c r="Q63" s="33"/>
    </row>
    <row r="64" spans="1:19">
      <c r="A64" s="46"/>
    </row>
    <row r="65" spans="1:9">
      <c r="A65" s="46"/>
    </row>
    <row r="66" spans="1:9">
      <c r="A66" s="46"/>
    </row>
    <row r="67" spans="1:9">
      <c r="A67" s="46"/>
      <c r="D67" s="195"/>
    </row>
    <row r="68" spans="1:9">
      <c r="A68" s="46"/>
      <c r="D68" s="195"/>
    </row>
    <row r="69" spans="1:9">
      <c r="A69" s="46"/>
      <c r="D69" s="195"/>
    </row>
    <row r="70" spans="1:9">
      <c r="A70" s="46"/>
      <c r="D70" s="195"/>
    </row>
    <row r="71" spans="1:9">
      <c r="A71" s="46"/>
      <c r="C71" s="46"/>
    </row>
    <row r="72" spans="1:9" s="46" customFormat="1" ht="17.25">
      <c r="C72" s="583"/>
    </row>
    <row r="73" spans="1:9" s="46" customFormat="1" ht="17.25">
      <c r="C73" s="583"/>
    </row>
    <row r="74" spans="1:9">
      <c r="A74" s="46"/>
    </row>
    <row r="75" spans="1:9">
      <c r="A75" s="46"/>
      <c r="I75" s="46"/>
    </row>
    <row r="76" spans="1:9">
      <c r="A76" s="46"/>
      <c r="B76" s="46"/>
      <c r="C76" s="189"/>
      <c r="D76" s="189"/>
    </row>
    <row r="77" spans="1:9">
      <c r="A77" s="46"/>
      <c r="B77" s="46"/>
      <c r="C77" s="189"/>
      <c r="D77" s="189"/>
    </row>
    <row r="78" spans="1:9">
      <c r="A78" s="46"/>
      <c r="B78" s="46"/>
      <c r="C78" s="189"/>
      <c r="D78" s="189"/>
    </row>
    <row r="79" spans="1:9">
      <c r="A79" s="46"/>
      <c r="B79" s="46"/>
      <c r="C79" s="189"/>
      <c r="D79" s="189"/>
    </row>
    <row r="80" spans="1:9">
      <c r="B80" s="46"/>
    </row>
  </sheetData>
  <sortState ref="J57:Q63">
    <sortCondition ref="J57:J63"/>
  </sortState>
  <mergeCells count="2">
    <mergeCell ref="I3:J3"/>
    <mergeCell ref="K3:L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L80"/>
  <sheetViews>
    <sheetView zoomScale="85" zoomScaleNormal="85" workbookViewId="0">
      <selection activeCell="B55" sqref="B55"/>
    </sheetView>
  </sheetViews>
  <sheetFormatPr defaultColWidth="11" defaultRowHeight="15.75"/>
  <cols>
    <col min="1" max="1" width="53" bestFit="1" customWidth="1"/>
    <col min="2" max="2" width="10.125" bestFit="1" customWidth="1"/>
    <col min="6" max="6" width="13.625" bestFit="1" customWidth="1"/>
    <col min="7" max="7" width="9" customWidth="1"/>
  </cols>
  <sheetData>
    <row r="2" spans="1:20">
      <c r="A2" s="2" t="s">
        <v>308</v>
      </c>
    </row>
    <row r="3" spans="1:20">
      <c r="D3" s="484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</row>
    <row r="4" spans="1:20">
      <c r="A4" s="396" t="s">
        <v>309</v>
      </c>
      <c r="B4" s="44">
        <v>3.5</v>
      </c>
      <c r="D4" s="44" t="s">
        <v>311</v>
      </c>
      <c r="G4" s="13">
        <v>1</v>
      </c>
      <c r="H4" s="13">
        <v>2</v>
      </c>
      <c r="I4" s="13">
        <v>3</v>
      </c>
      <c r="J4" s="13">
        <v>4</v>
      </c>
      <c r="K4" s="13">
        <v>5</v>
      </c>
      <c r="L4" s="13">
        <v>6</v>
      </c>
      <c r="M4" s="13">
        <v>7</v>
      </c>
      <c r="N4" s="13">
        <v>8</v>
      </c>
      <c r="O4" s="13">
        <v>9</v>
      </c>
      <c r="P4" s="13">
        <v>10</v>
      </c>
      <c r="Q4" s="13">
        <v>11</v>
      </c>
      <c r="R4" s="13">
        <v>12</v>
      </c>
      <c r="S4" s="13">
        <v>13</v>
      </c>
      <c r="T4" s="13">
        <v>14</v>
      </c>
    </row>
    <row r="5" spans="1:20" s="46" customFormat="1">
      <c r="A5" s="396" t="s">
        <v>310</v>
      </c>
      <c r="B5" s="13">
        <f>B4*4</f>
        <v>14</v>
      </c>
      <c r="D5" s="44" t="s">
        <v>312</v>
      </c>
      <c r="F5" s="13">
        <v>1</v>
      </c>
      <c r="G5" s="53">
        <f>$B$7^G4</f>
        <v>0.71968567300115205</v>
      </c>
      <c r="H5" s="53">
        <f t="shared" ref="H5:T5" si="0">$B$7^H4</f>
        <v>0.51794746792312119</v>
      </c>
      <c r="I5" s="53">
        <f t="shared" si="0"/>
        <v>0.37275937203149406</v>
      </c>
      <c r="J5" s="53">
        <f t="shared" si="0"/>
        <v>0.26826957952797265</v>
      </c>
      <c r="K5" s="53">
        <f t="shared" si="0"/>
        <v>0.19306977288832508</v>
      </c>
      <c r="L5" s="53">
        <f t="shared" si="0"/>
        <v>0.13894954943731383</v>
      </c>
      <c r="M5" s="53">
        <f t="shared" si="0"/>
        <v>0.10000000000000003</v>
      </c>
      <c r="N5" s="53">
        <f t="shared" si="0"/>
        <v>7.1968567300115235E-2</v>
      </c>
      <c r="O5" s="53">
        <f t="shared" si="0"/>
        <v>5.1794746792312135E-2</v>
      </c>
      <c r="P5" s="53">
        <f t="shared" si="0"/>
        <v>3.7275937203149423E-2</v>
      </c>
      <c r="Q5" s="53">
        <f t="shared" si="0"/>
        <v>2.6826957952797274E-2</v>
      </c>
      <c r="R5" s="53">
        <f t="shared" si="0"/>
        <v>1.9306977288832516E-2</v>
      </c>
      <c r="S5" s="53">
        <f t="shared" si="0"/>
        <v>1.3894954943731387E-2</v>
      </c>
      <c r="T5" s="53">
        <f t="shared" si="0"/>
        <v>1.0000000000000009E-2</v>
      </c>
    </row>
    <row r="6" spans="1:20">
      <c r="A6" s="396" t="s">
        <v>300</v>
      </c>
      <c r="B6" s="188">
        <f>1-B7</f>
        <v>0.28031432699884795</v>
      </c>
      <c r="D6" s="44" t="s">
        <v>315</v>
      </c>
      <c r="E6" s="46"/>
      <c r="F6" s="54">
        <f>1/(($B$12+1)^(F4))</f>
        <v>1</v>
      </c>
      <c r="G6" s="54">
        <f t="shared" ref="G6:T6" si="1">1/(($B$12+1)^(G4))</f>
        <v>0.99228838658593232</v>
      </c>
      <c r="H6" s="54">
        <f t="shared" si="1"/>
        <v>0.98463624215331258</v>
      </c>
      <c r="I6" s="54">
        <f t="shared" si="1"/>
        <v>0.97704310810034589</v>
      </c>
      <c r="J6" s="54">
        <f t="shared" si="1"/>
        <v>0.96950852936179666</v>
      </c>
      <c r="K6" s="54">
        <f t="shared" si="1"/>
        <v>0.96203205438171713</v>
      </c>
      <c r="L6" s="54">
        <f t="shared" si="1"/>
        <v>0.95461323508638396</v>
      </c>
      <c r="M6" s="54">
        <f t="shared" si="1"/>
        <v>0.94725162685744535</v>
      </c>
      <c r="N6" s="54">
        <f t="shared" si="1"/>
        <v>0.9399467885052738</v>
      </c>
      <c r="O6" s="54">
        <f t="shared" si="1"/>
        <v>0.93269828224252671</v>
      </c>
      <c r="P6" s="54">
        <f t="shared" si="1"/>
        <v>0.92550567365790726</v>
      </c>
      <c r="Q6" s="54">
        <f t="shared" si="1"/>
        <v>0.91836853169013122</v>
      </c>
      <c r="R6" s="54">
        <f t="shared" si="1"/>
        <v>0.91128642860209164</v>
      </c>
      <c r="S6" s="54">
        <f t="shared" si="1"/>
        <v>0.90425893995522588</v>
      </c>
      <c r="T6" s="54">
        <f t="shared" si="1"/>
        <v>0.89728564458407645</v>
      </c>
    </row>
    <row r="7" spans="1:20">
      <c r="A7" s="396" t="s">
        <v>301</v>
      </c>
      <c r="B7" s="54">
        <f>(1/100^(1/(B5)))</f>
        <v>0.71968567300115205</v>
      </c>
      <c r="D7" s="44" t="s">
        <v>381</v>
      </c>
      <c r="F7" s="54">
        <f>SUMPRODUCT(F5:T5,F6:T6)</f>
        <v>3.4757480570238126</v>
      </c>
    </row>
    <row r="8" spans="1:20">
      <c r="A8" s="396" t="s">
        <v>380</v>
      </c>
      <c r="B8" s="183">
        <f>AVERAGE(Model!W358:AF358)</f>
        <v>4139.3610252851631</v>
      </c>
      <c r="D8" s="44" t="s">
        <v>382</v>
      </c>
      <c r="E8" s="44"/>
      <c r="F8" s="183">
        <f>F7*B8</f>
        <v>14387.376040955003</v>
      </c>
    </row>
    <row r="9" spans="1:20">
      <c r="A9" s="396" t="s">
        <v>318</v>
      </c>
      <c r="B9" s="33">
        <f>(1+'RI Valuation'!B23)^(1/4)-1</f>
        <v>1.7276538210236225E-2</v>
      </c>
    </row>
    <row r="10" spans="1:20">
      <c r="A10" s="396" t="s">
        <v>111</v>
      </c>
      <c r="B10" s="189">
        <f>Model!AF198*'RI Valuation'!B33</f>
        <v>17819465.050000001</v>
      </c>
      <c r="D10" s="44" t="s">
        <v>313</v>
      </c>
      <c r="F10" s="183">
        <f>(B13*CLTV!F8)/1000</f>
        <v>2362407.1459248113</v>
      </c>
    </row>
    <row r="11" spans="1:20">
      <c r="A11" s="396" t="s">
        <v>112</v>
      </c>
      <c r="B11" s="430">
        <f>B10/(B10+Model!AG115)</f>
        <v>0.32712365069584293</v>
      </c>
      <c r="D11" s="44" t="s">
        <v>314</v>
      </c>
      <c r="F11" s="429">
        <f>F10/(Annual!R23*1000)</f>
        <v>0.88983072623392312</v>
      </c>
    </row>
    <row r="12" spans="1:20">
      <c r="A12" s="396" t="s">
        <v>114</v>
      </c>
      <c r="B12" s="33">
        <f>B11*B9+(1-B11)*Model!AG257*(1-Model!AG41)</f>
        <v>7.7715445613551299E-3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</row>
    <row r="13" spans="1:20">
      <c r="A13" s="396" t="s">
        <v>321</v>
      </c>
      <c r="B13" s="189">
        <f>Model!AF312</f>
        <v>164200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396" t="s">
        <v>313</v>
      </c>
      <c r="B14" s="189">
        <f>F10</f>
        <v>2362407.1459248113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396" t="s">
        <v>314</v>
      </c>
      <c r="B15" s="376">
        <f>F11</f>
        <v>0.88983072623392312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8" spans="1:246">
      <c r="A18" s="2" t="s">
        <v>316</v>
      </c>
    </row>
    <row r="20" spans="1:246" s="46" customFormat="1">
      <c r="A20" s="396" t="s">
        <v>309</v>
      </c>
      <c r="B20" s="44">
        <v>60</v>
      </c>
      <c r="D20" s="44" t="s">
        <v>311</v>
      </c>
      <c r="G20" s="13">
        <v>1</v>
      </c>
      <c r="H20" s="13">
        <v>2</v>
      </c>
      <c r="I20" s="13">
        <v>3</v>
      </c>
      <c r="J20" s="13">
        <v>4</v>
      </c>
      <c r="K20" s="13">
        <v>5</v>
      </c>
      <c r="L20" s="13">
        <v>6</v>
      </c>
      <c r="M20" s="13">
        <v>7</v>
      </c>
      <c r="N20" s="13">
        <v>8</v>
      </c>
      <c r="O20" s="13">
        <v>9</v>
      </c>
      <c r="P20" s="13">
        <v>10</v>
      </c>
      <c r="Q20" s="13">
        <v>11</v>
      </c>
      <c r="R20" s="13">
        <v>12</v>
      </c>
      <c r="S20" s="13">
        <v>13</v>
      </c>
      <c r="T20" s="13">
        <v>14</v>
      </c>
      <c r="U20" s="13">
        <v>15</v>
      </c>
      <c r="V20" s="13">
        <v>16</v>
      </c>
      <c r="W20" s="13">
        <v>17</v>
      </c>
      <c r="X20" s="13">
        <v>18</v>
      </c>
      <c r="Y20" s="13">
        <v>19</v>
      </c>
      <c r="Z20" s="13">
        <v>20</v>
      </c>
      <c r="AA20" s="13">
        <v>21</v>
      </c>
      <c r="AB20" s="13">
        <v>22</v>
      </c>
      <c r="AC20" s="13">
        <v>23</v>
      </c>
      <c r="AD20" s="13">
        <v>24</v>
      </c>
      <c r="AE20" s="13">
        <v>25</v>
      </c>
      <c r="AF20" s="13">
        <v>26</v>
      </c>
      <c r="AG20" s="13">
        <v>27</v>
      </c>
      <c r="AH20" s="13">
        <v>28</v>
      </c>
      <c r="AI20" s="13">
        <v>29</v>
      </c>
      <c r="AJ20" s="13">
        <v>30</v>
      </c>
      <c r="AK20" s="13">
        <v>31</v>
      </c>
      <c r="AL20" s="13">
        <v>32</v>
      </c>
      <c r="AM20" s="13">
        <f>AL20+1</f>
        <v>33</v>
      </c>
      <c r="AN20" s="13">
        <f t="shared" ref="AN20:CY20" si="2">AM20+1</f>
        <v>34</v>
      </c>
      <c r="AO20" s="13">
        <f t="shared" si="2"/>
        <v>35</v>
      </c>
      <c r="AP20" s="13">
        <f t="shared" si="2"/>
        <v>36</v>
      </c>
      <c r="AQ20" s="13">
        <f t="shared" si="2"/>
        <v>37</v>
      </c>
      <c r="AR20" s="13">
        <f t="shared" si="2"/>
        <v>38</v>
      </c>
      <c r="AS20" s="13">
        <f t="shared" si="2"/>
        <v>39</v>
      </c>
      <c r="AT20" s="13">
        <f t="shared" si="2"/>
        <v>40</v>
      </c>
      <c r="AU20" s="13">
        <f t="shared" si="2"/>
        <v>41</v>
      </c>
      <c r="AV20" s="13">
        <f t="shared" si="2"/>
        <v>42</v>
      </c>
      <c r="AW20" s="13">
        <f t="shared" si="2"/>
        <v>43</v>
      </c>
      <c r="AX20" s="13">
        <f t="shared" si="2"/>
        <v>44</v>
      </c>
      <c r="AY20" s="13">
        <f t="shared" si="2"/>
        <v>45</v>
      </c>
      <c r="AZ20" s="13">
        <f t="shared" si="2"/>
        <v>46</v>
      </c>
      <c r="BA20" s="13">
        <f t="shared" si="2"/>
        <v>47</v>
      </c>
      <c r="BB20" s="13">
        <f t="shared" si="2"/>
        <v>48</v>
      </c>
      <c r="BC20" s="13">
        <f t="shared" si="2"/>
        <v>49</v>
      </c>
      <c r="BD20" s="13">
        <f t="shared" si="2"/>
        <v>50</v>
      </c>
      <c r="BE20" s="13">
        <f t="shared" si="2"/>
        <v>51</v>
      </c>
      <c r="BF20" s="13">
        <f t="shared" si="2"/>
        <v>52</v>
      </c>
      <c r="BG20" s="13">
        <f t="shared" si="2"/>
        <v>53</v>
      </c>
      <c r="BH20" s="13">
        <f t="shared" si="2"/>
        <v>54</v>
      </c>
      <c r="BI20" s="13">
        <f t="shared" si="2"/>
        <v>55</v>
      </c>
      <c r="BJ20" s="13">
        <f t="shared" si="2"/>
        <v>56</v>
      </c>
      <c r="BK20" s="13">
        <f t="shared" si="2"/>
        <v>57</v>
      </c>
      <c r="BL20" s="13">
        <f t="shared" si="2"/>
        <v>58</v>
      </c>
      <c r="BM20" s="13">
        <f t="shared" si="2"/>
        <v>59</v>
      </c>
      <c r="BN20" s="13">
        <f t="shared" si="2"/>
        <v>60</v>
      </c>
      <c r="BO20" s="13">
        <f t="shared" si="2"/>
        <v>61</v>
      </c>
      <c r="BP20" s="13">
        <f t="shared" si="2"/>
        <v>62</v>
      </c>
      <c r="BQ20" s="13">
        <f t="shared" si="2"/>
        <v>63</v>
      </c>
      <c r="BR20" s="13">
        <f t="shared" si="2"/>
        <v>64</v>
      </c>
      <c r="BS20" s="13">
        <f t="shared" si="2"/>
        <v>65</v>
      </c>
      <c r="BT20" s="13">
        <f t="shared" si="2"/>
        <v>66</v>
      </c>
      <c r="BU20" s="13">
        <f t="shared" si="2"/>
        <v>67</v>
      </c>
      <c r="BV20" s="13">
        <f t="shared" si="2"/>
        <v>68</v>
      </c>
      <c r="BW20" s="13">
        <f t="shared" si="2"/>
        <v>69</v>
      </c>
      <c r="BX20" s="13">
        <f t="shared" si="2"/>
        <v>70</v>
      </c>
      <c r="BY20" s="13">
        <f t="shared" si="2"/>
        <v>71</v>
      </c>
      <c r="BZ20" s="13">
        <f t="shared" si="2"/>
        <v>72</v>
      </c>
      <c r="CA20" s="13">
        <f t="shared" si="2"/>
        <v>73</v>
      </c>
      <c r="CB20" s="13">
        <f t="shared" si="2"/>
        <v>74</v>
      </c>
      <c r="CC20" s="13">
        <f t="shared" si="2"/>
        <v>75</v>
      </c>
      <c r="CD20" s="13">
        <f t="shared" si="2"/>
        <v>76</v>
      </c>
      <c r="CE20" s="13">
        <f t="shared" si="2"/>
        <v>77</v>
      </c>
      <c r="CF20" s="13">
        <f t="shared" si="2"/>
        <v>78</v>
      </c>
      <c r="CG20" s="13">
        <f t="shared" si="2"/>
        <v>79</v>
      </c>
      <c r="CH20" s="13">
        <f t="shared" si="2"/>
        <v>80</v>
      </c>
      <c r="CI20" s="13">
        <f t="shared" si="2"/>
        <v>81</v>
      </c>
      <c r="CJ20" s="13">
        <f t="shared" si="2"/>
        <v>82</v>
      </c>
      <c r="CK20" s="13">
        <f t="shared" si="2"/>
        <v>83</v>
      </c>
      <c r="CL20" s="13">
        <f t="shared" si="2"/>
        <v>84</v>
      </c>
      <c r="CM20" s="13">
        <f t="shared" si="2"/>
        <v>85</v>
      </c>
      <c r="CN20" s="13">
        <f t="shared" si="2"/>
        <v>86</v>
      </c>
      <c r="CO20" s="13">
        <f t="shared" si="2"/>
        <v>87</v>
      </c>
      <c r="CP20" s="13">
        <f t="shared" si="2"/>
        <v>88</v>
      </c>
      <c r="CQ20" s="13">
        <f t="shared" si="2"/>
        <v>89</v>
      </c>
      <c r="CR20" s="13">
        <f t="shared" si="2"/>
        <v>90</v>
      </c>
      <c r="CS20" s="13">
        <f t="shared" si="2"/>
        <v>91</v>
      </c>
      <c r="CT20" s="13">
        <f t="shared" si="2"/>
        <v>92</v>
      </c>
      <c r="CU20" s="13">
        <f t="shared" si="2"/>
        <v>93</v>
      </c>
      <c r="CV20" s="13">
        <f t="shared" si="2"/>
        <v>94</v>
      </c>
      <c r="CW20" s="13">
        <f t="shared" si="2"/>
        <v>95</v>
      </c>
      <c r="CX20" s="13">
        <f t="shared" si="2"/>
        <v>96</v>
      </c>
      <c r="CY20" s="13">
        <f t="shared" si="2"/>
        <v>97</v>
      </c>
      <c r="CZ20" s="13">
        <f t="shared" ref="CZ20:FJ20" si="3">CY20+1</f>
        <v>98</v>
      </c>
      <c r="DA20" s="13">
        <f t="shared" si="3"/>
        <v>99</v>
      </c>
      <c r="DB20" s="13">
        <f t="shared" si="3"/>
        <v>100</v>
      </c>
      <c r="DC20" s="13">
        <f t="shared" si="3"/>
        <v>101</v>
      </c>
      <c r="DD20" s="13">
        <f t="shared" si="3"/>
        <v>102</v>
      </c>
      <c r="DE20" s="13">
        <f t="shared" si="3"/>
        <v>103</v>
      </c>
      <c r="DF20" s="13">
        <f t="shared" si="3"/>
        <v>104</v>
      </c>
      <c r="DG20" s="13">
        <f t="shared" si="3"/>
        <v>105</v>
      </c>
      <c r="DH20" s="13">
        <f t="shared" si="3"/>
        <v>106</v>
      </c>
      <c r="DI20" s="13">
        <f t="shared" si="3"/>
        <v>107</v>
      </c>
      <c r="DJ20" s="13">
        <f t="shared" si="3"/>
        <v>108</v>
      </c>
      <c r="DK20" s="13">
        <f t="shared" si="3"/>
        <v>109</v>
      </c>
      <c r="DL20" s="13">
        <f t="shared" si="3"/>
        <v>110</v>
      </c>
      <c r="DM20" s="13">
        <f t="shared" si="3"/>
        <v>111</v>
      </c>
      <c r="DN20" s="13">
        <f t="shared" si="3"/>
        <v>112</v>
      </c>
      <c r="DO20" s="13">
        <f t="shared" si="3"/>
        <v>113</v>
      </c>
      <c r="DP20" s="13">
        <f t="shared" si="3"/>
        <v>114</v>
      </c>
      <c r="DQ20" s="13">
        <f t="shared" si="3"/>
        <v>115</v>
      </c>
      <c r="DR20" s="13">
        <f t="shared" si="3"/>
        <v>116</v>
      </c>
      <c r="DS20" s="13">
        <f t="shared" si="3"/>
        <v>117</v>
      </c>
      <c r="DT20" s="13">
        <f t="shared" si="3"/>
        <v>118</v>
      </c>
      <c r="DU20" s="13">
        <f t="shared" si="3"/>
        <v>119</v>
      </c>
      <c r="DV20" s="13">
        <f t="shared" si="3"/>
        <v>120</v>
      </c>
      <c r="DW20" s="13">
        <f t="shared" si="3"/>
        <v>121</v>
      </c>
      <c r="DX20" s="13">
        <f t="shared" si="3"/>
        <v>122</v>
      </c>
      <c r="DY20" s="13">
        <f t="shared" si="3"/>
        <v>123</v>
      </c>
      <c r="DZ20" s="13">
        <f t="shared" si="3"/>
        <v>124</v>
      </c>
      <c r="EA20" s="13">
        <f t="shared" si="3"/>
        <v>125</v>
      </c>
      <c r="EB20" s="13">
        <f t="shared" si="3"/>
        <v>126</v>
      </c>
      <c r="EC20" s="13">
        <f t="shared" si="3"/>
        <v>127</v>
      </c>
      <c r="ED20" s="13">
        <f t="shared" si="3"/>
        <v>128</v>
      </c>
      <c r="EE20" s="13">
        <f t="shared" si="3"/>
        <v>129</v>
      </c>
      <c r="EF20" s="13">
        <f t="shared" si="3"/>
        <v>130</v>
      </c>
      <c r="EG20" s="13">
        <f t="shared" si="3"/>
        <v>131</v>
      </c>
      <c r="EH20" s="13">
        <f t="shared" si="3"/>
        <v>132</v>
      </c>
      <c r="EI20" s="13">
        <f t="shared" si="3"/>
        <v>133</v>
      </c>
      <c r="EJ20" s="13">
        <f t="shared" si="3"/>
        <v>134</v>
      </c>
      <c r="EK20" s="13">
        <f t="shared" si="3"/>
        <v>135</v>
      </c>
      <c r="EL20" s="13">
        <f t="shared" si="3"/>
        <v>136</v>
      </c>
      <c r="EM20" s="13">
        <f t="shared" si="3"/>
        <v>137</v>
      </c>
      <c r="EN20" s="13">
        <f t="shared" si="3"/>
        <v>138</v>
      </c>
      <c r="EO20" s="13">
        <f t="shared" si="3"/>
        <v>139</v>
      </c>
      <c r="EP20" s="13">
        <f t="shared" si="3"/>
        <v>140</v>
      </c>
      <c r="EQ20" s="13">
        <f t="shared" si="3"/>
        <v>141</v>
      </c>
      <c r="ER20" s="13">
        <f t="shared" si="3"/>
        <v>142</v>
      </c>
      <c r="ES20" s="13">
        <f t="shared" si="3"/>
        <v>143</v>
      </c>
      <c r="ET20" s="13">
        <f t="shared" si="3"/>
        <v>144</v>
      </c>
      <c r="EU20" s="13">
        <f t="shared" si="3"/>
        <v>145</v>
      </c>
      <c r="EV20" s="13">
        <f t="shared" si="3"/>
        <v>146</v>
      </c>
      <c r="EW20" s="13">
        <f t="shared" si="3"/>
        <v>147</v>
      </c>
      <c r="EX20" s="13">
        <f t="shared" si="3"/>
        <v>148</v>
      </c>
      <c r="EY20" s="13">
        <f t="shared" si="3"/>
        <v>149</v>
      </c>
      <c r="EZ20" s="13">
        <f t="shared" si="3"/>
        <v>150</v>
      </c>
      <c r="FA20" s="13">
        <f t="shared" si="3"/>
        <v>151</v>
      </c>
      <c r="FB20" s="13">
        <f t="shared" si="3"/>
        <v>152</v>
      </c>
      <c r="FC20" s="13">
        <f t="shared" si="3"/>
        <v>153</v>
      </c>
      <c r="FD20" s="13">
        <f t="shared" si="3"/>
        <v>154</v>
      </c>
      <c r="FE20" s="13">
        <f t="shared" si="3"/>
        <v>155</v>
      </c>
      <c r="FF20" s="13">
        <f t="shared" si="3"/>
        <v>156</v>
      </c>
      <c r="FG20" s="13">
        <f t="shared" si="3"/>
        <v>157</v>
      </c>
      <c r="FH20" s="13">
        <f t="shared" si="3"/>
        <v>158</v>
      </c>
      <c r="FI20" s="13">
        <f t="shared" si="3"/>
        <v>159</v>
      </c>
      <c r="FJ20" s="13">
        <f t="shared" si="3"/>
        <v>160</v>
      </c>
      <c r="FK20" s="13">
        <f t="shared" ref="FK20:HV20" si="4">FJ20+1</f>
        <v>161</v>
      </c>
      <c r="FL20" s="13">
        <f t="shared" si="4"/>
        <v>162</v>
      </c>
      <c r="FM20" s="13">
        <f t="shared" si="4"/>
        <v>163</v>
      </c>
      <c r="FN20" s="13">
        <f t="shared" si="4"/>
        <v>164</v>
      </c>
      <c r="FO20" s="13">
        <f t="shared" si="4"/>
        <v>165</v>
      </c>
      <c r="FP20" s="13">
        <f t="shared" si="4"/>
        <v>166</v>
      </c>
      <c r="FQ20" s="13">
        <f t="shared" si="4"/>
        <v>167</v>
      </c>
      <c r="FR20" s="13">
        <f t="shared" si="4"/>
        <v>168</v>
      </c>
      <c r="FS20" s="13">
        <f t="shared" si="4"/>
        <v>169</v>
      </c>
      <c r="FT20" s="13">
        <f t="shared" si="4"/>
        <v>170</v>
      </c>
      <c r="FU20" s="13">
        <f t="shared" si="4"/>
        <v>171</v>
      </c>
      <c r="FV20" s="13">
        <f t="shared" si="4"/>
        <v>172</v>
      </c>
      <c r="FW20" s="13">
        <f t="shared" si="4"/>
        <v>173</v>
      </c>
      <c r="FX20" s="13">
        <f t="shared" si="4"/>
        <v>174</v>
      </c>
      <c r="FY20" s="13">
        <f t="shared" si="4"/>
        <v>175</v>
      </c>
      <c r="FZ20" s="13">
        <f t="shared" si="4"/>
        <v>176</v>
      </c>
      <c r="GA20" s="13">
        <f t="shared" si="4"/>
        <v>177</v>
      </c>
      <c r="GB20" s="13">
        <f t="shared" si="4"/>
        <v>178</v>
      </c>
      <c r="GC20" s="13">
        <f t="shared" si="4"/>
        <v>179</v>
      </c>
      <c r="GD20" s="13">
        <f t="shared" si="4"/>
        <v>180</v>
      </c>
      <c r="GE20" s="13">
        <f t="shared" si="4"/>
        <v>181</v>
      </c>
      <c r="GF20" s="13">
        <f t="shared" si="4"/>
        <v>182</v>
      </c>
      <c r="GG20" s="13">
        <f t="shared" si="4"/>
        <v>183</v>
      </c>
      <c r="GH20" s="13">
        <f t="shared" si="4"/>
        <v>184</v>
      </c>
      <c r="GI20" s="13">
        <f t="shared" si="4"/>
        <v>185</v>
      </c>
      <c r="GJ20" s="13">
        <f t="shared" si="4"/>
        <v>186</v>
      </c>
      <c r="GK20" s="13">
        <f t="shared" si="4"/>
        <v>187</v>
      </c>
      <c r="GL20" s="13">
        <f t="shared" si="4"/>
        <v>188</v>
      </c>
      <c r="GM20" s="13">
        <f t="shared" si="4"/>
        <v>189</v>
      </c>
      <c r="GN20" s="13">
        <f t="shared" si="4"/>
        <v>190</v>
      </c>
      <c r="GO20" s="13">
        <f t="shared" si="4"/>
        <v>191</v>
      </c>
      <c r="GP20" s="13">
        <f t="shared" si="4"/>
        <v>192</v>
      </c>
      <c r="GQ20" s="13">
        <f t="shared" si="4"/>
        <v>193</v>
      </c>
      <c r="GR20" s="13">
        <f t="shared" si="4"/>
        <v>194</v>
      </c>
      <c r="GS20" s="13">
        <f t="shared" si="4"/>
        <v>195</v>
      </c>
      <c r="GT20" s="13">
        <f t="shared" si="4"/>
        <v>196</v>
      </c>
      <c r="GU20" s="13">
        <f t="shared" si="4"/>
        <v>197</v>
      </c>
      <c r="GV20" s="13">
        <f t="shared" si="4"/>
        <v>198</v>
      </c>
      <c r="GW20" s="13">
        <f t="shared" si="4"/>
        <v>199</v>
      </c>
      <c r="GX20" s="13">
        <f t="shared" si="4"/>
        <v>200</v>
      </c>
      <c r="GY20" s="13">
        <f t="shared" si="4"/>
        <v>201</v>
      </c>
      <c r="GZ20" s="13">
        <f t="shared" si="4"/>
        <v>202</v>
      </c>
      <c r="HA20" s="13">
        <f t="shared" si="4"/>
        <v>203</v>
      </c>
      <c r="HB20" s="13">
        <f t="shared" si="4"/>
        <v>204</v>
      </c>
      <c r="HC20" s="13">
        <f t="shared" si="4"/>
        <v>205</v>
      </c>
      <c r="HD20" s="13">
        <f t="shared" si="4"/>
        <v>206</v>
      </c>
      <c r="HE20" s="13">
        <f t="shared" si="4"/>
        <v>207</v>
      </c>
      <c r="HF20" s="13">
        <f t="shared" si="4"/>
        <v>208</v>
      </c>
      <c r="HG20" s="13">
        <f t="shared" si="4"/>
        <v>209</v>
      </c>
      <c r="HH20" s="13">
        <f t="shared" si="4"/>
        <v>210</v>
      </c>
      <c r="HI20" s="13">
        <f t="shared" si="4"/>
        <v>211</v>
      </c>
      <c r="HJ20" s="13">
        <f t="shared" si="4"/>
        <v>212</v>
      </c>
      <c r="HK20" s="13">
        <f t="shared" si="4"/>
        <v>213</v>
      </c>
      <c r="HL20" s="13">
        <f t="shared" si="4"/>
        <v>214</v>
      </c>
      <c r="HM20" s="13">
        <f t="shared" si="4"/>
        <v>215</v>
      </c>
      <c r="HN20" s="13">
        <f t="shared" si="4"/>
        <v>216</v>
      </c>
      <c r="HO20" s="13">
        <f t="shared" si="4"/>
        <v>217</v>
      </c>
      <c r="HP20" s="13">
        <f t="shared" si="4"/>
        <v>218</v>
      </c>
      <c r="HQ20" s="13">
        <f t="shared" si="4"/>
        <v>219</v>
      </c>
      <c r="HR20" s="13">
        <f t="shared" si="4"/>
        <v>220</v>
      </c>
      <c r="HS20" s="13">
        <f t="shared" si="4"/>
        <v>221</v>
      </c>
      <c r="HT20" s="13">
        <f t="shared" si="4"/>
        <v>222</v>
      </c>
      <c r="HU20" s="13">
        <f t="shared" si="4"/>
        <v>223</v>
      </c>
      <c r="HV20" s="13">
        <f t="shared" si="4"/>
        <v>224</v>
      </c>
      <c r="HW20" s="13">
        <f t="shared" ref="HW20:IL20" si="5">HV20+1</f>
        <v>225</v>
      </c>
      <c r="HX20" s="13">
        <f t="shared" si="5"/>
        <v>226</v>
      </c>
      <c r="HY20" s="13">
        <f t="shared" si="5"/>
        <v>227</v>
      </c>
      <c r="HZ20" s="13">
        <f t="shared" si="5"/>
        <v>228</v>
      </c>
      <c r="IA20" s="13">
        <f t="shared" si="5"/>
        <v>229</v>
      </c>
      <c r="IB20" s="13">
        <f t="shared" si="5"/>
        <v>230</v>
      </c>
      <c r="IC20" s="13">
        <f t="shared" si="5"/>
        <v>231</v>
      </c>
      <c r="ID20" s="13">
        <f t="shared" si="5"/>
        <v>232</v>
      </c>
      <c r="IE20" s="13">
        <f t="shared" si="5"/>
        <v>233</v>
      </c>
      <c r="IF20" s="13">
        <f t="shared" si="5"/>
        <v>234</v>
      </c>
      <c r="IG20" s="13">
        <f t="shared" si="5"/>
        <v>235</v>
      </c>
      <c r="IH20" s="13">
        <f t="shared" si="5"/>
        <v>236</v>
      </c>
      <c r="II20" s="13">
        <f t="shared" si="5"/>
        <v>237</v>
      </c>
      <c r="IJ20" s="13">
        <f t="shared" si="5"/>
        <v>238</v>
      </c>
      <c r="IK20" s="13">
        <f t="shared" si="5"/>
        <v>239</v>
      </c>
      <c r="IL20" s="13">
        <f t="shared" si="5"/>
        <v>240</v>
      </c>
    </row>
    <row r="21" spans="1:246" s="46" customFormat="1">
      <c r="A21" s="396" t="s">
        <v>310</v>
      </c>
      <c r="B21" s="44">
        <f>B20*4</f>
        <v>240</v>
      </c>
      <c r="D21" s="44" t="s">
        <v>312</v>
      </c>
      <c r="F21" s="13">
        <v>1</v>
      </c>
      <c r="G21" s="53">
        <f>$B$23^G20</f>
        <v>0.98099471272687733</v>
      </c>
      <c r="H21" s="53">
        <f t="shared" ref="H21:BS21" si="6">$B$23^H20</f>
        <v>0.96235062639808855</v>
      </c>
      <c r="I21" s="53">
        <f t="shared" si="6"/>
        <v>0.94406087628592328</v>
      </c>
      <c r="J21" s="53">
        <f t="shared" si="6"/>
        <v>0.92611872812879337</v>
      </c>
      <c r="K21" s="53">
        <f t="shared" si="6"/>
        <v>0.90851757565168667</v>
      </c>
      <c r="L21" s="53">
        <f t="shared" si="6"/>
        <v>0.89125093813374534</v>
      </c>
      <c r="M21" s="53">
        <f t="shared" si="6"/>
        <v>0.87431245802207336</v>
      </c>
      <c r="N21" s="53">
        <f t="shared" si="6"/>
        <v>0.8576958985908939</v>
      </c>
      <c r="O21" s="53">
        <f t="shared" si="6"/>
        <v>0.84139514164519491</v>
      </c>
      <c r="P21" s="53">
        <f t="shared" si="6"/>
        <v>0.82540418526801818</v>
      </c>
      <c r="Q21" s="53">
        <f t="shared" si="6"/>
        <v>0.80971714161056163</v>
      </c>
      <c r="R21" s="53">
        <f t="shared" si="6"/>
        <v>0.79432823472428116</v>
      </c>
      <c r="S21" s="53">
        <f t="shared" si="6"/>
        <v>0.77923179843419388</v>
      </c>
      <c r="T21" s="53">
        <f t="shared" si="6"/>
        <v>0.7644222742525999</v>
      </c>
      <c r="U21" s="53">
        <f t="shared" si="6"/>
        <v>0.74989420933245543</v>
      </c>
      <c r="V21" s="53">
        <f t="shared" si="6"/>
        <v>0.73564225445964093</v>
      </c>
      <c r="W21" s="53">
        <f t="shared" si="6"/>
        <v>0.72166116208338782</v>
      </c>
      <c r="X21" s="53">
        <f t="shared" si="6"/>
        <v>0.70794578438413747</v>
      </c>
      <c r="Y21" s="53">
        <f t="shared" si="6"/>
        <v>0.69449107137812072</v>
      </c>
      <c r="Z21" s="53">
        <f t="shared" si="6"/>
        <v>0.6812920690579608</v>
      </c>
      <c r="AA21" s="53">
        <f t="shared" si="6"/>
        <v>0.66834391756861422</v>
      </c>
      <c r="AB21" s="53">
        <f t="shared" si="6"/>
        <v>0.65564184941797843</v>
      </c>
      <c r="AC21" s="53">
        <f t="shared" si="6"/>
        <v>0.64318118772150823</v>
      </c>
      <c r="AD21" s="53">
        <f t="shared" si="6"/>
        <v>0.63095734448019281</v>
      </c>
      <c r="AE21" s="53">
        <f t="shared" si="6"/>
        <v>0.61896581889126012</v>
      </c>
      <c r="AF21" s="53">
        <f t="shared" si="6"/>
        <v>0.60720219569098799</v>
      </c>
      <c r="AG21" s="53">
        <f t="shared" si="6"/>
        <v>0.59566214352900992</v>
      </c>
      <c r="AH21" s="53">
        <f t="shared" si="6"/>
        <v>0.58434141337351708</v>
      </c>
      <c r="AI21" s="53">
        <f t="shared" si="6"/>
        <v>0.57323583694677094</v>
      </c>
      <c r="AJ21" s="53">
        <f t="shared" si="6"/>
        <v>0.56234132519034852</v>
      </c>
      <c r="AK21" s="53">
        <f t="shared" si="6"/>
        <v>0.55165386675955741</v>
      </c>
      <c r="AL21" s="53">
        <f t="shared" si="6"/>
        <v>0.54116952654646311</v>
      </c>
      <c r="AM21" s="53">
        <f t="shared" si="6"/>
        <v>0.5308844442309878</v>
      </c>
      <c r="AN21" s="53">
        <f t="shared" si="6"/>
        <v>0.52079483285954575</v>
      </c>
      <c r="AO21" s="53">
        <f t="shared" si="6"/>
        <v>0.51089697745069218</v>
      </c>
      <c r="AP21" s="53">
        <f t="shared" si="6"/>
        <v>0.50118723362727169</v>
      </c>
      <c r="AQ21" s="53">
        <f t="shared" si="6"/>
        <v>0.49166202627456373</v>
      </c>
      <c r="AR21" s="53">
        <f t="shared" si="6"/>
        <v>0.48231784822393003</v>
      </c>
      <c r="AS21" s="53">
        <f t="shared" si="6"/>
        <v>0.47315125896147986</v>
      </c>
      <c r="AT21" s="53">
        <f t="shared" si="6"/>
        <v>0.46415888336127731</v>
      </c>
      <c r="AU21" s="53">
        <f t="shared" si="6"/>
        <v>0.45533741044262438</v>
      </c>
      <c r="AV21" s="53">
        <f t="shared" si="6"/>
        <v>0.44668359215096254</v>
      </c>
      <c r="AW21" s="53">
        <f t="shared" si="6"/>
        <v>0.43819424216194308</v>
      </c>
      <c r="AX21" s="53">
        <f t="shared" si="6"/>
        <v>0.42986623470822705</v>
      </c>
      <c r="AY21" s="53">
        <f t="shared" si="6"/>
        <v>0.42169650342858167</v>
      </c>
      <c r="AZ21" s="53">
        <f t="shared" si="6"/>
        <v>0.41368204023885008</v>
      </c>
      <c r="BA21" s="53">
        <f t="shared" si="6"/>
        <v>0.4058198942243792</v>
      </c>
      <c r="BB21" s="53">
        <f t="shared" si="6"/>
        <v>0.39810717055349665</v>
      </c>
      <c r="BC21" s="53">
        <f t="shared" si="6"/>
        <v>0.39054102941163737</v>
      </c>
      <c r="BD21" s="53">
        <f t="shared" si="6"/>
        <v>0.38311868495572815</v>
      </c>
      <c r="BE21" s="53">
        <f t="shared" si="6"/>
        <v>0.37583740428844348</v>
      </c>
      <c r="BF21" s="53">
        <f t="shared" si="6"/>
        <v>0.36869450645195689</v>
      </c>
      <c r="BG21" s="53">
        <f t="shared" si="6"/>
        <v>0.36168736144081531</v>
      </c>
      <c r="BH21" s="53">
        <f t="shared" si="6"/>
        <v>0.35481338923357486</v>
      </c>
      <c r="BI21" s="53">
        <f t="shared" si="6"/>
        <v>0.34807005884284042</v>
      </c>
      <c r="BJ21" s="53">
        <f t="shared" si="6"/>
        <v>0.34145488738335955</v>
      </c>
      <c r="BK21" s="53">
        <f t="shared" si="6"/>
        <v>0.33496543915782706</v>
      </c>
      <c r="BL21" s="53">
        <f t="shared" si="6"/>
        <v>0.32859932476006481</v>
      </c>
      <c r="BM21" s="53">
        <f t="shared" si="6"/>
        <v>0.32235420019524563</v>
      </c>
      <c r="BN21" s="53">
        <f t="shared" si="6"/>
        <v>0.31622776601683733</v>
      </c>
      <c r="BO21" s="53">
        <f t="shared" si="6"/>
        <v>0.31021776647994953</v>
      </c>
      <c r="BP21" s="53">
        <f t="shared" si="6"/>
        <v>0.30432198871077154</v>
      </c>
      <c r="BQ21" s="53">
        <f t="shared" si="6"/>
        <v>0.29853826189179533</v>
      </c>
      <c r="BR21" s="53">
        <f t="shared" si="6"/>
        <v>0.29286445646252302</v>
      </c>
      <c r="BS21" s="53">
        <f t="shared" si="6"/>
        <v>0.28729848333536584</v>
      </c>
      <c r="BT21" s="53">
        <f t="shared" ref="BT21:EE21" si="7">$B$23^BT20</f>
        <v>0.28183829312644476</v>
      </c>
      <c r="BU21" s="53">
        <f t="shared" si="7"/>
        <v>0.2764818754010101</v>
      </c>
      <c r="BV21" s="53">
        <f t="shared" si="7"/>
        <v>0.27122725793320218</v>
      </c>
      <c r="BW21" s="53">
        <f t="shared" si="7"/>
        <v>0.26607250597988036</v>
      </c>
      <c r="BX21" s="53">
        <f t="shared" si="7"/>
        <v>0.26101572156825303</v>
      </c>
      <c r="BY21" s="53">
        <f t="shared" si="7"/>
        <v>0.25605504279704699</v>
      </c>
      <c r="BZ21" s="53">
        <f t="shared" si="7"/>
        <v>0.2511886431509574</v>
      </c>
      <c r="CA21" s="53">
        <f t="shared" si="7"/>
        <v>0.24641473082812757</v>
      </c>
      <c r="CB21" s="53">
        <f t="shared" si="7"/>
        <v>0.24173154808040978</v>
      </c>
      <c r="CC21" s="53">
        <f t="shared" si="7"/>
        <v>0.23713737056616491</v>
      </c>
      <c r="CD21" s="53">
        <f t="shared" si="7"/>
        <v>0.23263050671536201</v>
      </c>
      <c r="CE21" s="53">
        <f t="shared" si="7"/>
        <v>0.22820929710674448</v>
      </c>
      <c r="CF21" s="53">
        <f t="shared" si="7"/>
        <v>0.22387211385683337</v>
      </c>
      <c r="CG21" s="53">
        <f t="shared" si="7"/>
        <v>0.21961736002054302</v>
      </c>
      <c r="CH21" s="53">
        <f t="shared" si="7"/>
        <v>0.21544346900318778</v>
      </c>
      <c r="CI21" s="53">
        <f t="shared" si="7"/>
        <v>0.2113489039836641</v>
      </c>
      <c r="CJ21" s="53">
        <f t="shared" si="7"/>
        <v>0.20733215734859492</v>
      </c>
      <c r="CK21" s="53">
        <f t="shared" si="7"/>
        <v>0.2033917501372286</v>
      </c>
      <c r="CL21" s="53">
        <f t="shared" si="7"/>
        <v>0.19952623149688739</v>
      </c>
      <c r="CM21" s="53">
        <f t="shared" si="7"/>
        <v>0.19573417814876548</v>
      </c>
      <c r="CN21" s="53">
        <f t="shared" si="7"/>
        <v>0.19201419386387961</v>
      </c>
      <c r="CO21" s="53">
        <f t="shared" si="7"/>
        <v>0.18836490894897948</v>
      </c>
      <c r="CP21" s="53">
        <f t="shared" si="7"/>
        <v>0.18478497974222857</v>
      </c>
      <c r="CQ21" s="53">
        <f t="shared" si="7"/>
        <v>0.18127308811846934</v>
      </c>
      <c r="CR21" s="53">
        <f t="shared" si="7"/>
        <v>0.17782794100389174</v>
      </c>
      <c r="CS21" s="53">
        <f t="shared" si="7"/>
        <v>0.17444826989992487</v>
      </c>
      <c r="CT21" s="53">
        <f t="shared" si="7"/>
        <v>0.17113283041617755</v>
      </c>
      <c r="CU21" s="53">
        <f t="shared" si="7"/>
        <v>0.16788040181225555</v>
      </c>
      <c r="CV21" s="53">
        <f t="shared" si="7"/>
        <v>0.16468978654828631</v>
      </c>
      <c r="CW21" s="53">
        <f t="shared" si="7"/>
        <v>0.16155980984398688</v>
      </c>
      <c r="CX21" s="53">
        <f t="shared" si="7"/>
        <v>0.15848931924611084</v>
      </c>
      <c r="CY21" s="53">
        <f t="shared" si="7"/>
        <v>0.15547718420411685</v>
      </c>
      <c r="CZ21" s="53">
        <f t="shared" si="7"/>
        <v>0.15252229565390138</v>
      </c>
      <c r="DA21" s="53">
        <f t="shared" si="7"/>
        <v>0.14962356560944284</v>
      </c>
      <c r="DB21" s="53">
        <f t="shared" si="7"/>
        <v>0.14677992676220647</v>
      </c>
      <c r="DC21" s="53">
        <f t="shared" si="7"/>
        <v>0.14399033208816281</v>
      </c>
      <c r="DD21" s="53">
        <f t="shared" si="7"/>
        <v>0.14125375446227495</v>
      </c>
      <c r="DE21" s="53">
        <f t="shared" si="7"/>
        <v>0.13856918628031228</v>
      </c>
      <c r="DF21" s="53">
        <f t="shared" si="7"/>
        <v>0.13593563908785208</v>
      </c>
      <c r="DG21" s="53">
        <f t="shared" si="7"/>
        <v>0.13335214321633193</v>
      </c>
      <c r="DH21" s="53">
        <f t="shared" si="7"/>
        <v>0.13081774742601895</v>
      </c>
      <c r="DI21" s="53">
        <f t="shared" si="7"/>
        <v>0.12833151855576463</v>
      </c>
      <c r="DJ21" s="53">
        <f t="shared" si="7"/>
        <v>0.12589254117941626</v>
      </c>
      <c r="DK21" s="53">
        <f t="shared" si="7"/>
        <v>0.12349991726875804</v>
      </c>
      <c r="DL21" s="53">
        <f t="shared" si="7"/>
        <v>0.12115276586285841</v>
      </c>
      <c r="DM21" s="53">
        <f t="shared" si="7"/>
        <v>0.1188502227437014</v>
      </c>
      <c r="DN21" s="53">
        <f t="shared" si="7"/>
        <v>0.11659144011798274</v>
      </c>
      <c r="DO21" s="53">
        <f t="shared" si="7"/>
        <v>0.1143755863049534</v>
      </c>
      <c r="DP21" s="53">
        <f t="shared" si="7"/>
        <v>0.11220184543019592</v>
      </c>
      <c r="DQ21" s="53">
        <f t="shared" si="7"/>
        <v>0.11006941712522052</v>
      </c>
      <c r="DR21" s="53">
        <f t="shared" si="7"/>
        <v>0.10797751623277053</v>
      </c>
      <c r="DS21" s="53">
        <f t="shared" si="7"/>
        <v>0.10592537251772849</v>
      </c>
      <c r="DT21" s="53">
        <f t="shared" si="7"/>
        <v>0.10391223038351652</v>
      </c>
      <c r="DU21" s="53">
        <f t="shared" si="7"/>
        <v>0.10193734859388687</v>
      </c>
      <c r="DV21" s="53">
        <f t="shared" si="7"/>
        <v>9.9999999999999603E-2</v>
      </c>
      <c r="DW21" s="53">
        <f t="shared" si="7"/>
        <v>9.8099471272687339E-2</v>
      </c>
      <c r="DX21" s="53">
        <f t="shared" si="7"/>
        <v>9.6235062639808466E-2</v>
      </c>
      <c r="DY21" s="53">
        <f t="shared" si="7"/>
        <v>9.4406087628591942E-2</v>
      </c>
      <c r="DZ21" s="53">
        <f t="shared" si="7"/>
        <v>9.261187281287897E-2</v>
      </c>
      <c r="EA21" s="53">
        <f t="shared" si="7"/>
        <v>9.0851757565168306E-2</v>
      </c>
      <c r="EB21" s="53">
        <f t="shared" si="7"/>
        <v>8.9125093813374176E-2</v>
      </c>
      <c r="EC21" s="53">
        <f t="shared" si="7"/>
        <v>8.7431245802206986E-2</v>
      </c>
      <c r="ED21" s="53">
        <f t="shared" si="7"/>
        <v>8.5769589859089043E-2</v>
      </c>
      <c r="EE21" s="53">
        <f t="shared" si="7"/>
        <v>8.4139514164519147E-2</v>
      </c>
      <c r="EF21" s="53">
        <f t="shared" ref="EF21:FJ21" si="8">$B$23^EF20</f>
        <v>8.2540418526801482E-2</v>
      </c>
      <c r="EG21" s="53">
        <f t="shared" si="8"/>
        <v>8.0971714161055836E-2</v>
      </c>
      <c r="EH21" s="53">
        <f t="shared" si="8"/>
        <v>7.9432823472427805E-2</v>
      </c>
      <c r="EI21" s="53">
        <f t="shared" si="8"/>
        <v>7.7923179843419066E-2</v>
      </c>
      <c r="EJ21" s="53">
        <f t="shared" si="8"/>
        <v>7.6442227425259676E-2</v>
      </c>
      <c r="EK21" s="53">
        <f t="shared" si="8"/>
        <v>7.4989420933245232E-2</v>
      </c>
      <c r="EL21" s="53">
        <f t="shared" si="8"/>
        <v>7.3564225445963805E-2</v>
      </c>
      <c r="EM21" s="53">
        <f t="shared" si="8"/>
        <v>7.2166116208338502E-2</v>
      </c>
      <c r="EN21" s="53">
        <f t="shared" si="8"/>
        <v>7.0794578438413469E-2</v>
      </c>
      <c r="EO21" s="53">
        <f t="shared" si="8"/>
        <v>6.94491071378118E-2</v>
      </c>
      <c r="EP21" s="53">
        <f t="shared" si="8"/>
        <v>6.8129206905795811E-2</v>
      </c>
      <c r="EQ21" s="53">
        <f t="shared" si="8"/>
        <v>6.683439175686115E-2</v>
      </c>
      <c r="ER21" s="53">
        <f t="shared" si="8"/>
        <v>6.5564184941797582E-2</v>
      </c>
      <c r="ES21" s="53">
        <f t="shared" si="8"/>
        <v>6.4318118772150559E-2</v>
      </c>
      <c r="ET21" s="53">
        <f t="shared" si="8"/>
        <v>6.3095734448019025E-2</v>
      </c>
      <c r="EU21" s="53">
        <f t="shared" si="8"/>
        <v>6.1896581889125751E-2</v>
      </c>
      <c r="EV21" s="53">
        <f t="shared" si="8"/>
        <v>6.0720219569098552E-2</v>
      </c>
      <c r="EW21" s="53">
        <f t="shared" si="8"/>
        <v>5.956621435290075E-2</v>
      </c>
      <c r="EX21" s="53">
        <f t="shared" si="8"/>
        <v>5.8434141337351468E-2</v>
      </c>
      <c r="EY21" s="53">
        <f t="shared" si="8"/>
        <v>5.7323583694676855E-2</v>
      </c>
      <c r="EZ21" s="53">
        <f t="shared" si="8"/>
        <v>5.6234132519034627E-2</v>
      </c>
      <c r="FA21" s="53">
        <f t="shared" si="8"/>
        <v>5.5165386675955518E-2</v>
      </c>
      <c r="FB21" s="53">
        <f t="shared" si="8"/>
        <v>5.4116952654646097E-2</v>
      </c>
      <c r="FC21" s="53">
        <f t="shared" si="8"/>
        <v>5.3088444423098569E-2</v>
      </c>
      <c r="FD21" s="53">
        <f t="shared" si="8"/>
        <v>5.2079483285954367E-2</v>
      </c>
      <c r="FE21" s="53">
        <f t="shared" si="8"/>
        <v>5.108969774506901E-2</v>
      </c>
      <c r="FF21" s="53">
        <f t="shared" si="8"/>
        <v>5.011872336272697E-2</v>
      </c>
      <c r="FG21" s="53">
        <f t="shared" si="8"/>
        <v>4.9166202627456183E-2</v>
      </c>
      <c r="FH21" s="53">
        <f t="shared" si="8"/>
        <v>4.8231784822392813E-2</v>
      </c>
      <c r="FI21" s="53">
        <f t="shared" si="8"/>
        <v>4.7315125896147794E-2</v>
      </c>
      <c r="FJ21" s="53">
        <f t="shared" si="8"/>
        <v>4.6415888336127538E-2</v>
      </c>
      <c r="FK21" s="53">
        <f t="shared" ref="FK21:GP21" si="9">$B$23^FK20</f>
        <v>4.5533741044262256E-2</v>
      </c>
      <c r="FL21" s="53">
        <f t="shared" si="9"/>
        <v>4.4668359215096071E-2</v>
      </c>
      <c r="FM21" s="53">
        <f t="shared" si="9"/>
        <v>4.3819424216194135E-2</v>
      </c>
      <c r="FN21" s="53">
        <f t="shared" si="9"/>
        <v>4.2986623470822535E-2</v>
      </c>
      <c r="FO21" s="53">
        <f t="shared" si="9"/>
        <v>4.2169650342857995E-2</v>
      </c>
      <c r="FP21" s="53">
        <f t="shared" si="9"/>
        <v>4.1368204023884837E-2</v>
      </c>
      <c r="FQ21" s="53">
        <f t="shared" si="9"/>
        <v>4.0581989422437757E-2</v>
      </c>
      <c r="FR21" s="53">
        <f t="shared" si="9"/>
        <v>3.9810717055349505E-2</v>
      </c>
      <c r="FS21" s="53">
        <f t="shared" si="9"/>
        <v>3.9054102941163585E-2</v>
      </c>
      <c r="FT21" s="53">
        <f t="shared" si="9"/>
        <v>3.8311868495572665E-2</v>
      </c>
      <c r="FU21" s="53">
        <f t="shared" si="9"/>
        <v>3.7583740428844201E-2</v>
      </c>
      <c r="FV21" s="53">
        <f t="shared" si="9"/>
        <v>3.6869450645195541E-2</v>
      </c>
      <c r="FW21" s="53">
        <f t="shared" si="9"/>
        <v>3.6168736144081386E-2</v>
      </c>
      <c r="FX21" s="53">
        <f t="shared" si="9"/>
        <v>3.5481338923357343E-2</v>
      </c>
      <c r="FY21" s="53">
        <f t="shared" si="9"/>
        <v>3.4807005884283905E-2</v>
      </c>
      <c r="FZ21" s="53">
        <f t="shared" si="9"/>
        <v>3.4145488738335818E-2</v>
      </c>
      <c r="GA21" s="53">
        <f t="shared" si="9"/>
        <v>3.3496543915782571E-2</v>
      </c>
      <c r="GB21" s="53">
        <f t="shared" si="9"/>
        <v>3.2859932476006354E-2</v>
      </c>
      <c r="GC21" s="53">
        <f t="shared" si="9"/>
        <v>3.2235420019524431E-2</v>
      </c>
      <c r="GD21" s="53">
        <f t="shared" si="9"/>
        <v>3.1622776601683604E-2</v>
      </c>
      <c r="GE21" s="53">
        <f t="shared" si="9"/>
        <v>3.1021776647994825E-2</v>
      </c>
      <c r="GF21" s="53">
        <f t="shared" si="9"/>
        <v>3.0432198871077037E-2</v>
      </c>
      <c r="GG21" s="53">
        <f t="shared" si="9"/>
        <v>2.9853826189179412E-2</v>
      </c>
      <c r="GH21" s="53">
        <f t="shared" si="9"/>
        <v>2.9286445646252185E-2</v>
      </c>
      <c r="GI21" s="53">
        <f t="shared" si="9"/>
        <v>2.8729848333536472E-2</v>
      </c>
      <c r="GJ21" s="53">
        <f t="shared" si="9"/>
        <v>2.8183829312644362E-2</v>
      </c>
      <c r="GK21" s="53">
        <f t="shared" si="9"/>
        <v>2.7648187540100899E-2</v>
      </c>
      <c r="GL21" s="53">
        <f t="shared" si="9"/>
        <v>2.7122725793320115E-2</v>
      </c>
      <c r="GM21" s="53">
        <f t="shared" si="9"/>
        <v>2.6607250597987932E-2</v>
      </c>
      <c r="GN21" s="53">
        <f t="shared" si="9"/>
        <v>2.6101572156825202E-2</v>
      </c>
      <c r="GO21" s="53">
        <f t="shared" si="9"/>
        <v>2.5605504279704597E-2</v>
      </c>
      <c r="GP21" s="53">
        <f t="shared" si="9"/>
        <v>2.5118864315095638E-2</v>
      </c>
      <c r="GQ21" s="53">
        <f t="shared" ref="GQ21:HV21" si="10">$B$23^GQ20</f>
        <v>2.4641473082812657E-2</v>
      </c>
      <c r="GR21" s="53">
        <f t="shared" si="10"/>
        <v>2.4173154808040883E-2</v>
      </c>
      <c r="GS21" s="53">
        <f t="shared" si="10"/>
        <v>2.3713737056616398E-2</v>
      </c>
      <c r="GT21" s="53">
        <f t="shared" si="10"/>
        <v>2.3263050671536105E-2</v>
      </c>
      <c r="GU21" s="53">
        <f t="shared" si="10"/>
        <v>2.2820929710674356E-2</v>
      </c>
      <c r="GV21" s="53">
        <f t="shared" si="10"/>
        <v>2.2387211385683246E-2</v>
      </c>
      <c r="GW21" s="53">
        <f t="shared" si="10"/>
        <v>2.1961736002054214E-2</v>
      </c>
      <c r="GX21" s="53">
        <f t="shared" si="10"/>
        <v>2.1544346900318694E-2</v>
      </c>
      <c r="GY21" s="53">
        <f t="shared" si="10"/>
        <v>2.1134890398366326E-2</v>
      </c>
      <c r="GZ21" s="53">
        <f t="shared" si="10"/>
        <v>2.0733215734859409E-2</v>
      </c>
      <c r="HA21" s="53">
        <f t="shared" si="10"/>
        <v>2.0339175013722777E-2</v>
      </c>
      <c r="HB21" s="53">
        <f t="shared" si="10"/>
        <v>1.995262314968866E-2</v>
      </c>
      <c r="HC21" s="53">
        <f t="shared" si="10"/>
        <v>1.9573417814876471E-2</v>
      </c>
      <c r="HD21" s="53">
        <f t="shared" si="10"/>
        <v>1.9201419386387884E-2</v>
      </c>
      <c r="HE21" s="53">
        <f t="shared" si="10"/>
        <v>1.8836490894897875E-2</v>
      </c>
      <c r="HF21" s="53">
        <f t="shared" si="10"/>
        <v>1.8478497974222779E-2</v>
      </c>
      <c r="HG21" s="53">
        <f t="shared" si="10"/>
        <v>1.8127308811846859E-2</v>
      </c>
      <c r="HH21" s="53">
        <f t="shared" si="10"/>
        <v>1.7782794100389101E-2</v>
      </c>
      <c r="HI21" s="53">
        <f t="shared" si="10"/>
        <v>1.7444826989992415E-2</v>
      </c>
      <c r="HJ21" s="53">
        <f t="shared" si="10"/>
        <v>1.7113283041617685E-2</v>
      </c>
      <c r="HK21" s="53">
        <f t="shared" si="10"/>
        <v>1.6788040181225483E-2</v>
      </c>
      <c r="HL21" s="53">
        <f t="shared" si="10"/>
        <v>1.6468978654828565E-2</v>
      </c>
      <c r="HM21" s="53">
        <f t="shared" si="10"/>
        <v>1.6155980984398622E-2</v>
      </c>
      <c r="HN21" s="53">
        <f t="shared" si="10"/>
        <v>1.5848931924611023E-2</v>
      </c>
      <c r="HO21" s="53">
        <f t="shared" si="10"/>
        <v>1.5547718420411622E-2</v>
      </c>
      <c r="HP21" s="53">
        <f t="shared" si="10"/>
        <v>1.5252229565390078E-2</v>
      </c>
      <c r="HQ21" s="53">
        <f t="shared" si="10"/>
        <v>1.4962356560944225E-2</v>
      </c>
      <c r="HR21" s="53">
        <f t="shared" si="10"/>
        <v>1.4677992676220587E-2</v>
      </c>
      <c r="HS21" s="53">
        <f t="shared" si="10"/>
        <v>1.4399033208816229E-2</v>
      </c>
      <c r="HT21" s="53">
        <f t="shared" si="10"/>
        <v>1.4125375446227436E-2</v>
      </c>
      <c r="HU21" s="53">
        <f t="shared" si="10"/>
        <v>1.3856918628031172E-2</v>
      </c>
      <c r="HV21" s="53">
        <f t="shared" si="10"/>
        <v>1.3593563908785154E-2</v>
      </c>
      <c r="HW21" s="53">
        <f t="shared" ref="HW21:IL21" si="11">$B$23^HW20</f>
        <v>1.333521432163314E-2</v>
      </c>
      <c r="HX21" s="53">
        <f t="shared" si="11"/>
        <v>1.308177474260184E-2</v>
      </c>
      <c r="HY21" s="53">
        <f t="shared" si="11"/>
        <v>1.2833151855576413E-2</v>
      </c>
      <c r="HZ21" s="53">
        <f t="shared" si="11"/>
        <v>1.2589254117941576E-2</v>
      </c>
      <c r="IA21" s="53">
        <f t="shared" si="11"/>
        <v>1.2349991726875752E-2</v>
      </c>
      <c r="IB21" s="53">
        <f t="shared" si="11"/>
        <v>1.2115276586285792E-2</v>
      </c>
      <c r="IC21" s="53">
        <f t="shared" si="11"/>
        <v>1.1885022274370093E-2</v>
      </c>
      <c r="ID21" s="53">
        <f t="shared" si="11"/>
        <v>1.1659144011798227E-2</v>
      </c>
      <c r="IE21" s="53">
        <f t="shared" si="11"/>
        <v>1.1437558630495294E-2</v>
      </c>
      <c r="IF21" s="53">
        <f t="shared" si="11"/>
        <v>1.1220184543019547E-2</v>
      </c>
      <c r="IG21" s="53">
        <f t="shared" si="11"/>
        <v>1.1006941712522008E-2</v>
      </c>
      <c r="IH21" s="53">
        <f t="shared" si="11"/>
        <v>1.0797751623277011E-2</v>
      </c>
      <c r="II21" s="53">
        <f t="shared" si="11"/>
        <v>1.0592537251772807E-2</v>
      </c>
      <c r="IJ21" s="53">
        <f t="shared" si="11"/>
        <v>1.039122303835161E-2</v>
      </c>
      <c r="IK21" s="53">
        <f t="shared" si="11"/>
        <v>1.0193734859388645E-2</v>
      </c>
      <c r="IL21" s="53">
        <f t="shared" si="11"/>
        <v>9.9999999999999204E-3</v>
      </c>
    </row>
    <row r="22" spans="1:246" s="46" customFormat="1">
      <c r="A22" s="396" t="s">
        <v>300</v>
      </c>
      <c r="B22" s="213">
        <f>1-B23</f>
        <v>1.9005287273122673E-2</v>
      </c>
      <c r="D22" s="44" t="s">
        <v>315</v>
      </c>
      <c r="F22" s="54">
        <f>1/(($B$12+1)^(F20))</f>
        <v>1</v>
      </c>
      <c r="G22" s="54">
        <f t="shared" ref="G22:BR22" si="12">1/(($B$12+1)^(G20))</f>
        <v>0.99228838658593232</v>
      </c>
      <c r="H22" s="54">
        <f t="shared" si="12"/>
        <v>0.98463624215331258</v>
      </c>
      <c r="I22" s="54">
        <f t="shared" si="12"/>
        <v>0.97704310810034589</v>
      </c>
      <c r="J22" s="54">
        <f t="shared" si="12"/>
        <v>0.96950852936179666</v>
      </c>
      <c r="K22" s="54">
        <f t="shared" si="12"/>
        <v>0.96203205438171713</v>
      </c>
      <c r="L22" s="54">
        <f t="shared" si="12"/>
        <v>0.95461323508638396</v>
      </c>
      <c r="M22" s="54">
        <f t="shared" si="12"/>
        <v>0.94725162685744535</v>
      </c>
      <c r="N22" s="54">
        <f t="shared" si="12"/>
        <v>0.9399467885052738</v>
      </c>
      <c r="O22" s="54">
        <f t="shared" si="12"/>
        <v>0.93269828224252671</v>
      </c>
      <c r="P22" s="54">
        <f t="shared" si="12"/>
        <v>0.92550567365790726</v>
      </c>
      <c r="Q22" s="54">
        <f t="shared" si="12"/>
        <v>0.91836853169013122</v>
      </c>
      <c r="R22" s="54">
        <f t="shared" si="12"/>
        <v>0.91128642860209164</v>
      </c>
      <c r="S22" s="54">
        <f t="shared" si="12"/>
        <v>0.90425893995522588</v>
      </c>
      <c r="T22" s="54">
        <f t="shared" si="12"/>
        <v>0.89728564458407645</v>
      </c>
      <c r="U22" s="54">
        <f t="shared" si="12"/>
        <v>0.89036612457105169</v>
      </c>
      <c r="V22" s="54">
        <f t="shared" si="12"/>
        <v>0.88349996522137797</v>
      </c>
      <c r="W22" s="54">
        <f t="shared" si="12"/>
        <v>0.87668675503824844</v>
      </c>
      <c r="X22" s="54">
        <f t="shared" si="12"/>
        <v>0.86992608569815988</v>
      </c>
      <c r="Y22" s="54">
        <f t="shared" si="12"/>
        <v>0.86321755202644257</v>
      </c>
      <c r="Z22" s="54">
        <f t="shared" si="12"/>
        <v>0.85656075197297665</v>
      </c>
      <c r="AA22" s="54">
        <f t="shared" si="12"/>
        <v>0.84995528658809794</v>
      </c>
      <c r="AB22" s="54">
        <f t="shared" si="12"/>
        <v>0.84340075999868735</v>
      </c>
      <c r="AC22" s="54">
        <f t="shared" si="12"/>
        <v>0.83689677938444651</v>
      </c>
      <c r="AD22" s="54">
        <f t="shared" si="12"/>
        <v>0.83044295495435527</v>
      </c>
      <c r="AE22" s="54">
        <f t="shared" si="12"/>
        <v>0.82403889992331136</v>
      </c>
      <c r="AF22" s="54">
        <f t="shared" si="12"/>
        <v>0.81768423048894912</v>
      </c>
      <c r="AG22" s="54">
        <f t="shared" si="12"/>
        <v>0.81137856580863876</v>
      </c>
      <c r="AH22" s="54">
        <f t="shared" si="12"/>
        <v>0.80512152797666181</v>
      </c>
      <c r="AI22" s="54">
        <f t="shared" si="12"/>
        <v>0.79891274200156215</v>
      </c>
      <c r="AJ22" s="54">
        <f t="shared" si="12"/>
        <v>0.79275183578367314</v>
      </c>
      <c r="AK22" s="54">
        <f t="shared" si="12"/>
        <v>0.78663844009281725</v>
      </c>
      <c r="AL22" s="54">
        <f t="shared" si="12"/>
        <v>0.78057218854617594</v>
      </c>
      <c r="AM22" s="54">
        <f t="shared" si="12"/>
        <v>0.77455271758633515</v>
      </c>
      <c r="AN22" s="54">
        <f t="shared" si="12"/>
        <v>0.76857966645949372</v>
      </c>
      <c r="AO22" s="54">
        <f t="shared" si="12"/>
        <v>0.762652677193845</v>
      </c>
      <c r="AP22" s="54">
        <f t="shared" si="12"/>
        <v>0.75677139457812215</v>
      </c>
      <c r="AQ22" s="54">
        <f t="shared" si="12"/>
        <v>0.7509354661403107</v>
      </c>
      <c r="AR22" s="54">
        <f t="shared" si="12"/>
        <v>0.74514454212652392</v>
      </c>
      <c r="AS22" s="54">
        <f t="shared" si="12"/>
        <v>0.73939827548004167</v>
      </c>
      <c r="AT22" s="54">
        <f t="shared" si="12"/>
        <v>0.73369632182051114</v>
      </c>
      <c r="AU22" s="54">
        <f t="shared" si="12"/>
        <v>0.72803833942330798</v>
      </c>
      <c r="AV22" s="54">
        <f t="shared" si="12"/>
        <v>0.72242398919905559</v>
      </c>
      <c r="AW22" s="54">
        <f t="shared" si="12"/>
        <v>0.71685293467330391</v>
      </c>
      <c r="AX22" s="54">
        <f t="shared" si="12"/>
        <v>0.71132484196636325</v>
      </c>
      <c r="AY22" s="54">
        <f t="shared" si="12"/>
        <v>0.70583937977329581</v>
      </c>
      <c r="AZ22" s="54">
        <f t="shared" si="12"/>
        <v>0.70039621934405871</v>
      </c>
      <c r="BA22" s="54">
        <f t="shared" si="12"/>
        <v>0.69499503446380295</v>
      </c>
      <c r="BB22" s="54">
        <f t="shared" si="12"/>
        <v>0.68963550143332142</v>
      </c>
      <c r="BC22" s="54">
        <f t="shared" si="12"/>
        <v>0.68431729904965088</v>
      </c>
      <c r="BD22" s="54">
        <f t="shared" si="12"/>
        <v>0.67904010858682085</v>
      </c>
      <c r="BE22" s="54">
        <f t="shared" si="12"/>
        <v>0.6738036137767528</v>
      </c>
      <c r="BF22" s="54">
        <f t="shared" si="12"/>
        <v>0.66860750079030462</v>
      </c>
      <c r="BG22" s="54">
        <f t="shared" si="12"/>
        <v>0.66345145821846374</v>
      </c>
      <c r="BH22" s="54">
        <f t="shared" si="12"/>
        <v>0.6583351770536835</v>
      </c>
      <c r="BI22" s="54">
        <f t="shared" si="12"/>
        <v>0.65325835067136362</v>
      </c>
      <c r="BJ22" s="54">
        <f t="shared" si="12"/>
        <v>0.6482206748114745</v>
      </c>
      <c r="BK22" s="54">
        <f t="shared" si="12"/>
        <v>0.64322184756032241</v>
      </c>
      <c r="BL22" s="54">
        <f t="shared" si="12"/>
        <v>0.63826156933245481</v>
      </c>
      <c r="BM22" s="54">
        <f t="shared" si="12"/>
        <v>0.63333954285270666</v>
      </c>
      <c r="BN22" s="54">
        <f t="shared" si="12"/>
        <v>0.62845547313838412</v>
      </c>
      <c r="BO22" s="54">
        <f t="shared" si="12"/>
        <v>0.62360906748158584</v>
      </c>
      <c r="BP22" s="54">
        <f t="shared" si="12"/>
        <v>0.61880003543166051</v>
      </c>
      <c r="BQ22" s="54">
        <f t="shared" si="12"/>
        <v>0.61402808877780035</v>
      </c>
      <c r="BR22" s="54">
        <f t="shared" si="12"/>
        <v>0.60929294153176694</v>
      </c>
      <c r="BS22" s="54">
        <f t="shared" ref="BS22:ED22" si="13">1/(($B$12+1)^(BS20))</f>
        <v>0.6045943099107538</v>
      </c>
      <c r="BT22" s="54">
        <f t="shared" si="13"/>
        <v>0.59993191232037701</v>
      </c>
      <c r="BU22" s="54">
        <f t="shared" si="13"/>
        <v>0.59530546933779993</v>
      </c>
      <c r="BV22" s="54">
        <f t="shared" si="13"/>
        <v>0.59071470369498658</v>
      </c>
      <c r="BW22" s="54">
        <f t="shared" si="13"/>
        <v>0.58615934026208527</v>
      </c>
      <c r="BX22" s="54">
        <f t="shared" si="13"/>
        <v>0.58163910603093905</v>
      </c>
      <c r="BY22" s="54">
        <f t="shared" si="13"/>
        <v>0.57715373009872462</v>
      </c>
      <c r="BZ22" s="54">
        <f t="shared" si="13"/>
        <v>0.57270294365171581</v>
      </c>
      <c r="CA22" s="54">
        <f t="shared" si="13"/>
        <v>0.56828647994917536</v>
      </c>
      <c r="CB22" s="54">
        <f t="shared" si="13"/>
        <v>0.56390407430736589</v>
      </c>
      <c r="CC22" s="54">
        <f t="shared" si="13"/>
        <v>0.55955546408368972</v>
      </c>
      <c r="CD22" s="54">
        <f t="shared" si="13"/>
        <v>0.55524038866094694</v>
      </c>
      <c r="CE22" s="54">
        <f t="shared" si="13"/>
        <v>0.55095858943171705</v>
      </c>
      <c r="CF22" s="54">
        <f t="shared" si="13"/>
        <v>0.54670980978285943</v>
      </c>
      <c r="CG22" s="54">
        <f t="shared" si="13"/>
        <v>0.54249379508013573</v>
      </c>
      <c r="CH22" s="54">
        <f t="shared" si="13"/>
        <v>0.53831029265294716</v>
      </c>
      <c r="CI22" s="54">
        <f t="shared" si="13"/>
        <v>0.53415905177919398</v>
      </c>
      <c r="CJ22" s="54">
        <f t="shared" si="13"/>
        <v>0.53003982367024782</v>
      </c>
      <c r="CK22" s="54">
        <f t="shared" si="13"/>
        <v>0.52595236145604229</v>
      </c>
      <c r="CL22" s="54">
        <f t="shared" si="13"/>
        <v>0.52189642017027715</v>
      </c>
      <c r="CM22" s="54">
        <f t="shared" si="13"/>
        <v>0.51787175673573815</v>
      </c>
      <c r="CN22" s="54">
        <f t="shared" si="13"/>
        <v>0.51387812994972804</v>
      </c>
      <c r="CO22" s="54">
        <f t="shared" si="13"/>
        <v>0.50991530046961164</v>
      </c>
      <c r="CP22" s="54">
        <f t="shared" si="13"/>
        <v>0.50598303079847173</v>
      </c>
      <c r="CQ22" s="54">
        <f t="shared" si="13"/>
        <v>0.50208108527087569</v>
      </c>
      <c r="CR22" s="54">
        <f t="shared" si="13"/>
        <v>0.49820923003875117</v>
      </c>
      <c r="CS22" s="54">
        <f t="shared" si="13"/>
        <v>0.49436723305737185</v>
      </c>
      <c r="CT22" s="54">
        <f t="shared" si="13"/>
        <v>0.49055486407145105</v>
      </c>
      <c r="CU22" s="54">
        <f t="shared" si="13"/>
        <v>0.48677189460134146</v>
      </c>
      <c r="CV22" s="54">
        <f t="shared" si="13"/>
        <v>0.48301809792934253</v>
      </c>
      <c r="CW22" s="54">
        <f t="shared" si="13"/>
        <v>0.47929324908611332</v>
      </c>
      <c r="CX22" s="54">
        <f t="shared" si="13"/>
        <v>0.47559712483718858</v>
      </c>
      <c r="CY22" s="54">
        <f t="shared" si="13"/>
        <v>0.47192950366960207</v>
      </c>
      <c r="CZ22" s="54">
        <f t="shared" si="13"/>
        <v>0.46829016577860927</v>
      </c>
      <c r="DA22" s="54">
        <f t="shared" si="13"/>
        <v>0.46467889305451499</v>
      </c>
      <c r="DB22" s="54">
        <f t="shared" si="13"/>
        <v>0.46109546906960153</v>
      </c>
      <c r="DC22" s="54">
        <f t="shared" si="13"/>
        <v>0.45753967906515852</v>
      </c>
      <c r="DD22" s="54">
        <f t="shared" si="13"/>
        <v>0.45401130993861133</v>
      </c>
      <c r="DE22" s="54">
        <f t="shared" si="13"/>
        <v>0.45051015023075036</v>
      </c>
      <c r="DF22" s="54">
        <f t="shared" si="13"/>
        <v>0.44703599011305711</v>
      </c>
      <c r="DG22" s="54">
        <f t="shared" si="13"/>
        <v>0.44358862137513028</v>
      </c>
      <c r="DH22" s="54">
        <f t="shared" si="13"/>
        <v>0.44016783741220605</v>
      </c>
      <c r="DI22" s="54">
        <f t="shared" si="13"/>
        <v>0.4367734332127769</v>
      </c>
      <c r="DJ22" s="54">
        <f t="shared" si="13"/>
        <v>0.43340520534630478</v>
      </c>
      <c r="DK22" s="54">
        <f t="shared" si="13"/>
        <v>0.43006295195102939</v>
      </c>
      <c r="DL22" s="54">
        <f t="shared" si="13"/>
        <v>0.42674647272187016</v>
      </c>
      <c r="DM22" s="54">
        <f t="shared" si="13"/>
        <v>0.42345556889842229</v>
      </c>
      <c r="DN22" s="54">
        <f t="shared" si="13"/>
        <v>0.42019004325304349</v>
      </c>
      <c r="DO22" s="54">
        <f t="shared" si="13"/>
        <v>0.41694970007903553</v>
      </c>
      <c r="DP22" s="54">
        <f t="shared" si="13"/>
        <v>0.41373434517891455</v>
      </c>
      <c r="DQ22" s="54">
        <f t="shared" si="13"/>
        <v>0.41054378585277229</v>
      </c>
      <c r="DR22" s="54">
        <f t="shared" si="13"/>
        <v>0.40737783088672797</v>
      </c>
      <c r="DS22" s="54">
        <f t="shared" si="13"/>
        <v>0.40423629054146792</v>
      </c>
      <c r="DT22" s="54">
        <f t="shared" si="13"/>
        <v>0.40111897654087542</v>
      </c>
      <c r="DU22" s="54">
        <f t="shared" si="13"/>
        <v>0.39802570206074572</v>
      </c>
      <c r="DV22" s="54">
        <f t="shared" si="13"/>
        <v>0.39495628171759029</v>
      </c>
      <c r="DW22" s="54">
        <f t="shared" si="13"/>
        <v>0.3919105315575267</v>
      </c>
      <c r="DX22" s="54">
        <f t="shared" si="13"/>
        <v>0.3888882690452532</v>
      </c>
      <c r="DY22" s="54">
        <f t="shared" si="13"/>
        <v>0.38588931305311014</v>
      </c>
      <c r="DZ22" s="54">
        <f t="shared" si="13"/>
        <v>0.38291348385022445</v>
      </c>
      <c r="EA22" s="54">
        <f t="shared" si="13"/>
        <v>0.37996060309173757</v>
      </c>
      <c r="EB22" s="54">
        <f t="shared" si="13"/>
        <v>0.37703049380811798</v>
      </c>
      <c r="EC22" s="54">
        <f t="shared" si="13"/>
        <v>0.37412298039455488</v>
      </c>
      <c r="ED22" s="54">
        <f t="shared" si="13"/>
        <v>0.37123788860043322</v>
      </c>
      <c r="EE22" s="54">
        <f t="shared" ref="EE22:GP22" si="14">1/(($B$12+1)^(EE20))</f>
        <v>0.36837504551889189</v>
      </c>
      <c r="EF22" s="54">
        <f t="shared" si="14"/>
        <v>0.36553427957646062</v>
      </c>
      <c r="EG22" s="54">
        <f t="shared" si="14"/>
        <v>0.36271542052277717</v>
      </c>
      <c r="EH22" s="54">
        <f t="shared" si="14"/>
        <v>0.3599182994203845</v>
      </c>
      <c r="EI22" s="54">
        <f t="shared" si="14"/>
        <v>0.35714274863460582</v>
      </c>
      <c r="EJ22" s="54">
        <f t="shared" si="14"/>
        <v>0.35438860182349813</v>
      </c>
      <c r="EK22" s="54">
        <f t="shared" si="14"/>
        <v>0.35165569392788343</v>
      </c>
      <c r="EL22" s="54">
        <f t="shared" si="14"/>
        <v>0.34894386116145576</v>
      </c>
      <c r="EM22" s="54">
        <f t="shared" si="14"/>
        <v>0.34625294100096649</v>
      </c>
      <c r="EN22" s="54">
        <f t="shared" si="14"/>
        <v>0.34358277217648309</v>
      </c>
      <c r="EO22" s="54">
        <f t="shared" si="14"/>
        <v>0.34093319466172434</v>
      </c>
      <c r="EP22" s="54">
        <f t="shared" si="14"/>
        <v>0.33830404966446992</v>
      </c>
      <c r="EQ22" s="54">
        <f t="shared" si="14"/>
        <v>0.33569517961704398</v>
      </c>
      <c r="ER22" s="54">
        <f t="shared" si="14"/>
        <v>0.33310642816687125</v>
      </c>
      <c r="ES22" s="54">
        <f t="shared" si="14"/>
        <v>0.33053764016710752</v>
      </c>
      <c r="ET22" s="54">
        <f t="shared" si="14"/>
        <v>0.32798866166734053</v>
      </c>
      <c r="EU22" s="54">
        <f t="shared" si="14"/>
        <v>0.32545933990436454</v>
      </c>
      <c r="EV22" s="54">
        <f t="shared" si="14"/>
        <v>0.3229495232930244</v>
      </c>
      <c r="EW22" s="54">
        <f t="shared" si="14"/>
        <v>0.32045906141713115</v>
      </c>
      <c r="EX22" s="54">
        <f t="shared" si="14"/>
        <v>0.31798780502044721</v>
      </c>
      <c r="EY22" s="54">
        <f t="shared" si="14"/>
        <v>0.31553560599774155</v>
      </c>
      <c r="EZ22" s="54">
        <f t="shared" si="14"/>
        <v>0.31310231738591338</v>
      </c>
      <c r="FA22" s="54">
        <f t="shared" si="14"/>
        <v>0.31068779335518448</v>
      </c>
      <c r="FB22" s="54">
        <f t="shared" si="14"/>
        <v>0.30829188920035949</v>
      </c>
      <c r="FC22" s="54">
        <f t="shared" si="14"/>
        <v>0.30591446133215378</v>
      </c>
      <c r="FD22" s="54">
        <f t="shared" si="14"/>
        <v>0.30355536726858739</v>
      </c>
      <c r="FE22" s="54">
        <f t="shared" si="14"/>
        <v>0.30121446562644671</v>
      </c>
      <c r="FF22" s="54">
        <f t="shared" si="14"/>
        <v>0.29889161611281051</v>
      </c>
      <c r="FG22" s="54">
        <f t="shared" si="14"/>
        <v>0.29658667951664258</v>
      </c>
      <c r="FH22" s="54">
        <f t="shared" si="14"/>
        <v>0.29429951770044815</v>
      </c>
      <c r="FI22" s="54">
        <f t="shared" si="14"/>
        <v>0.29202999359199583</v>
      </c>
      <c r="FJ22" s="54">
        <f t="shared" si="14"/>
        <v>0.2897779711761016</v>
      </c>
      <c r="FK22" s="54">
        <f t="shared" si="14"/>
        <v>0.28754331548647866</v>
      </c>
      <c r="FL22" s="54">
        <f t="shared" si="14"/>
        <v>0.28532589259764762</v>
      </c>
      <c r="FM22" s="54">
        <f t="shared" si="14"/>
        <v>0.28312556961691077</v>
      </c>
      <c r="FN22" s="54">
        <f t="shared" si="14"/>
        <v>0.28094221467638736</v>
      </c>
      <c r="FO22" s="54">
        <f t="shared" si="14"/>
        <v>0.27877569692511106</v>
      </c>
      <c r="FP22" s="54">
        <f t="shared" si="14"/>
        <v>0.2766258865211873</v>
      </c>
      <c r="FQ22" s="54">
        <f t="shared" si="14"/>
        <v>0.27449265462401212</v>
      </c>
      <c r="FR22" s="54">
        <f t="shared" si="14"/>
        <v>0.2723758733865505</v>
      </c>
      <c r="FS22" s="54">
        <f t="shared" si="14"/>
        <v>0.27027541594767435</v>
      </c>
      <c r="FT22" s="54">
        <f t="shared" si="14"/>
        <v>0.26819115642455954</v>
      </c>
      <c r="FU22" s="54">
        <f t="shared" si="14"/>
        <v>0.26612296990514162</v>
      </c>
      <c r="FV22" s="54">
        <f t="shared" si="14"/>
        <v>0.26407073244062951</v>
      </c>
      <c r="FW22" s="54">
        <f t="shared" si="14"/>
        <v>0.26203432103807767</v>
      </c>
      <c r="FX22" s="54">
        <f t="shared" si="14"/>
        <v>0.26001361365301423</v>
      </c>
      <c r="FY22" s="54">
        <f t="shared" si="14"/>
        <v>0.25800848918212749</v>
      </c>
      <c r="FZ22" s="54">
        <f t="shared" si="14"/>
        <v>0.25601882745600724</v>
      </c>
      <c r="GA22" s="54">
        <f t="shared" si="14"/>
        <v>0.2540445092319436</v>
      </c>
      <c r="GB22" s="54">
        <f t="shared" si="14"/>
        <v>0.25208541618678026</v>
      </c>
      <c r="GC22" s="54">
        <f t="shared" si="14"/>
        <v>0.25014143090982344</v>
      </c>
      <c r="GD22" s="54">
        <f t="shared" si="14"/>
        <v>0.24821243689580513</v>
      </c>
      <c r="GE22" s="54">
        <f t="shared" si="14"/>
        <v>0.24629831853790102</v>
      </c>
      <c r="GF22" s="54">
        <f t="shared" si="14"/>
        <v>0.24439896112080178</v>
      </c>
      <c r="GG22" s="54">
        <f t="shared" si="14"/>
        <v>0.24251425081383843</v>
      </c>
      <c r="GH22" s="54">
        <f t="shared" si="14"/>
        <v>0.2406440746641598</v>
      </c>
      <c r="GI22" s="54">
        <f t="shared" si="14"/>
        <v>0.23878832058996383</v>
      </c>
      <c r="GJ22" s="54">
        <f t="shared" si="14"/>
        <v>0.23694687737377951</v>
      </c>
      <c r="GK22" s="54">
        <f t="shared" si="14"/>
        <v>0.23511963465580238</v>
      </c>
      <c r="GL22" s="54">
        <f t="shared" si="14"/>
        <v>0.23330648292728001</v>
      </c>
      <c r="GM22" s="54">
        <f t="shared" si="14"/>
        <v>0.23150731352394899</v>
      </c>
      <c r="GN22" s="54">
        <f t="shared" si="14"/>
        <v>0.22972201861952288</v>
      </c>
      <c r="GO22" s="54">
        <f t="shared" si="14"/>
        <v>0.22795049121922994</v>
      </c>
      <c r="GP22" s="54">
        <f t="shared" si="14"/>
        <v>0.22619262515340036</v>
      </c>
      <c r="GQ22" s="54">
        <f t="shared" ref="GQ22:IL22" si="15">1/(($B$12+1)^(GQ20))</f>
        <v>0.22444831507110422</v>
      </c>
      <c r="GR22" s="54">
        <f t="shared" si="15"/>
        <v>0.22271745643383695</v>
      </c>
      <c r="GS22" s="54">
        <f t="shared" si="15"/>
        <v>0.22099994550925475</v>
      </c>
      <c r="GT22" s="54">
        <f t="shared" si="15"/>
        <v>0.21929567936495731</v>
      </c>
      <c r="GU22" s="54">
        <f t="shared" si="15"/>
        <v>0.21760455586231944</v>
      </c>
      <c r="GV22" s="54">
        <f t="shared" si="15"/>
        <v>0.21592647365036929</v>
      </c>
      <c r="GW22" s="54">
        <f t="shared" si="15"/>
        <v>0.2142613321597148</v>
      </c>
      <c r="GX22" s="54">
        <f t="shared" si="15"/>
        <v>0.21260903159651587</v>
      </c>
      <c r="GY22" s="54">
        <f t="shared" si="15"/>
        <v>0.21096947293650425</v>
      </c>
      <c r="GZ22" s="54">
        <f t="shared" si="15"/>
        <v>0.20934255791904832</v>
      </c>
      <c r="HA22" s="54">
        <f t="shared" si="15"/>
        <v>0.20772818904126453</v>
      </c>
      <c r="HB22" s="54">
        <f t="shared" si="15"/>
        <v>0.20612626955217386</v>
      </c>
      <c r="HC22" s="54">
        <f t="shared" si="15"/>
        <v>0.20453670344690358</v>
      </c>
      <c r="HD22" s="54">
        <f t="shared" si="15"/>
        <v>0.20295939546093322</v>
      </c>
      <c r="HE22" s="54">
        <f t="shared" si="15"/>
        <v>0.20139425106438566</v>
      </c>
      <c r="HF22" s="54">
        <f t="shared" si="15"/>
        <v>0.1998411764563614</v>
      </c>
      <c r="HG22" s="54">
        <f t="shared" si="15"/>
        <v>0.19830007855931744</v>
      </c>
      <c r="HH22" s="54">
        <f t="shared" si="15"/>
        <v>0.1967708650134887</v>
      </c>
      <c r="HI22" s="54">
        <f t="shared" si="15"/>
        <v>0.19525344417135299</v>
      </c>
      <c r="HJ22" s="54">
        <f t="shared" si="15"/>
        <v>0.19374772509213825</v>
      </c>
      <c r="HK22" s="54">
        <f t="shared" si="15"/>
        <v>0.1922536175363726</v>
      </c>
      <c r="HL22" s="54">
        <f t="shared" si="15"/>
        <v>0.19077103196047604</v>
      </c>
      <c r="HM22" s="54">
        <f t="shared" si="15"/>
        <v>0.1892998795113941</v>
      </c>
      <c r="HN22" s="54">
        <f t="shared" si="15"/>
        <v>0.18784007202127262</v>
      </c>
      <c r="HO22" s="54">
        <f t="shared" si="15"/>
        <v>0.18639152200217396</v>
      </c>
      <c r="HP22" s="54">
        <f t="shared" si="15"/>
        <v>0.18495414264083349</v>
      </c>
      <c r="HQ22" s="54">
        <f t="shared" si="15"/>
        <v>0.18352784779345699</v>
      </c>
      <c r="HR22" s="54">
        <f t="shared" si="15"/>
        <v>0.18211255198055801</v>
      </c>
      <c r="HS22" s="54">
        <f t="shared" si="15"/>
        <v>0.18070817038183462</v>
      </c>
      <c r="HT22" s="54">
        <f t="shared" si="15"/>
        <v>0.1793146188310864</v>
      </c>
      <c r="HU22" s="54">
        <f t="shared" si="15"/>
        <v>0.17793181381117021</v>
      </c>
      <c r="HV22" s="54">
        <f t="shared" si="15"/>
        <v>0.17655967244899454</v>
      </c>
      <c r="HW22" s="54">
        <f t="shared" si="15"/>
        <v>0.17519811251055348</v>
      </c>
      <c r="HX22" s="54">
        <f t="shared" si="15"/>
        <v>0.17384705239599776</v>
      </c>
      <c r="HY22" s="54">
        <f t="shared" si="15"/>
        <v>0.17250641113474466</v>
      </c>
      <c r="HZ22" s="54">
        <f t="shared" si="15"/>
        <v>0.17117610838062522</v>
      </c>
      <c r="IA22" s="54">
        <f t="shared" si="15"/>
        <v>0.16985606440706927</v>
      </c>
      <c r="IB22" s="54">
        <f t="shared" si="15"/>
        <v>0.16854620010232696</v>
      </c>
      <c r="IC22" s="54">
        <f t="shared" si="15"/>
        <v>0.16724643696472771</v>
      </c>
      <c r="ID22" s="54">
        <f t="shared" si="15"/>
        <v>0.16595669709797545</v>
      </c>
      <c r="IE22" s="54">
        <f t="shared" si="15"/>
        <v>0.16467690320648035</v>
      </c>
      <c r="IF22" s="54">
        <f t="shared" si="15"/>
        <v>0.16340697859072614</v>
      </c>
      <c r="IG22" s="54">
        <f t="shared" si="15"/>
        <v>0.16214684714267361</v>
      </c>
      <c r="IH22" s="54">
        <f t="shared" si="15"/>
        <v>0.16089643334119935</v>
      </c>
      <c r="II22" s="54">
        <f t="shared" si="15"/>
        <v>0.15965566224756969</v>
      </c>
      <c r="IJ22" s="54">
        <f t="shared" si="15"/>
        <v>0.15842445950094944</v>
      </c>
      <c r="IK22" s="54">
        <f t="shared" si="15"/>
        <v>0.15720275131394554</v>
      </c>
      <c r="IL22" s="54">
        <f t="shared" si="15"/>
        <v>0.15599046446818454</v>
      </c>
    </row>
    <row r="23" spans="1:246" s="46" customFormat="1">
      <c r="A23" s="396" t="s">
        <v>301</v>
      </c>
      <c r="B23" s="213">
        <f>(1/100^(1/(B21)))</f>
        <v>0.98099471272687733</v>
      </c>
      <c r="D23" s="44" t="s">
        <v>381</v>
      </c>
      <c r="F23" s="54">
        <f>SUMPRODUCT(F21:IL21,F22:IL22)</f>
        <v>37.578802920849242</v>
      </c>
    </row>
    <row r="24" spans="1:246" s="46" customFormat="1">
      <c r="A24" s="396" t="s">
        <v>302</v>
      </c>
      <c r="B24" s="300">
        <f>AVERAGE(Model!W357:'Model'!AF357)</f>
        <v>255.69493836442834</v>
      </c>
      <c r="D24" s="44" t="s">
        <v>382</v>
      </c>
      <c r="E24" s="44"/>
      <c r="F24" s="183">
        <f>F23*B24</f>
        <v>9608.7096966555473</v>
      </c>
    </row>
    <row r="25" spans="1:246" s="46" customFormat="1">
      <c r="A25" s="396" t="s">
        <v>318</v>
      </c>
      <c r="B25" s="345">
        <f>B9</f>
        <v>1.7276538210236225E-2</v>
      </c>
    </row>
    <row r="26" spans="1:246" s="46" customFormat="1">
      <c r="A26" s="396" t="s">
        <v>111</v>
      </c>
      <c r="B26" s="189">
        <f>B10</f>
        <v>17819465.050000001</v>
      </c>
      <c r="D26" s="44" t="s">
        <v>319</v>
      </c>
      <c r="F26" s="183">
        <f>F24*B29/1000</f>
        <v>8108790.1130076163</v>
      </c>
    </row>
    <row r="27" spans="1:246" s="46" customFormat="1">
      <c r="A27" s="396" t="s">
        <v>112</v>
      </c>
      <c r="B27" s="431">
        <f>B11</f>
        <v>0.32712365069584293</v>
      </c>
      <c r="D27" s="44" t="s">
        <v>314</v>
      </c>
      <c r="F27" s="429">
        <f>F26/(Annual!R23*1000)</f>
        <v>3.0542790253503873</v>
      </c>
    </row>
    <row r="28" spans="1:246" s="46" customFormat="1">
      <c r="A28" s="396" t="s">
        <v>40</v>
      </c>
      <c r="B28" s="33">
        <f>B11*B9+(1-B11)*Model!AG257*(1-Model!AG41)</f>
        <v>7.7715445613551299E-3</v>
      </c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</row>
    <row r="29" spans="1:246">
      <c r="A29" s="396" t="s">
        <v>320</v>
      </c>
      <c r="B29" s="300">
        <f>Model!AF311</f>
        <v>843900</v>
      </c>
    </row>
    <row r="30" spans="1:246">
      <c r="A30" s="396" t="s">
        <v>319</v>
      </c>
      <c r="B30" s="300">
        <f>F26</f>
        <v>8108790.1130076163</v>
      </c>
    </row>
    <row r="31" spans="1:246">
      <c r="A31" s="396" t="s">
        <v>314</v>
      </c>
      <c r="B31" s="395">
        <f>F27</f>
        <v>3.0542790253503873</v>
      </c>
    </row>
    <row r="32" spans="1:246">
      <c r="D32" s="44"/>
      <c r="F32" s="189"/>
    </row>
    <row r="33" spans="1:6">
      <c r="A33" s="44" t="s">
        <v>317</v>
      </c>
      <c r="B33" s="189">
        <f>F10+F26</f>
        <v>10471197.258932427</v>
      </c>
      <c r="D33" s="44"/>
      <c r="F33" s="189"/>
    </row>
    <row r="34" spans="1:6">
      <c r="A34" s="396" t="s">
        <v>344</v>
      </c>
      <c r="B34" s="164">
        <f>B33/('RI Valuation'!B28*1000)</f>
        <v>56.08898895453094</v>
      </c>
    </row>
    <row r="35" spans="1:6">
      <c r="A35" s="396" t="s">
        <v>322</v>
      </c>
      <c r="B35" s="188">
        <f>Model!AF126</f>
        <v>28.270524776499954</v>
      </c>
    </row>
    <row r="37" spans="1:6">
      <c r="A37" t="s">
        <v>323</v>
      </c>
      <c r="B37" s="188">
        <f>'RI Valuation'!B33</f>
        <v>95.45</v>
      </c>
    </row>
    <row r="39" spans="1:6">
      <c r="A39" t="s">
        <v>326</v>
      </c>
      <c r="B39" s="188">
        <f>B35</f>
        <v>28.270524776499954</v>
      </c>
    </row>
    <row r="40" spans="1:6">
      <c r="A40" t="s">
        <v>327</v>
      </c>
      <c r="B40" s="188">
        <f>B37-B39</f>
        <v>67.179475223500049</v>
      </c>
    </row>
    <row r="42" spans="1:6">
      <c r="A42" t="s">
        <v>324</v>
      </c>
      <c r="B42" s="164">
        <f>B34</f>
        <v>56.08898895453094</v>
      </c>
    </row>
    <row r="43" spans="1:6">
      <c r="A43" s="2" t="s">
        <v>331</v>
      </c>
      <c r="B43" s="432">
        <f>B42+B40</f>
        <v>123.268464178031</v>
      </c>
    </row>
    <row r="48" spans="1:6">
      <c r="A48" s="239"/>
      <c r="B48" s="239" t="s">
        <v>308</v>
      </c>
      <c r="C48" s="239" t="s">
        <v>316</v>
      </c>
    </row>
    <row r="49" spans="1:3">
      <c r="A49" s="440" t="s">
        <v>309</v>
      </c>
      <c r="B49" s="441">
        <f>B4</f>
        <v>3.5</v>
      </c>
      <c r="C49" s="441">
        <f>B20</f>
        <v>60</v>
      </c>
    </row>
    <row r="50" spans="1:3">
      <c r="A50" s="317" t="s">
        <v>310</v>
      </c>
      <c r="B50" s="442">
        <f>B5</f>
        <v>14</v>
      </c>
      <c r="C50" s="442">
        <f>B21</f>
        <v>240</v>
      </c>
    </row>
    <row r="51" spans="1:3">
      <c r="A51" s="317" t="s">
        <v>300</v>
      </c>
      <c r="B51" s="443">
        <f>B6</f>
        <v>0.28031432699884795</v>
      </c>
      <c r="C51" s="443">
        <f>B22</f>
        <v>1.9005287273122673E-2</v>
      </c>
    </row>
    <row r="52" spans="1:3">
      <c r="A52" s="317" t="s">
        <v>301</v>
      </c>
      <c r="B52" s="443">
        <f>B7</f>
        <v>0.71968567300115205</v>
      </c>
      <c r="C52" s="443">
        <f>B23</f>
        <v>0.98099471272687733</v>
      </c>
    </row>
    <row r="53" spans="1:3">
      <c r="A53" s="317" t="s">
        <v>380</v>
      </c>
      <c r="B53" s="444">
        <f>B8</f>
        <v>4139.3610252851631</v>
      </c>
      <c r="C53" s="444">
        <f>B24</f>
        <v>255.69493836442834</v>
      </c>
    </row>
    <row r="54" spans="1:3" s="46" customFormat="1">
      <c r="A54" s="317"/>
      <c r="B54" s="444"/>
      <c r="C54" s="444"/>
    </row>
    <row r="55" spans="1:3" s="46" customFormat="1">
      <c r="A55" s="36" t="s">
        <v>329</v>
      </c>
      <c r="B55" s="445">
        <f>F8</f>
        <v>14387.376040955003</v>
      </c>
      <c r="C55" s="445">
        <f>F24</f>
        <v>9608.7096966555473</v>
      </c>
    </row>
    <row r="56" spans="1:3">
      <c r="A56" s="317"/>
      <c r="B56" s="317"/>
      <c r="C56" s="317"/>
    </row>
    <row r="57" spans="1:3">
      <c r="A57" s="317" t="s">
        <v>321</v>
      </c>
      <c r="B57" s="444">
        <f>B13</f>
        <v>164200</v>
      </c>
      <c r="C57" s="444">
        <f>B29</f>
        <v>843900</v>
      </c>
    </row>
    <row r="58" spans="1:3">
      <c r="A58" s="36" t="s">
        <v>425</v>
      </c>
      <c r="B58" s="445">
        <f>B14/1000</f>
        <v>2362.4071459248112</v>
      </c>
      <c r="C58" s="445">
        <f>B30/1000</f>
        <v>8108.7901130076161</v>
      </c>
    </row>
    <row r="59" spans="1:3">
      <c r="A59" s="317" t="s">
        <v>332</v>
      </c>
      <c r="B59" s="446">
        <f>B15</f>
        <v>0.88983072623392312</v>
      </c>
      <c r="C59" s="446">
        <f>B31</f>
        <v>3.0542790253503873</v>
      </c>
    </row>
    <row r="60" spans="1:3">
      <c r="A60" s="317"/>
      <c r="B60" s="317"/>
      <c r="C60" s="317"/>
    </row>
    <row r="61" spans="1:3">
      <c r="A61" s="317" t="s">
        <v>330</v>
      </c>
      <c r="B61" s="447">
        <f>'RI Valuation'!B23</f>
        <v>7.0917741285375646E-2</v>
      </c>
      <c r="C61" s="447"/>
    </row>
    <row r="62" spans="1:3">
      <c r="A62" s="317" t="s">
        <v>426</v>
      </c>
      <c r="B62" s="447">
        <f>(1+Model!AD257)^4-1</f>
        <v>1.655742373054081E-2</v>
      </c>
      <c r="C62" s="444"/>
    </row>
    <row r="63" spans="1:3">
      <c r="A63" s="317" t="s">
        <v>111</v>
      </c>
      <c r="B63" s="444">
        <f>B10/1000</f>
        <v>17819.465050000003</v>
      </c>
      <c r="C63" s="448"/>
    </row>
    <row r="64" spans="1:3">
      <c r="A64" s="317" t="s">
        <v>328</v>
      </c>
      <c r="B64" s="448">
        <f>B11</f>
        <v>0.32712365069584293</v>
      </c>
      <c r="C64" s="447"/>
    </row>
    <row r="65" spans="1:3">
      <c r="A65" s="449" t="s">
        <v>114</v>
      </c>
      <c r="B65" s="450">
        <f>((1+B12)^4)-1</f>
        <v>3.1450440831371607E-2</v>
      </c>
      <c r="C65" s="449"/>
    </row>
    <row r="66" spans="1:3">
      <c r="A66" s="433"/>
      <c r="B66" s="433"/>
      <c r="C66" s="433"/>
    </row>
    <row r="67" spans="1:3">
      <c r="A67" s="239" t="s">
        <v>325</v>
      </c>
      <c r="B67" s="363"/>
      <c r="C67" s="433"/>
    </row>
    <row r="68" spans="1:3">
      <c r="A68" s="434" t="s">
        <v>317</v>
      </c>
      <c r="B68" s="435">
        <f>SUM(B58:C58)</f>
        <v>10471.197258932427</v>
      </c>
      <c r="C68" s="433"/>
    </row>
    <row r="69" spans="1:3">
      <c r="A69" s="436" t="s">
        <v>346</v>
      </c>
      <c r="B69" s="437">
        <f>B34</f>
        <v>56.08898895453094</v>
      </c>
      <c r="C69" s="433"/>
    </row>
    <row r="70" spans="1:3">
      <c r="A70" s="436"/>
      <c r="B70" s="437"/>
      <c r="C70" s="433"/>
    </row>
    <row r="71" spans="1:3">
      <c r="A71" s="436" t="s">
        <v>345</v>
      </c>
      <c r="B71" s="437">
        <f>B35</f>
        <v>28.270524776499954</v>
      </c>
      <c r="C71" s="433"/>
    </row>
    <row r="72" spans="1:3">
      <c r="A72" s="436" t="s">
        <v>323</v>
      </c>
      <c r="B72" s="438">
        <f>B37</f>
        <v>95.45</v>
      </c>
      <c r="C72" s="433"/>
    </row>
    <row r="73" spans="1:3">
      <c r="A73" s="436"/>
      <c r="B73" s="436"/>
      <c r="C73" s="433"/>
    </row>
    <row r="74" spans="1:3">
      <c r="A74" s="436" t="s">
        <v>437</v>
      </c>
      <c r="B74" s="437">
        <f>B71</f>
        <v>28.270524776499954</v>
      </c>
      <c r="C74" s="433"/>
    </row>
    <row r="75" spans="1:3" ht="31.5">
      <c r="A75" s="439" t="s">
        <v>438</v>
      </c>
      <c r="B75" s="438">
        <f>B72-B71</f>
        <v>67.179475223500049</v>
      </c>
      <c r="C75" s="433"/>
    </row>
    <row r="76" spans="1:3">
      <c r="A76" s="436"/>
      <c r="B76" s="436"/>
      <c r="C76" s="433"/>
    </row>
    <row r="77" spans="1:3">
      <c r="A77" s="436" t="s">
        <v>324</v>
      </c>
      <c r="B77" s="437">
        <f>B69</f>
        <v>56.08898895453094</v>
      </c>
      <c r="C77" s="433"/>
    </row>
    <row r="78" spans="1:3">
      <c r="A78" s="451" t="s">
        <v>331</v>
      </c>
      <c r="B78" s="494">
        <f>B77+B75</f>
        <v>123.268464178031</v>
      </c>
    </row>
    <row r="79" spans="1:3">
      <c r="A79" s="365" t="s">
        <v>333</v>
      </c>
      <c r="B79" s="389">
        <f>B78/B72-1</f>
        <v>0.29144540783688844</v>
      </c>
    </row>
    <row r="80" spans="1:3">
      <c r="B80" s="3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zoomScale="85" zoomScaleNormal="85" workbookViewId="0">
      <selection activeCell="C31" sqref="C31"/>
    </sheetView>
  </sheetViews>
  <sheetFormatPr defaultColWidth="11" defaultRowHeight="15.75"/>
  <cols>
    <col min="1" max="1" width="54.625" bestFit="1" customWidth="1"/>
    <col min="7" max="7" width="11.125" bestFit="1" customWidth="1"/>
    <col min="8" max="8" width="11.375" bestFit="1" customWidth="1"/>
    <col min="9" max="12" width="11" bestFit="1" customWidth="1"/>
  </cols>
  <sheetData>
    <row r="1" spans="1:40" s="46" customFormat="1"/>
    <row r="2" spans="1:40" s="46" customFormat="1">
      <c r="T2" s="141"/>
      <c r="U2" s="214"/>
      <c r="V2" s="44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</row>
    <row r="3" spans="1:40" s="46" customFormat="1">
      <c r="D3" s="46" t="str">
        <f>Model!AD4</f>
        <v>2017-1Q</v>
      </c>
      <c r="E3" s="46" t="str">
        <f>Model!AE4</f>
        <v>2017-2Q</v>
      </c>
      <c r="F3" s="46" t="str">
        <f>Model!AF4</f>
        <v>2017-3Q</v>
      </c>
      <c r="G3" s="46" t="str">
        <f>Model!AG4</f>
        <v>2017-4Qe</v>
      </c>
      <c r="H3" s="46" t="str">
        <f>Model!AH4</f>
        <v>2018-1Qe</v>
      </c>
      <c r="I3" s="46" t="str">
        <f>Model!AI4</f>
        <v>2018-2Qe</v>
      </c>
      <c r="J3" s="46" t="str">
        <f>Model!AJ4</f>
        <v>2018-3Qe</v>
      </c>
      <c r="K3" s="46" t="str">
        <f>Model!AK4</f>
        <v>2018-4Qe</v>
      </c>
      <c r="L3" s="46" t="str">
        <f>Model!AL4</f>
        <v>2019-1Qe</v>
      </c>
      <c r="M3" s="46" t="str">
        <f>Model!AM4</f>
        <v>2019-2Qe</v>
      </c>
      <c r="N3" s="46" t="str">
        <f>Model!AN4</f>
        <v>2019-3Qe</v>
      </c>
      <c r="O3" s="46" t="str">
        <f>Model!AO4</f>
        <v>2019-4Qe</v>
      </c>
      <c r="P3" s="46" t="str">
        <f>Model!AP4</f>
        <v>2020-1Qe</v>
      </c>
      <c r="Q3" s="46" t="str">
        <f>Model!AQ4</f>
        <v>2020-2Qe</v>
      </c>
      <c r="R3" s="46" t="str">
        <f>Model!AR4</f>
        <v>2020-3Qe</v>
      </c>
      <c r="S3" s="46" t="str">
        <f>Model!AS4</f>
        <v>2020-4Qe</v>
      </c>
      <c r="T3" s="46" t="str">
        <f>Model!AT4</f>
        <v>2021-1Qe</v>
      </c>
      <c r="U3" s="46" t="str">
        <f>Model!AU4</f>
        <v>2021-2Qe</v>
      </c>
      <c r="V3" s="46" t="str">
        <f>Model!AV4</f>
        <v>2021-3Qe</v>
      </c>
      <c r="W3" s="46" t="str">
        <f>Model!AW4</f>
        <v>2021-4Qe</v>
      </c>
      <c r="X3" s="46" t="s">
        <v>287</v>
      </c>
      <c r="AH3" s="13"/>
      <c r="AI3" s="13"/>
      <c r="AJ3" s="13"/>
      <c r="AK3" s="13"/>
      <c r="AL3" s="13"/>
      <c r="AM3" s="13"/>
      <c r="AN3" s="13"/>
    </row>
    <row r="4" spans="1:40" s="46" customFormat="1">
      <c r="A4" s="46" t="s">
        <v>185</v>
      </c>
      <c r="G4" s="46">
        <f t="shared" ref="G4:W4" si="0">F4+0.25</f>
        <v>0.25</v>
      </c>
      <c r="H4" s="46">
        <f t="shared" si="0"/>
        <v>0.5</v>
      </c>
      <c r="I4" s="46">
        <f t="shared" si="0"/>
        <v>0.75</v>
      </c>
      <c r="J4" s="46">
        <f t="shared" si="0"/>
        <v>1</v>
      </c>
      <c r="K4" s="46">
        <f t="shared" si="0"/>
        <v>1.25</v>
      </c>
      <c r="L4" s="46">
        <f t="shared" si="0"/>
        <v>1.5</v>
      </c>
      <c r="M4" s="46">
        <f t="shared" si="0"/>
        <v>1.75</v>
      </c>
      <c r="N4" s="46">
        <f t="shared" si="0"/>
        <v>2</v>
      </c>
      <c r="O4" s="46">
        <f t="shared" si="0"/>
        <v>2.25</v>
      </c>
      <c r="P4" s="46">
        <f t="shared" si="0"/>
        <v>2.5</v>
      </c>
      <c r="Q4" s="46">
        <f t="shared" si="0"/>
        <v>2.75</v>
      </c>
      <c r="R4" s="46">
        <f t="shared" si="0"/>
        <v>3</v>
      </c>
      <c r="S4" s="46">
        <f t="shared" si="0"/>
        <v>3.25</v>
      </c>
      <c r="T4" s="46">
        <f t="shared" si="0"/>
        <v>3.5</v>
      </c>
      <c r="U4" s="46">
        <f t="shared" si="0"/>
        <v>3.75</v>
      </c>
      <c r="V4" s="46">
        <f t="shared" si="0"/>
        <v>4</v>
      </c>
      <c r="W4" s="46">
        <f t="shared" si="0"/>
        <v>4.25</v>
      </c>
      <c r="X4" s="46">
        <f>W4+1</f>
        <v>5.25</v>
      </c>
      <c r="AH4" s="13"/>
      <c r="AI4" s="13"/>
      <c r="AJ4" s="13"/>
    </row>
    <row r="5" spans="1:40" s="46" customFormat="1"/>
    <row r="6" spans="1:40" s="46" customFormat="1"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</row>
    <row r="7" spans="1:40" s="46" customFormat="1">
      <c r="E7" s="183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</row>
    <row r="8" spans="1:40" s="46" customFormat="1"/>
    <row r="9" spans="1:40" s="46" customFormat="1"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Y9" s="183"/>
      <c r="Z9" s="183"/>
      <c r="AA9" s="183"/>
      <c r="AB9" s="183"/>
      <c r="AC9" s="183"/>
      <c r="AD9" s="183"/>
      <c r="AE9" s="183"/>
      <c r="AF9" s="183"/>
      <c r="AG9" s="183"/>
    </row>
    <row r="10" spans="1:40" s="46" customFormat="1">
      <c r="D10" s="46" t="s">
        <v>174</v>
      </c>
      <c r="E10" s="376">
        <f>Model!AE49</f>
        <v>0</v>
      </c>
      <c r="F10" s="376">
        <f>Model!AF49</f>
        <v>0</v>
      </c>
      <c r="G10" s="376">
        <f>Model!AG49</f>
        <v>0</v>
      </c>
      <c r="H10" s="376">
        <f>Model!AH49</f>
        <v>0.96265001881228063</v>
      </c>
      <c r="I10" s="376">
        <f>Model!AI49</f>
        <v>1.0782607770380996</v>
      </c>
      <c r="J10" s="376">
        <f>Model!AJ49</f>
        <v>1.149644916599559</v>
      </c>
      <c r="K10" s="376">
        <f>Model!AK49</f>
        <v>1.1439330224138324</v>
      </c>
      <c r="L10" s="376">
        <f>Model!AL49</f>
        <v>1.15302239277486</v>
      </c>
      <c r="M10" s="376">
        <f>Model!AM49</f>
        <v>1.2490579402491229</v>
      </c>
      <c r="N10" s="376">
        <f>Model!AN49</f>
        <v>1.3012663335177574</v>
      </c>
      <c r="O10" s="376">
        <f>Model!AO49</f>
        <v>1.273671697411221</v>
      </c>
      <c r="P10" s="376">
        <f>Model!AP49</f>
        <v>1.9027236569782584</v>
      </c>
      <c r="Q10" s="376">
        <f>Model!AQ49</f>
        <v>2.0280445977963444</v>
      </c>
      <c r="R10" s="376">
        <f>Model!AR49</f>
        <v>2.0876406584765581</v>
      </c>
      <c r="S10" s="376">
        <f>Model!AS49</f>
        <v>2.0294392389892573</v>
      </c>
      <c r="T10" s="376">
        <f>Model!AT49</f>
        <v>2.0097346274055252</v>
      </c>
      <c r="U10" s="376">
        <f>Model!AU49</f>
        <v>2.1345715121536566</v>
      </c>
      <c r="V10" s="376">
        <f>Model!AV49</f>
        <v>2.1924086624647878</v>
      </c>
      <c r="W10" s="376">
        <f>Model!AW49</f>
        <v>2.1300881206950244</v>
      </c>
      <c r="X10" s="376">
        <f>SUM(T10:W10)*(1+B30)</f>
        <v>8.7208070104005646</v>
      </c>
      <c r="Y10" s="189"/>
      <c r="Z10" s="189"/>
      <c r="AA10" s="189"/>
      <c r="AB10" s="189"/>
      <c r="AC10" s="189"/>
      <c r="AD10" s="189"/>
      <c r="AE10" s="189"/>
      <c r="AF10" s="189"/>
      <c r="AG10" s="189"/>
    </row>
    <row r="11" spans="1:40" s="46" customFormat="1">
      <c r="A11" s="46" t="s">
        <v>214</v>
      </c>
      <c r="B11" s="423">
        <f>SUM(E11:W11)</f>
        <v>21.550681543776754</v>
      </c>
      <c r="D11" s="46" t="s">
        <v>286</v>
      </c>
      <c r="E11" s="376">
        <f t="shared" ref="E11:W11" si="1">E10/(1+$B$26)^E4</f>
        <v>0</v>
      </c>
      <c r="F11" s="376">
        <f t="shared" si="1"/>
        <v>0</v>
      </c>
      <c r="G11" s="376">
        <f t="shared" si="1"/>
        <v>0</v>
      </c>
      <c r="H11" s="376">
        <f t="shared" si="1"/>
        <v>0.93023005471808362</v>
      </c>
      <c r="I11" s="376">
        <f t="shared" si="1"/>
        <v>1.0242517686154393</v>
      </c>
      <c r="J11" s="376">
        <f t="shared" si="1"/>
        <v>1.0735137464616942</v>
      </c>
      <c r="K11" s="376">
        <f t="shared" si="1"/>
        <v>1.0500390622926017</v>
      </c>
      <c r="L11" s="376">
        <f t="shared" si="1"/>
        <v>1.0404077336649906</v>
      </c>
      <c r="M11" s="376">
        <f t="shared" si="1"/>
        <v>1.1079225100925203</v>
      </c>
      <c r="N11" s="376">
        <f t="shared" si="1"/>
        <v>1.1346292289729409</v>
      </c>
      <c r="O11" s="376">
        <f t="shared" si="1"/>
        <v>1.0917073728887083</v>
      </c>
      <c r="P11" s="376">
        <f t="shared" si="1"/>
        <v>1.6031916216469873</v>
      </c>
      <c r="Q11" s="376">
        <f t="shared" si="1"/>
        <v>1.6797636907927038</v>
      </c>
      <c r="R11" s="376">
        <f t="shared" si="1"/>
        <v>1.6997592235048853</v>
      </c>
      <c r="S11" s="376">
        <f t="shared" si="1"/>
        <v>1.6243091277314197</v>
      </c>
      <c r="T11" s="376">
        <f t="shared" si="1"/>
        <v>1.5812200723088554</v>
      </c>
      <c r="U11" s="376">
        <f t="shared" si="1"/>
        <v>1.6509171689174156</v>
      </c>
      <c r="V11" s="376">
        <f t="shared" si="1"/>
        <v>1.6668520596034415</v>
      </c>
      <c r="W11" s="376">
        <f t="shared" si="1"/>
        <v>1.5919671015640626</v>
      </c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</row>
    <row r="12" spans="1:40" s="46" customFormat="1">
      <c r="A12" s="46" t="s">
        <v>378</v>
      </c>
      <c r="B12" s="423">
        <f>X10/(B29-B30)</f>
        <v>213.13021531609948</v>
      </c>
    </row>
    <row r="13" spans="1:40" s="46" customFormat="1">
      <c r="A13" s="46" t="s">
        <v>379</v>
      </c>
      <c r="B13" s="377">
        <f>B12/((1+B26)^X4)</f>
        <v>148.7391956815955</v>
      </c>
    </row>
    <row r="14" spans="1:40" s="46" customFormat="1"/>
    <row r="15" spans="1:40" s="46" customFormat="1"/>
    <row r="16" spans="1:40" s="46" customFormat="1"/>
    <row r="17" spans="1:13" s="46" customFormat="1">
      <c r="J17" s="365" t="s">
        <v>44</v>
      </c>
    </row>
    <row r="18" spans="1:13" s="46" customFormat="1">
      <c r="A18" s="589" t="s">
        <v>202</v>
      </c>
      <c r="B18" s="363"/>
      <c r="G18" s="370">
        <f>B35</f>
        <v>170.28987722537227</v>
      </c>
      <c r="H18" s="342">
        <f>'RI Valuation'!E36</f>
        <v>6.0909999999999999E-2</v>
      </c>
      <c r="I18" s="342">
        <f>'RI Valuation'!F36</f>
        <v>6.5909999999999996E-2</v>
      </c>
      <c r="J18" s="342">
        <f>'RI Valuation'!G36</f>
        <v>7.0910000000000001E-2</v>
      </c>
      <c r="K18" s="342">
        <f>'RI Valuation'!H36</f>
        <v>0.10091</v>
      </c>
      <c r="L18" s="342">
        <f>'RI Valuation'!I36</f>
        <v>0.13091</v>
      </c>
      <c r="M18" s="187"/>
    </row>
    <row r="19" spans="1:13" s="46" customFormat="1">
      <c r="A19" s="48" t="str">
        <f>'RI Valuation'!A16</f>
        <v>OSEBX mean excess return</v>
      </c>
      <c r="B19" s="190">
        <f>'RI Valuation'!B16</f>
        <v>7.9819353213439095E-2</v>
      </c>
      <c r="G19" s="375">
        <f>G20-1%</f>
        <v>9.9999999999999967E-3</v>
      </c>
      <c r="H19" s="188">
        <f t="dataTable" ref="H19:L23" dt2D="1" dtr="1" r1="B26" r2="B30" ca="1"/>
        <v>145.23166408978508</v>
      </c>
      <c r="I19" s="188">
        <v>131.21540400183602</v>
      </c>
      <c r="J19" s="188">
        <v>119.53372084436513</v>
      </c>
      <c r="K19" s="188">
        <v>76.85228467652199</v>
      </c>
      <c r="L19" s="188">
        <v>55.814196480389349</v>
      </c>
    </row>
    <row r="20" spans="1:13" s="46" customFormat="1">
      <c r="A20" s="48" t="str">
        <f>'RI Valuation'!A17</f>
        <v>Damodaran average risk premium Scandinavia</v>
      </c>
      <c r="B20" s="190">
        <f>'RI Valuation'!B17</f>
        <v>5.8300000000000005E-2</v>
      </c>
      <c r="F20" s="46" t="s">
        <v>41</v>
      </c>
      <c r="G20" s="375">
        <f>G21-1%</f>
        <v>1.9999999999999997E-2</v>
      </c>
      <c r="H20" s="188">
        <v>176.85102346275104</v>
      </c>
      <c r="I20" s="188">
        <v>156.36380550205979</v>
      </c>
      <c r="J20" s="188">
        <v>139.94064804381108</v>
      </c>
      <c r="K20" s="188">
        <v>84.502265940873485</v>
      </c>
      <c r="L20" s="188">
        <v>59.557175012984736</v>
      </c>
    </row>
    <row r="21" spans="1:13" s="46" customFormat="1">
      <c r="A21" s="48" t="str">
        <f>'RI Valuation'!A18</f>
        <v>Estimated equity risk premium</v>
      </c>
      <c r="B21" s="190">
        <f>'RI Valuation'!B18</f>
        <v>6.905967660671955E-2</v>
      </c>
      <c r="G21" s="375">
        <v>0.03</v>
      </c>
      <c r="H21" s="188">
        <v>228.92936657752614</v>
      </c>
      <c r="I21" s="188">
        <v>195.51855704417932</v>
      </c>
      <c r="J21" s="188">
        <v>170.32407350746925</v>
      </c>
      <c r="K21" s="188">
        <v>94.309906566204134</v>
      </c>
      <c r="L21" s="188">
        <v>64.041998463347511</v>
      </c>
    </row>
    <row r="22" spans="1:13" s="46" customFormat="1">
      <c r="A22" s="48" t="str">
        <f>'RI Valuation'!A19</f>
        <v>Risk free rate</v>
      </c>
      <c r="B22" s="364">
        <f>'RI Valuation'!B19</f>
        <v>1.567E-2</v>
      </c>
      <c r="G22" s="375">
        <f>G21+1%</f>
        <v>0.04</v>
      </c>
      <c r="H22" s="188">
        <v>330.81961128462547</v>
      </c>
      <c r="I22" s="188">
        <v>264.89696859565396</v>
      </c>
      <c r="J22" s="188">
        <v>220.36678429216144</v>
      </c>
      <c r="K22" s="188">
        <v>107.33791843610238</v>
      </c>
      <c r="L22" s="188">
        <v>69.513473206277183</v>
      </c>
    </row>
    <row r="23" spans="1:13" s="46" customFormat="1">
      <c r="A23" s="48"/>
      <c r="B23" s="364"/>
      <c r="G23" s="375">
        <f>G22+1%</f>
        <v>0.05</v>
      </c>
      <c r="H23" s="188">
        <v>619.49307268668269</v>
      </c>
      <c r="I23" s="188">
        <v>421.48897103521745</v>
      </c>
      <c r="J23" s="188">
        <v>318.27435474657352</v>
      </c>
      <c r="K23" s="188">
        <v>125.48398643245837</v>
      </c>
      <c r="L23" s="188">
        <v>76.337432127412171</v>
      </c>
    </row>
    <row r="24" spans="1:13" s="46" customFormat="1">
      <c r="A24" s="48" t="str">
        <f>'RI Valuation'!A21</f>
        <v>Beta (against OSEBX)</v>
      </c>
      <c r="B24" s="48">
        <f>'RI Valuation'!B21</f>
        <v>0.8</v>
      </c>
    </row>
    <row r="25" spans="1:13" s="46" customFormat="1">
      <c r="A25" s="48" t="str">
        <f>'RI Valuation'!A22</f>
        <v>Excess COE (CAPM)</v>
      </c>
      <c r="B25" s="113">
        <f>'RI Valuation'!B22</f>
        <v>5.5247741285375643E-2</v>
      </c>
      <c r="F25" s="321"/>
      <c r="G25" s="610" t="s">
        <v>44</v>
      </c>
      <c r="H25" s="610"/>
      <c r="I25" s="610"/>
      <c r="J25" s="610"/>
      <c r="K25" s="610"/>
      <c r="L25" s="610"/>
    </row>
    <row r="26" spans="1:13" s="46" customFormat="1" ht="15.75" customHeight="1">
      <c r="A26" s="365" t="str">
        <f>'RI Valuation'!A23</f>
        <v>Required return on Equity</v>
      </c>
      <c r="B26" s="366">
        <f>'RI Valuation'!B23</f>
        <v>7.0917741285375646E-2</v>
      </c>
      <c r="F26" s="611" t="s">
        <v>41</v>
      </c>
      <c r="G26" s="378"/>
      <c r="H26" s="379">
        <f>H18</f>
        <v>6.0909999999999999E-2</v>
      </c>
      <c r="I26" s="379">
        <f>I18</f>
        <v>6.5909999999999996E-2</v>
      </c>
      <c r="J26" s="379">
        <f>J18</f>
        <v>7.0910000000000001E-2</v>
      </c>
      <c r="K26" s="379">
        <f>K18</f>
        <v>0.10091</v>
      </c>
      <c r="L26" s="379">
        <f>L18</f>
        <v>0.13091</v>
      </c>
    </row>
    <row r="27" spans="1:13" s="46" customFormat="1">
      <c r="F27" s="611"/>
      <c r="G27" s="380">
        <f>G19</f>
        <v>9.9999999999999967E-3</v>
      </c>
      <c r="H27" s="383">
        <f t="shared" ref="H27:L29" si="2">IF(H19&lt;0,"nm",H19)</f>
        <v>145.23166408978508</v>
      </c>
      <c r="I27" s="383">
        <f t="shared" si="2"/>
        <v>131.21540400183602</v>
      </c>
      <c r="J27" s="383">
        <f t="shared" si="2"/>
        <v>119.53372084436513</v>
      </c>
      <c r="K27" s="383">
        <f t="shared" si="2"/>
        <v>76.85228467652199</v>
      </c>
      <c r="L27" s="383">
        <f t="shared" si="2"/>
        <v>55.814196480389349</v>
      </c>
    </row>
    <row r="28" spans="1:13" s="46" customFormat="1">
      <c r="A28" s="589" t="s">
        <v>218</v>
      </c>
      <c r="B28" s="363"/>
      <c r="F28" s="611"/>
      <c r="G28" s="380">
        <f>G20</f>
        <v>1.9999999999999997E-2</v>
      </c>
      <c r="H28" s="367">
        <f t="shared" si="2"/>
        <v>176.85102346275104</v>
      </c>
      <c r="I28" s="367">
        <f t="shared" si="2"/>
        <v>156.36380550205979</v>
      </c>
      <c r="J28" s="367">
        <f t="shared" si="2"/>
        <v>139.94064804381108</v>
      </c>
      <c r="K28" s="367">
        <f t="shared" si="2"/>
        <v>84.502265940873485</v>
      </c>
      <c r="L28" s="367">
        <f t="shared" si="2"/>
        <v>59.557175012984736</v>
      </c>
    </row>
    <row r="29" spans="1:13" s="46" customFormat="1">
      <c r="A29" s="48" t="str">
        <f>A26</f>
        <v>Required return on Equity</v>
      </c>
      <c r="B29" s="113">
        <f>B26</f>
        <v>7.0917741285375646E-2</v>
      </c>
      <c r="F29" s="612"/>
      <c r="G29" s="381">
        <f>G21</f>
        <v>0.03</v>
      </c>
      <c r="H29" s="382">
        <f t="shared" si="2"/>
        <v>228.92936657752614</v>
      </c>
      <c r="I29" s="382">
        <f t="shared" si="2"/>
        <v>195.51855704417932</v>
      </c>
      <c r="J29" s="483">
        <f t="shared" si="2"/>
        <v>170.32407350746925</v>
      </c>
      <c r="K29" s="382">
        <f t="shared" si="2"/>
        <v>94.309906566204134</v>
      </c>
      <c r="L29" s="382">
        <f t="shared" si="2"/>
        <v>64.041998463347511</v>
      </c>
    </row>
    <row r="30" spans="1:13">
      <c r="A30" s="316" t="s">
        <v>41</v>
      </c>
      <c r="B30" s="113">
        <v>0.03</v>
      </c>
      <c r="F30" s="48"/>
      <c r="G30" s="48"/>
      <c r="H30" s="48"/>
      <c r="I30" s="48"/>
      <c r="J30" s="48"/>
      <c r="K30" s="48"/>
      <c r="L30" s="367"/>
    </row>
    <row r="31" spans="1:13">
      <c r="A31" s="316"/>
      <c r="B31" s="316"/>
      <c r="F31" s="386" t="s">
        <v>387</v>
      </c>
      <c r="G31" s="385"/>
      <c r="H31" s="388"/>
      <c r="I31" s="388" t="s">
        <v>95</v>
      </c>
      <c r="J31" s="387" t="s">
        <v>205</v>
      </c>
      <c r="K31" s="388" t="s">
        <v>94</v>
      </c>
      <c r="L31" s="388"/>
    </row>
    <row r="32" spans="1:13">
      <c r="A32" s="316" t="s">
        <v>436</v>
      </c>
      <c r="B32" s="316">
        <f>B11</f>
        <v>21.550681543776754</v>
      </c>
      <c r="F32" s="46" t="s">
        <v>389</v>
      </c>
      <c r="G32" s="46"/>
      <c r="H32" s="46"/>
      <c r="I32" s="189">
        <v>40</v>
      </c>
      <c r="J32" s="46">
        <v>170</v>
      </c>
      <c r="K32" s="46">
        <v>250</v>
      </c>
      <c r="L32" s="46"/>
    </row>
    <row r="33" spans="1:12">
      <c r="A33" s="48" t="s">
        <v>216</v>
      </c>
      <c r="B33" s="316">
        <f>B13</f>
        <v>148.7391956815955</v>
      </c>
      <c r="F33" s="386" t="s">
        <v>388</v>
      </c>
      <c r="G33" s="385"/>
      <c r="H33" s="385"/>
      <c r="I33" s="492">
        <v>0.25</v>
      </c>
      <c r="J33" s="493">
        <v>0.5</v>
      </c>
      <c r="K33" s="492">
        <v>0.25</v>
      </c>
      <c r="L33" s="385"/>
    </row>
    <row r="34" spans="1:12">
      <c r="A34" s="48"/>
      <c r="B34" s="316"/>
      <c r="F34" s="46" t="s">
        <v>424</v>
      </c>
      <c r="H34" s="46"/>
      <c r="I34" s="46">
        <f>I33*I32</f>
        <v>10</v>
      </c>
      <c r="J34" s="46">
        <f>J32*J33</f>
        <v>85</v>
      </c>
      <c r="K34" s="46">
        <f>K32*K33</f>
        <v>62.5</v>
      </c>
      <c r="L34" s="46"/>
    </row>
    <row r="35" spans="1:12">
      <c r="A35" s="50" t="s">
        <v>217</v>
      </c>
      <c r="B35" s="370">
        <f>SUM(B32:B33)</f>
        <v>170.28987722537227</v>
      </c>
      <c r="F35" s="325" t="s">
        <v>220</v>
      </c>
      <c r="G35" s="325"/>
      <c r="H35" s="325"/>
      <c r="I35" s="325"/>
      <c r="J35" s="325"/>
      <c r="K35" s="325" t="s">
        <v>219</v>
      </c>
      <c r="L35" s="384">
        <f>AVERAGE(SUM(I34:K34),AVERAGE(H29:L29))</f>
        <v>154.06239021587265</v>
      </c>
    </row>
    <row r="36" spans="1:12">
      <c r="A36" s="48" t="s">
        <v>182</v>
      </c>
      <c r="B36" s="373">
        <f>'RI Valuation'!B33</f>
        <v>95.45</v>
      </c>
    </row>
    <row r="37" spans="1:12">
      <c r="A37" s="365" t="s">
        <v>204</v>
      </c>
      <c r="B37" s="368">
        <f>B35/B36-1</f>
        <v>0.78407414589179947</v>
      </c>
    </row>
  </sheetData>
  <mergeCells count="2">
    <mergeCell ref="G25:L25"/>
    <mergeCell ref="F26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74"/>
  <sheetViews>
    <sheetView zoomScale="70" zoomScaleNormal="70" workbookViewId="0">
      <selection activeCell="H55" sqref="H55"/>
    </sheetView>
  </sheetViews>
  <sheetFormatPr defaultColWidth="11" defaultRowHeight="15.75"/>
  <cols>
    <col min="1" max="1" width="46.625" bestFit="1" customWidth="1"/>
    <col min="2" max="5" width="10.875" customWidth="1"/>
    <col min="6" max="6" width="8.75" customWidth="1"/>
    <col min="7" max="8" width="9.25" customWidth="1"/>
    <col min="9" max="10" width="10.875" customWidth="1"/>
    <col min="15" max="15" width="13.875" bestFit="1" customWidth="1"/>
    <col min="16" max="16" width="12.5" customWidth="1"/>
    <col min="31" max="31" width="9.5" customWidth="1"/>
    <col min="33" max="33" width="7.625" bestFit="1" customWidth="1"/>
    <col min="37" max="37" width="9.125" bestFit="1" customWidth="1"/>
  </cols>
  <sheetData>
    <row r="2" spans="1:16384" s="46" customFormat="1">
      <c r="AA2" s="141"/>
      <c r="AB2" s="214"/>
      <c r="AC2" s="44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</row>
    <row r="3" spans="1:16384" s="46" customFormat="1">
      <c r="K3" s="46" t="str">
        <f>Model!AD4</f>
        <v>2017-1Q</v>
      </c>
      <c r="L3" s="46" t="str">
        <f>Model!AE4</f>
        <v>2017-2Q</v>
      </c>
      <c r="M3" s="46" t="str">
        <f>Model!AF4</f>
        <v>2017-3Q</v>
      </c>
      <c r="N3" s="46" t="str">
        <f>Model!AG4</f>
        <v>2017-4Qe</v>
      </c>
      <c r="O3" s="46" t="str">
        <f>Model!AH4</f>
        <v>2018-1Qe</v>
      </c>
      <c r="P3" s="46" t="str">
        <f>Model!AI4</f>
        <v>2018-2Qe</v>
      </c>
      <c r="Q3" s="46" t="str">
        <f>Model!AJ4</f>
        <v>2018-3Qe</v>
      </c>
      <c r="R3" s="46" t="str">
        <f>Model!AK4</f>
        <v>2018-4Qe</v>
      </c>
      <c r="S3" s="46" t="str">
        <f>Model!AL4</f>
        <v>2019-1Qe</v>
      </c>
      <c r="T3" s="46" t="str">
        <f>Model!AM4</f>
        <v>2019-2Qe</v>
      </c>
      <c r="U3" s="46" t="str">
        <f>Model!AN4</f>
        <v>2019-3Qe</v>
      </c>
      <c r="V3" s="46" t="str">
        <f>Model!AO4</f>
        <v>2019-4Qe</v>
      </c>
      <c r="W3" s="46" t="str">
        <f>Model!AP4</f>
        <v>2020-1Qe</v>
      </c>
      <c r="X3" s="46" t="str">
        <f>Model!AQ4</f>
        <v>2020-2Qe</v>
      </c>
      <c r="Y3" s="46" t="str">
        <f>Model!AR4</f>
        <v>2020-3Qe</v>
      </c>
      <c r="Z3" s="46" t="str">
        <f>Model!AS4</f>
        <v>2020-4Qe</v>
      </c>
      <c r="AA3" s="46" t="str">
        <f>Model!AT4</f>
        <v>2021-1Qe</v>
      </c>
      <c r="AB3" s="46" t="str">
        <f>Model!AU4</f>
        <v>2021-2Qe</v>
      </c>
      <c r="AC3" s="46" t="str">
        <f>Model!AV4</f>
        <v>2021-3Qe</v>
      </c>
      <c r="AD3" s="46" t="str">
        <f>Model!AW4</f>
        <v>2021-4Qe</v>
      </c>
      <c r="AP3" s="13"/>
      <c r="AQ3" s="13"/>
      <c r="AR3" s="13"/>
      <c r="AS3" s="13"/>
      <c r="AT3" s="13"/>
      <c r="AU3" s="13"/>
      <c r="AV3" s="13"/>
    </row>
    <row r="4" spans="1:16384" s="46" customFormat="1">
      <c r="A4" s="46" t="s">
        <v>185</v>
      </c>
      <c r="N4" s="46">
        <f t="shared" ref="N4:AD4" si="0">M4+0.25</f>
        <v>0.25</v>
      </c>
      <c r="O4" s="46">
        <f t="shared" si="0"/>
        <v>0.5</v>
      </c>
      <c r="P4" s="46">
        <f t="shared" si="0"/>
        <v>0.75</v>
      </c>
      <c r="Q4" s="46">
        <f t="shared" si="0"/>
        <v>1</v>
      </c>
      <c r="R4" s="46">
        <f t="shared" si="0"/>
        <v>1.25</v>
      </c>
      <c r="S4" s="46">
        <f t="shared" si="0"/>
        <v>1.5</v>
      </c>
      <c r="T4" s="46">
        <f t="shared" si="0"/>
        <v>1.75</v>
      </c>
      <c r="U4" s="46">
        <f t="shared" si="0"/>
        <v>2</v>
      </c>
      <c r="V4" s="46">
        <f t="shared" si="0"/>
        <v>2.25</v>
      </c>
      <c r="W4" s="46">
        <f t="shared" si="0"/>
        <v>2.5</v>
      </c>
      <c r="X4" s="46">
        <f t="shared" si="0"/>
        <v>2.75</v>
      </c>
      <c r="Y4" s="46">
        <f t="shared" si="0"/>
        <v>3</v>
      </c>
      <c r="Z4" s="46">
        <f t="shared" si="0"/>
        <v>3.25</v>
      </c>
      <c r="AA4" s="46">
        <f t="shared" si="0"/>
        <v>3.5</v>
      </c>
      <c r="AB4" s="46">
        <f t="shared" si="0"/>
        <v>3.75</v>
      </c>
      <c r="AC4" s="46">
        <f t="shared" si="0"/>
        <v>4</v>
      </c>
      <c r="AD4" s="46">
        <f t="shared" si="0"/>
        <v>4.25</v>
      </c>
      <c r="AP4" s="13"/>
      <c r="AQ4" s="13"/>
      <c r="AR4" s="13"/>
    </row>
    <row r="5" spans="1:16384" s="46" customFormat="1">
      <c r="AP5" s="13"/>
      <c r="AQ5" s="13"/>
      <c r="AR5" s="13"/>
    </row>
    <row r="6" spans="1:16384" s="46" customFormat="1">
      <c r="A6" s="46" t="s">
        <v>178</v>
      </c>
      <c r="D6" s="340">
        <f>Model!W42/Model!V121</f>
        <v>9.5800249585668781E-2</v>
      </c>
      <c r="E6" s="340">
        <f>Model!X42/Model!W121</f>
        <v>8.6352607589816471E-2</v>
      </c>
      <c r="F6" s="340">
        <f>Model!Y42/Model!X121</f>
        <v>0.10399922040575674</v>
      </c>
      <c r="G6" s="340">
        <f>Model!Z42/Model!Y121</f>
        <v>8.8795798908438736E-2</v>
      </c>
      <c r="H6" s="340">
        <f>Model!AA42/Model!Z121</f>
        <v>0.12779539928063419</v>
      </c>
      <c r="I6" s="340">
        <f>Model!AB42/Model!AA121</f>
        <v>9.4613090920564899E-2</v>
      </c>
      <c r="J6" s="340">
        <f>Model!AC42/Model!AB121</f>
        <v>9.4889115055491594E-2</v>
      </c>
      <c r="K6" s="340">
        <f>Model!AD42/Model!AC121</f>
        <v>9.7680371879268757E-2</v>
      </c>
      <c r="L6" s="340">
        <f>Model!AE42/Model!AD121</f>
        <v>9.6122034796538414E-2</v>
      </c>
      <c r="M6" s="340">
        <f>Model!AF42/Model!AE121</f>
        <v>8.914280295846766E-2</v>
      </c>
      <c r="N6" s="341">
        <f>Model!AG42/Model!AF121</f>
        <v>8.0758907734041721E-2</v>
      </c>
      <c r="O6" s="341">
        <f>Model!AH42/Model!AG121</f>
        <v>7.8767260002967562E-2</v>
      </c>
      <c r="P6" s="341">
        <f>Model!AI42/Model!AH121</f>
        <v>8.4245450811523126E-2</v>
      </c>
      <c r="Q6" s="341">
        <f>Model!AJ42/Model!AI121</f>
        <v>8.5500917612050822E-2</v>
      </c>
      <c r="R6" s="341">
        <f>Model!AK42/Model!AJ121</f>
        <v>8.0924636563169741E-2</v>
      </c>
      <c r="S6" s="341">
        <f>Model!AL42/Model!AK121</f>
        <v>7.7790538359323813E-2</v>
      </c>
      <c r="T6" s="341">
        <f>Model!AM42/Model!AL121</f>
        <v>8.0511895172617254E-2</v>
      </c>
      <c r="U6" s="341">
        <f>Model!AN42/Model!AM121</f>
        <v>8.0011998171732684E-2</v>
      </c>
      <c r="V6" s="341">
        <f>Model!AO42/Model!AN121</f>
        <v>7.4727792817287017E-2</v>
      </c>
      <c r="W6" s="341">
        <f>Model!AP42/Model!AO121</f>
        <v>7.1229633005381196E-2</v>
      </c>
      <c r="X6" s="341">
        <f>Model!AQ42/Model!AP121</f>
        <v>7.3817891158599186E-2</v>
      </c>
      <c r="Y6" s="341">
        <f>Model!AR42/Model!AQ121</f>
        <v>7.3807768085306452E-2</v>
      </c>
      <c r="Z6" s="341">
        <f>Model!AS42/Model!AR121</f>
        <v>6.9692538020185171E-2</v>
      </c>
      <c r="AA6" s="341">
        <f>Model!AT42/Model!AS121</f>
        <v>6.7144089375608187E-2</v>
      </c>
      <c r="AB6" s="341">
        <f>Model!AU42/Model!AT121</f>
        <v>6.9449567416852986E-2</v>
      </c>
      <c r="AC6" s="341">
        <f>Model!AV42/Model!AU121</f>
        <v>6.9403321607778456E-2</v>
      </c>
      <c r="AD6" s="341">
        <f>Model!AW42/Model!AV121</f>
        <v>6.5609094592584849E-2</v>
      </c>
      <c r="AE6" s="341"/>
      <c r="AF6" s="341"/>
      <c r="AG6" s="341"/>
      <c r="AH6" s="341"/>
      <c r="AI6" s="341"/>
      <c r="AJ6" s="341"/>
      <c r="AK6" s="341"/>
      <c r="AL6" s="341"/>
      <c r="AM6" s="341"/>
      <c r="AN6" s="341"/>
      <c r="AO6" s="341"/>
      <c r="AP6" s="341"/>
      <c r="AQ6" s="341"/>
      <c r="AR6" s="341"/>
      <c r="AS6" s="341"/>
      <c r="AT6" s="341"/>
      <c r="AU6" s="341"/>
      <c r="AV6" s="341"/>
    </row>
    <row r="7" spans="1:16384">
      <c r="A7" s="46" t="s">
        <v>44</v>
      </c>
      <c r="K7" s="33">
        <f>((1+B23)^0.25)-1</f>
        <v>1.7276538210236225E-2</v>
      </c>
      <c r="L7" s="473">
        <f>K7</f>
        <v>1.7276538210236225E-2</v>
      </c>
      <c r="M7" s="473">
        <f t="shared" ref="M7:AD7" si="1">L7</f>
        <v>1.7276538210236225E-2</v>
      </c>
      <c r="N7" s="343">
        <f t="shared" si="1"/>
        <v>1.7276538210236225E-2</v>
      </c>
      <c r="O7" s="343">
        <f t="shared" si="1"/>
        <v>1.7276538210236225E-2</v>
      </c>
      <c r="P7" s="343">
        <f t="shared" si="1"/>
        <v>1.7276538210236225E-2</v>
      </c>
      <c r="Q7" s="343">
        <f t="shared" si="1"/>
        <v>1.7276538210236225E-2</v>
      </c>
      <c r="R7" s="343">
        <f t="shared" si="1"/>
        <v>1.7276538210236225E-2</v>
      </c>
      <c r="S7" s="343">
        <f t="shared" si="1"/>
        <v>1.7276538210236225E-2</v>
      </c>
      <c r="T7" s="343">
        <f t="shared" si="1"/>
        <v>1.7276538210236225E-2</v>
      </c>
      <c r="U7" s="343">
        <f t="shared" si="1"/>
        <v>1.7276538210236225E-2</v>
      </c>
      <c r="V7" s="343">
        <f t="shared" si="1"/>
        <v>1.7276538210236225E-2</v>
      </c>
      <c r="W7" s="343">
        <f t="shared" si="1"/>
        <v>1.7276538210236225E-2</v>
      </c>
      <c r="X7" s="343">
        <f t="shared" si="1"/>
        <v>1.7276538210236225E-2</v>
      </c>
      <c r="Y7" s="343">
        <f t="shared" si="1"/>
        <v>1.7276538210236225E-2</v>
      </c>
      <c r="Z7" s="343">
        <f t="shared" si="1"/>
        <v>1.7276538210236225E-2</v>
      </c>
      <c r="AA7" s="343">
        <f t="shared" si="1"/>
        <v>1.7276538210236225E-2</v>
      </c>
      <c r="AB7" s="343">
        <f t="shared" si="1"/>
        <v>1.7276538210236225E-2</v>
      </c>
      <c r="AC7" s="343">
        <f t="shared" si="1"/>
        <v>1.7276538210236225E-2</v>
      </c>
      <c r="AD7" s="343">
        <f t="shared" si="1"/>
        <v>1.7276538210236225E-2</v>
      </c>
      <c r="AE7" s="343"/>
      <c r="AF7" s="343"/>
      <c r="AG7" s="343"/>
      <c r="AH7" s="343"/>
      <c r="AI7" s="343"/>
      <c r="AJ7" s="343"/>
      <c r="AK7" s="343"/>
      <c r="AL7" s="343"/>
      <c r="AM7" s="343"/>
      <c r="AN7" s="343"/>
      <c r="AO7" s="343"/>
      <c r="AP7" s="343"/>
      <c r="AQ7" s="343"/>
      <c r="AR7" s="343"/>
      <c r="AS7" s="343"/>
      <c r="AT7" s="343"/>
      <c r="AU7" s="343"/>
    </row>
    <row r="8" spans="1:16384">
      <c r="A8" t="s">
        <v>33</v>
      </c>
      <c r="L8" s="300">
        <f>Model!AE42</f>
        <v>399029</v>
      </c>
      <c r="M8" s="300">
        <f>Model!AF42</f>
        <v>432446</v>
      </c>
      <c r="N8" s="183">
        <f>Model!AG42</f>
        <v>426229.04020309448</v>
      </c>
      <c r="O8" s="183">
        <f>Model!AH42</f>
        <v>449290.42340511462</v>
      </c>
      <c r="P8" s="183">
        <f>Model!AI42</f>
        <v>503248.56551116443</v>
      </c>
      <c r="Q8" s="183">
        <f>Model!AJ42</f>
        <v>536565.14958763774</v>
      </c>
      <c r="R8" s="183">
        <f>Model!AK42</f>
        <v>533899.2800535399</v>
      </c>
      <c r="S8" s="183">
        <f>Model!AL42</f>
        <v>538141.49371186458</v>
      </c>
      <c r="T8" s="183">
        <f>Model!AM42</f>
        <v>582963.44451792119</v>
      </c>
      <c r="U8" s="183">
        <f>Model!AN42</f>
        <v>607330.27634524158</v>
      </c>
      <c r="V8" s="183">
        <f>Model!AO42</f>
        <v>594451.23879500851</v>
      </c>
      <c r="W8" s="183">
        <f>Model!AP42</f>
        <v>592029.29466269014</v>
      </c>
      <c r="X8" s="183">
        <f>Model!AQ42</f>
        <v>631022.69653000287</v>
      </c>
      <c r="Y8" s="183">
        <f>Model!AR42</f>
        <v>649565.91148388362</v>
      </c>
      <c r="Z8" s="183">
        <f>Model!AS42</f>
        <v>631456.63681277575</v>
      </c>
      <c r="AA8" s="183">
        <f>Model!AT42</f>
        <v>625325.57975951687</v>
      </c>
      <c r="AB8" s="183">
        <f>Model!AU42</f>
        <v>664168.36838742334</v>
      </c>
      <c r="AC8" s="183">
        <f>Model!AV42</f>
        <v>682164.30131148139</v>
      </c>
      <c r="AD8" s="183">
        <f>Model!AW42</f>
        <v>662773.36860738904</v>
      </c>
      <c r="AE8" s="342"/>
      <c r="AF8" s="342"/>
      <c r="AG8" s="342"/>
      <c r="AH8" s="342"/>
      <c r="AI8" s="342"/>
      <c r="AJ8" s="342"/>
      <c r="AK8" s="342"/>
      <c r="AL8" s="342"/>
      <c r="AM8" s="342"/>
      <c r="AN8" s="342"/>
      <c r="AO8" s="342"/>
    </row>
    <row r="9" spans="1:16384">
      <c r="A9" s="46" t="s">
        <v>72</v>
      </c>
      <c r="L9" s="300">
        <f>L7*Model!AD121</f>
        <v>71719.661158698393</v>
      </c>
      <c r="M9" s="300">
        <f>M7*Model!AE121</f>
        <v>83811.251103969567</v>
      </c>
      <c r="N9" s="183">
        <f>N7*Model!AF121</f>
        <v>91182.044259831906</v>
      </c>
      <c r="O9" s="183">
        <f>O7*Model!AG121</f>
        <v>98545.806559212986</v>
      </c>
      <c r="P9" s="183">
        <f>P7*Model!AH121</f>
        <v>103203.11645968398</v>
      </c>
      <c r="Q9" s="183">
        <f>Q7*Model!AI121</f>
        <v>108419.7523024641</v>
      </c>
      <c r="R9" s="183">
        <f>R7*Model!AJ121</f>
        <v>113981.74528794327</v>
      </c>
      <c r="S9" s="183">
        <f>S7*Model!AK121</f>
        <v>119516.10407530083</v>
      </c>
      <c r="T9" s="183">
        <f>T7*Model!AL121</f>
        <v>125094.43732247679</v>
      </c>
      <c r="U9" s="183">
        <f>U7*Model!AM121</f>
        <v>131137.39145710767</v>
      </c>
      <c r="V9" s="183">
        <f>V7*Model!AN121</f>
        <v>137432.93029241482</v>
      </c>
      <c r="W9" s="183">
        <f>W7*Model!AO121</f>
        <v>143594.96601711333</v>
      </c>
      <c r="X9" s="183">
        <f>X7*Model!AP121</f>
        <v>147686.25270944103</v>
      </c>
      <c r="Y9" s="183">
        <f>Y7*Model!AQ121</f>
        <v>152047.00780069176</v>
      </c>
      <c r="Z9" s="183">
        <f>Z7*Model!AR121</f>
        <v>156535.90791661906</v>
      </c>
      <c r="AA9" s="183">
        <f>AA7*Model!AS121</f>
        <v>160899.66180222033</v>
      </c>
      <c r="AB9" s="183">
        <f>AB7*Model!AT121</f>
        <v>165221.04631124169</v>
      </c>
      <c r="AC9" s="183">
        <f>AC7*Model!AU121</f>
        <v>169810.85838903193</v>
      </c>
      <c r="AD9" s="183">
        <f>AD7*Model!AV121</f>
        <v>174525.03343593871</v>
      </c>
    </row>
    <row r="10" spans="1:16384"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</row>
    <row r="11" spans="1:16384" s="46" customFormat="1"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</row>
    <row r="12" spans="1:16384">
      <c r="A12" t="s">
        <v>73</v>
      </c>
      <c r="K12" s="46"/>
      <c r="L12" s="474">
        <f t="shared" ref="L12:AD12" si="2">L8-L9</f>
        <v>327309.33884130162</v>
      </c>
      <c r="M12" s="474">
        <f t="shared" si="2"/>
        <v>348634.74889603042</v>
      </c>
      <c r="N12" s="183">
        <f t="shared" si="2"/>
        <v>335046.99594326259</v>
      </c>
      <c r="O12" s="183">
        <f t="shared" si="2"/>
        <v>350744.61684590165</v>
      </c>
      <c r="P12" s="183">
        <f t="shared" si="2"/>
        <v>400045.44905148045</v>
      </c>
      <c r="Q12" s="183">
        <f t="shared" si="2"/>
        <v>428145.39728517365</v>
      </c>
      <c r="R12" s="183">
        <f t="shared" si="2"/>
        <v>419917.53476559662</v>
      </c>
      <c r="S12" s="183">
        <f t="shared" si="2"/>
        <v>418625.38963656372</v>
      </c>
      <c r="T12" s="183">
        <f t="shared" si="2"/>
        <v>457869.00719544443</v>
      </c>
      <c r="U12" s="183">
        <f t="shared" si="2"/>
        <v>476192.88488813391</v>
      </c>
      <c r="V12" s="183">
        <f t="shared" si="2"/>
        <v>457018.30850259366</v>
      </c>
      <c r="W12" s="183">
        <f t="shared" si="2"/>
        <v>448434.32864557684</v>
      </c>
      <c r="X12" s="183">
        <f t="shared" si="2"/>
        <v>483336.44382056186</v>
      </c>
      <c r="Y12" s="183">
        <f t="shared" si="2"/>
        <v>497518.90368319186</v>
      </c>
      <c r="Z12" s="183">
        <f t="shared" si="2"/>
        <v>474920.72889615665</v>
      </c>
      <c r="AA12" s="183">
        <f t="shared" si="2"/>
        <v>464425.91795729654</v>
      </c>
      <c r="AB12" s="183">
        <f t="shared" si="2"/>
        <v>498947.32207618165</v>
      </c>
      <c r="AC12" s="183">
        <f t="shared" si="2"/>
        <v>512353.44292244944</v>
      </c>
      <c r="AD12" s="183">
        <f t="shared" si="2"/>
        <v>488248.33517145034</v>
      </c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U12" s="183"/>
    </row>
    <row r="13" spans="1:16384">
      <c r="A13" t="s">
        <v>69</v>
      </c>
      <c r="H13" s="46" t="s">
        <v>377</v>
      </c>
      <c r="J13" s="189">
        <f>SUM(N13:AD13)+M32</f>
        <v>28483691.157320689</v>
      </c>
      <c r="L13" s="474">
        <f t="shared" ref="L13:AD13" si="3">L12/(1+$B$23)^L4</f>
        <v>327309.33884130162</v>
      </c>
      <c r="M13" s="474">
        <f t="shared" si="3"/>
        <v>348634.74889603042</v>
      </c>
      <c r="N13" s="183">
        <f t="shared" si="3"/>
        <v>329356.84974385978</v>
      </c>
      <c r="O13" s="183">
        <f t="shared" si="3"/>
        <v>338932.29911655001</v>
      </c>
      <c r="P13" s="183">
        <f t="shared" si="3"/>
        <v>380007.57093574433</v>
      </c>
      <c r="Q13" s="183">
        <f t="shared" si="3"/>
        <v>399792.98201866512</v>
      </c>
      <c r="R13" s="183">
        <f t="shared" si="3"/>
        <v>385450.72640273516</v>
      </c>
      <c r="S13" s="183">
        <f t="shared" si="3"/>
        <v>377738.62469247374</v>
      </c>
      <c r="T13" s="183">
        <f t="shared" si="3"/>
        <v>406132.7848765527</v>
      </c>
      <c r="U13" s="183">
        <f t="shared" si="3"/>
        <v>415212.74462116149</v>
      </c>
      <c r="V13" s="183">
        <f t="shared" si="3"/>
        <v>391725.95100566314</v>
      </c>
      <c r="W13" s="183">
        <f t="shared" si="3"/>
        <v>377840.55288681114</v>
      </c>
      <c r="X13" s="183">
        <f t="shared" si="3"/>
        <v>400331.93039681728</v>
      </c>
      <c r="Y13" s="183">
        <f t="shared" si="3"/>
        <v>405080.41552546714</v>
      </c>
      <c r="Z13" s="183">
        <f t="shared" si="3"/>
        <v>380113.90539540554</v>
      </c>
      <c r="AA13" s="183">
        <f t="shared" si="3"/>
        <v>365401.26918277133</v>
      </c>
      <c r="AB13" s="183">
        <f t="shared" si="3"/>
        <v>385895.10621260479</v>
      </c>
      <c r="AC13" s="183">
        <f t="shared" si="3"/>
        <v>389533.85206026363</v>
      </c>
      <c r="AD13" s="183">
        <f t="shared" si="3"/>
        <v>364902.8786343151</v>
      </c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</row>
    <row r="14" spans="1:16384">
      <c r="D14" s="46"/>
      <c r="E14" s="46"/>
      <c r="F14" s="46"/>
      <c r="G14" s="46"/>
      <c r="H14" s="46"/>
      <c r="I14" s="46"/>
      <c r="J14" s="46"/>
      <c r="K14" s="189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U14" s="183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/>
      <c r="ET14" s="46"/>
      <c r="EU14" s="46"/>
      <c r="EV14" s="46"/>
      <c r="EW14" s="46"/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/>
      <c r="FU14" s="46"/>
      <c r="FV14" s="46"/>
      <c r="FW14" s="46"/>
      <c r="FX14" s="46"/>
      <c r="FY14" s="46"/>
      <c r="FZ14" s="46"/>
      <c r="GA14" s="46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46"/>
      <c r="HU14" s="46"/>
      <c r="HV14" s="46"/>
      <c r="HW14" s="46"/>
      <c r="HX14" s="46"/>
      <c r="HY14" s="46"/>
      <c r="HZ14" s="46"/>
      <c r="IA14" s="46"/>
      <c r="IB14" s="46"/>
      <c r="IC14" s="46"/>
      <c r="ID14" s="46"/>
      <c r="IE14" s="46"/>
      <c r="IF14" s="46"/>
      <c r="IG14" s="46"/>
      <c r="IH14" s="46"/>
      <c r="II14" s="46"/>
      <c r="IJ14" s="46"/>
      <c r="IK14" s="46"/>
      <c r="IL14" s="46"/>
      <c r="IM14" s="46"/>
      <c r="IN14" s="46"/>
      <c r="IO14" s="46"/>
      <c r="IP14" s="46"/>
      <c r="IQ14" s="46"/>
      <c r="IR14" s="46"/>
      <c r="IS14" s="46"/>
      <c r="IT14" s="46"/>
      <c r="IU14" s="46"/>
      <c r="IV14" s="46"/>
      <c r="IW14" s="46"/>
      <c r="IX14" s="46"/>
      <c r="IY14" s="46"/>
      <c r="IZ14" s="46"/>
      <c r="JA14" s="46"/>
      <c r="JB14" s="46"/>
      <c r="JC14" s="46"/>
      <c r="JD14" s="46"/>
      <c r="JE14" s="46"/>
      <c r="JF14" s="46"/>
      <c r="JG14" s="46"/>
      <c r="JH14" s="46"/>
      <c r="JI14" s="46"/>
      <c r="JJ14" s="46"/>
      <c r="JK14" s="46"/>
      <c r="JL14" s="46"/>
      <c r="JM14" s="46"/>
      <c r="JN14" s="46"/>
      <c r="JO14" s="46"/>
      <c r="JP14" s="46"/>
      <c r="JQ14" s="46"/>
      <c r="JR14" s="46"/>
      <c r="JS14" s="46"/>
      <c r="JT14" s="46"/>
      <c r="JU14" s="46"/>
      <c r="JV14" s="46"/>
      <c r="JW14" s="46"/>
      <c r="JX14" s="46"/>
      <c r="JY14" s="46"/>
      <c r="JZ14" s="46"/>
      <c r="KA14" s="46"/>
      <c r="KB14" s="46"/>
      <c r="KC14" s="46"/>
      <c r="KD14" s="46"/>
      <c r="KE14" s="46"/>
      <c r="KF14" s="46"/>
      <c r="KG14" s="46"/>
      <c r="KH14" s="46"/>
      <c r="KI14" s="46"/>
      <c r="KJ14" s="46"/>
      <c r="KK14" s="46"/>
      <c r="KL14" s="46"/>
      <c r="KM14" s="46"/>
      <c r="KN14" s="46"/>
      <c r="KO14" s="46"/>
      <c r="KP14" s="46"/>
      <c r="KQ14" s="46"/>
      <c r="KR14" s="46"/>
      <c r="KS14" s="46"/>
      <c r="KT14" s="46"/>
      <c r="KU14" s="46"/>
      <c r="KV14" s="46"/>
      <c r="KW14" s="46"/>
      <c r="KX14" s="46"/>
      <c r="KY14" s="46"/>
      <c r="KZ14" s="46"/>
      <c r="LA14" s="46"/>
      <c r="LB14" s="46"/>
      <c r="LC14" s="46"/>
      <c r="LD14" s="46"/>
      <c r="LE14" s="46"/>
      <c r="LF14" s="46"/>
      <c r="LG14" s="46"/>
      <c r="LH14" s="46"/>
      <c r="LI14" s="46"/>
      <c r="LJ14" s="46"/>
      <c r="LK14" s="46"/>
      <c r="LL14" s="46"/>
      <c r="LM14" s="46"/>
      <c r="LN14" s="46"/>
      <c r="LO14" s="46"/>
      <c r="LP14" s="46"/>
      <c r="LQ14" s="46"/>
      <c r="LR14" s="46"/>
      <c r="LS14" s="46"/>
      <c r="LT14" s="46"/>
      <c r="LU14" s="46"/>
      <c r="LV14" s="46"/>
      <c r="LW14" s="46"/>
      <c r="LX14" s="46"/>
      <c r="LY14" s="46"/>
      <c r="LZ14" s="46"/>
      <c r="MA14" s="46"/>
      <c r="MB14" s="46"/>
      <c r="MC14" s="46"/>
      <c r="MD14" s="46"/>
      <c r="ME14" s="46"/>
      <c r="MF14" s="46"/>
      <c r="MG14" s="46"/>
      <c r="MH14" s="46"/>
      <c r="MI14" s="46"/>
      <c r="MJ14" s="46"/>
      <c r="MK14" s="46"/>
      <c r="ML14" s="46"/>
      <c r="MM14" s="46"/>
      <c r="MN14" s="46"/>
      <c r="MO14" s="46"/>
      <c r="MP14" s="46"/>
      <c r="MQ14" s="46"/>
      <c r="MR14" s="46"/>
      <c r="MS14" s="46"/>
      <c r="MT14" s="46"/>
      <c r="MU14" s="46"/>
      <c r="MV14" s="46"/>
      <c r="MW14" s="46"/>
      <c r="MX14" s="46"/>
      <c r="MY14" s="46"/>
      <c r="MZ14" s="46"/>
      <c r="NA14" s="46"/>
      <c r="NB14" s="46"/>
      <c r="NC14" s="46"/>
      <c r="ND14" s="46"/>
      <c r="NE14" s="46"/>
      <c r="NF14" s="46"/>
      <c r="NG14" s="46"/>
      <c r="NH14" s="46"/>
      <c r="NI14" s="46"/>
      <c r="NJ14" s="46"/>
      <c r="NK14" s="46"/>
      <c r="NL14" s="46"/>
      <c r="NM14" s="46"/>
      <c r="NN14" s="46"/>
      <c r="NO14" s="46"/>
      <c r="NP14" s="46"/>
      <c r="NQ14" s="46"/>
      <c r="NR14" s="46"/>
      <c r="NS14" s="46"/>
      <c r="NT14" s="46"/>
      <c r="NU14" s="46"/>
      <c r="NV14" s="46"/>
      <c r="NW14" s="46"/>
      <c r="NX14" s="46"/>
      <c r="NY14" s="46"/>
      <c r="NZ14" s="46"/>
      <c r="OA14" s="46"/>
      <c r="OB14" s="46"/>
      <c r="OC14" s="46"/>
      <c r="OD14" s="46"/>
      <c r="OE14" s="46"/>
      <c r="OF14" s="46"/>
      <c r="OG14" s="46"/>
      <c r="OH14" s="46"/>
      <c r="OI14" s="46"/>
      <c r="OJ14" s="46"/>
      <c r="OK14" s="46"/>
      <c r="OL14" s="46"/>
      <c r="OM14" s="46"/>
      <c r="ON14" s="46"/>
      <c r="OO14" s="46"/>
      <c r="OP14" s="46"/>
      <c r="OQ14" s="46"/>
      <c r="OR14" s="46"/>
      <c r="OS14" s="46"/>
      <c r="OT14" s="46"/>
      <c r="OU14" s="46"/>
      <c r="OV14" s="46"/>
      <c r="OW14" s="46"/>
      <c r="OX14" s="46"/>
      <c r="OY14" s="46"/>
      <c r="OZ14" s="46"/>
      <c r="PA14" s="46"/>
      <c r="PB14" s="46"/>
      <c r="PC14" s="46"/>
      <c r="PD14" s="46"/>
      <c r="PE14" s="46"/>
      <c r="PF14" s="46"/>
      <c r="PG14" s="46"/>
      <c r="PH14" s="46"/>
      <c r="PI14" s="46"/>
      <c r="PJ14" s="46"/>
      <c r="PK14" s="46"/>
      <c r="PL14" s="46"/>
      <c r="PM14" s="46"/>
      <c r="PN14" s="46"/>
      <c r="PO14" s="46"/>
      <c r="PP14" s="46"/>
      <c r="PQ14" s="46"/>
      <c r="PR14" s="46"/>
      <c r="PS14" s="46"/>
      <c r="PT14" s="46"/>
      <c r="PU14" s="46"/>
      <c r="PV14" s="46"/>
      <c r="PW14" s="46"/>
      <c r="PX14" s="46"/>
      <c r="PY14" s="46"/>
      <c r="PZ14" s="46"/>
      <c r="QA14" s="46"/>
      <c r="QB14" s="46"/>
      <c r="QC14" s="46"/>
      <c r="QD14" s="46"/>
      <c r="QE14" s="46"/>
      <c r="QF14" s="46"/>
      <c r="QG14" s="46"/>
      <c r="QH14" s="46"/>
      <c r="QI14" s="46"/>
      <c r="QJ14" s="46"/>
      <c r="QK14" s="46"/>
      <c r="QL14" s="46"/>
      <c r="QM14" s="46"/>
      <c r="QN14" s="46"/>
      <c r="QO14" s="46"/>
      <c r="QP14" s="46"/>
      <c r="QQ14" s="46"/>
      <c r="QR14" s="46"/>
      <c r="QS14" s="46"/>
      <c r="QT14" s="46"/>
      <c r="QU14" s="46"/>
      <c r="QV14" s="46"/>
      <c r="QW14" s="46"/>
      <c r="QX14" s="46"/>
      <c r="QY14" s="46"/>
      <c r="QZ14" s="46"/>
      <c r="RA14" s="46"/>
      <c r="RB14" s="46"/>
      <c r="RC14" s="46"/>
      <c r="RD14" s="46"/>
      <c r="RE14" s="46"/>
      <c r="RF14" s="46"/>
      <c r="RG14" s="46"/>
      <c r="RH14" s="46"/>
      <c r="RI14" s="46"/>
      <c r="RJ14" s="46"/>
      <c r="RK14" s="46"/>
      <c r="RL14" s="46"/>
      <c r="RM14" s="46"/>
      <c r="RN14" s="46"/>
      <c r="RO14" s="46"/>
      <c r="RP14" s="46"/>
      <c r="RQ14" s="46"/>
      <c r="RR14" s="46"/>
      <c r="RS14" s="46"/>
      <c r="RT14" s="46"/>
      <c r="RU14" s="46"/>
      <c r="RV14" s="46"/>
      <c r="RW14" s="46"/>
      <c r="RX14" s="46"/>
      <c r="RY14" s="46"/>
      <c r="RZ14" s="46"/>
      <c r="SA14" s="46"/>
      <c r="SB14" s="46"/>
      <c r="SC14" s="46"/>
      <c r="SD14" s="46"/>
      <c r="SE14" s="46"/>
      <c r="SF14" s="46"/>
      <c r="SG14" s="46"/>
      <c r="SH14" s="46"/>
      <c r="SI14" s="46"/>
      <c r="SJ14" s="46"/>
      <c r="SK14" s="46"/>
      <c r="SL14" s="46"/>
      <c r="SM14" s="46"/>
      <c r="SN14" s="46"/>
      <c r="SO14" s="46"/>
      <c r="SP14" s="46"/>
      <c r="SQ14" s="46"/>
      <c r="SR14" s="46"/>
      <c r="SS14" s="46"/>
      <c r="ST14" s="46"/>
      <c r="SU14" s="46"/>
      <c r="SV14" s="46"/>
      <c r="SW14" s="46"/>
      <c r="SX14" s="46"/>
      <c r="SY14" s="46"/>
      <c r="SZ14" s="46"/>
      <c r="TA14" s="46"/>
      <c r="TB14" s="46"/>
      <c r="TC14" s="46"/>
      <c r="TD14" s="46"/>
      <c r="TE14" s="46"/>
      <c r="TF14" s="46"/>
      <c r="TG14" s="46"/>
      <c r="TH14" s="46"/>
      <c r="TI14" s="46"/>
      <c r="TJ14" s="46"/>
      <c r="TK14" s="46"/>
      <c r="TL14" s="46"/>
      <c r="TM14" s="46"/>
      <c r="TN14" s="46"/>
      <c r="TO14" s="46"/>
      <c r="TP14" s="46"/>
      <c r="TQ14" s="46"/>
      <c r="TR14" s="46"/>
      <c r="TS14" s="46"/>
      <c r="TT14" s="46"/>
      <c r="TU14" s="46"/>
      <c r="TV14" s="46"/>
      <c r="TW14" s="46"/>
      <c r="TX14" s="46"/>
      <c r="TY14" s="46"/>
      <c r="TZ14" s="46"/>
      <c r="UA14" s="46"/>
      <c r="UB14" s="46"/>
      <c r="UC14" s="46"/>
      <c r="UD14" s="46"/>
      <c r="UE14" s="46"/>
      <c r="UF14" s="46"/>
      <c r="UG14" s="46"/>
      <c r="UH14" s="46"/>
      <c r="UI14" s="46"/>
      <c r="UJ14" s="46"/>
      <c r="UK14" s="46"/>
      <c r="UL14" s="46"/>
      <c r="UM14" s="46"/>
      <c r="UN14" s="46"/>
      <c r="UO14" s="46"/>
      <c r="UP14" s="46"/>
      <c r="UQ14" s="46"/>
      <c r="UR14" s="46"/>
      <c r="US14" s="46"/>
      <c r="UT14" s="46"/>
      <c r="UU14" s="46"/>
      <c r="UV14" s="46"/>
      <c r="UW14" s="46"/>
      <c r="UX14" s="46"/>
      <c r="UY14" s="46"/>
      <c r="UZ14" s="46"/>
      <c r="VA14" s="46"/>
      <c r="VB14" s="46"/>
      <c r="VC14" s="46"/>
      <c r="VD14" s="46"/>
      <c r="VE14" s="46"/>
      <c r="VF14" s="46"/>
      <c r="VG14" s="46"/>
      <c r="VH14" s="46"/>
      <c r="VI14" s="46"/>
      <c r="VJ14" s="46"/>
      <c r="VK14" s="46"/>
      <c r="VL14" s="46"/>
      <c r="VM14" s="46"/>
      <c r="VN14" s="46"/>
      <c r="VO14" s="46"/>
      <c r="VP14" s="46"/>
      <c r="VQ14" s="46"/>
      <c r="VR14" s="46"/>
      <c r="VS14" s="46"/>
      <c r="VT14" s="46"/>
      <c r="VU14" s="46"/>
      <c r="VV14" s="46"/>
      <c r="VW14" s="46"/>
      <c r="VX14" s="46"/>
      <c r="VY14" s="46"/>
      <c r="VZ14" s="46"/>
      <c r="WA14" s="46"/>
      <c r="WB14" s="46"/>
      <c r="WC14" s="46"/>
      <c r="WD14" s="46"/>
      <c r="WE14" s="46"/>
      <c r="WF14" s="46"/>
      <c r="WG14" s="46"/>
      <c r="WH14" s="46"/>
      <c r="WI14" s="46"/>
      <c r="WJ14" s="46"/>
      <c r="WK14" s="46"/>
      <c r="WL14" s="46"/>
      <c r="WM14" s="46"/>
      <c r="WN14" s="46"/>
      <c r="WO14" s="46"/>
      <c r="WP14" s="46"/>
      <c r="WQ14" s="46"/>
      <c r="WR14" s="46"/>
      <c r="WS14" s="46"/>
      <c r="WT14" s="46"/>
      <c r="WU14" s="46"/>
      <c r="WV14" s="46"/>
      <c r="WW14" s="46"/>
      <c r="WX14" s="46"/>
      <c r="WY14" s="46"/>
      <c r="WZ14" s="46"/>
      <c r="XA14" s="46"/>
      <c r="XB14" s="46"/>
      <c r="XC14" s="46"/>
      <c r="XD14" s="46"/>
      <c r="XE14" s="46"/>
      <c r="XF14" s="46"/>
      <c r="XG14" s="46"/>
      <c r="XH14" s="46"/>
      <c r="XI14" s="46"/>
      <c r="XJ14" s="46"/>
      <c r="XK14" s="46"/>
      <c r="XL14" s="46"/>
      <c r="XM14" s="46"/>
      <c r="XN14" s="46"/>
      <c r="XO14" s="46"/>
      <c r="XP14" s="46"/>
      <c r="XQ14" s="46"/>
      <c r="XR14" s="46"/>
      <c r="XS14" s="46"/>
      <c r="XT14" s="46"/>
      <c r="XU14" s="46"/>
      <c r="XV14" s="46"/>
      <c r="XW14" s="46"/>
      <c r="XX14" s="46"/>
      <c r="XY14" s="46"/>
      <c r="XZ14" s="46"/>
      <c r="YA14" s="46"/>
      <c r="YB14" s="46"/>
      <c r="YC14" s="46"/>
      <c r="YD14" s="46"/>
      <c r="YE14" s="46"/>
      <c r="YF14" s="46"/>
      <c r="YG14" s="46"/>
      <c r="YH14" s="46"/>
      <c r="YI14" s="46"/>
      <c r="YJ14" s="46"/>
      <c r="YK14" s="46"/>
      <c r="YL14" s="46"/>
      <c r="YM14" s="46"/>
      <c r="YN14" s="46"/>
      <c r="YO14" s="46"/>
      <c r="YP14" s="46"/>
      <c r="YQ14" s="46"/>
      <c r="YR14" s="46"/>
      <c r="YS14" s="46"/>
      <c r="YT14" s="46"/>
      <c r="YU14" s="46"/>
      <c r="YV14" s="46"/>
      <c r="YW14" s="46"/>
      <c r="YX14" s="46"/>
      <c r="YY14" s="46"/>
      <c r="YZ14" s="46"/>
      <c r="ZA14" s="46"/>
      <c r="ZB14" s="46"/>
      <c r="ZC14" s="46"/>
      <c r="ZD14" s="46"/>
      <c r="ZE14" s="46"/>
      <c r="ZF14" s="46"/>
      <c r="ZG14" s="46"/>
      <c r="ZH14" s="46"/>
      <c r="ZI14" s="46"/>
      <c r="ZJ14" s="46"/>
      <c r="ZK14" s="46"/>
      <c r="ZL14" s="46"/>
      <c r="ZM14" s="46"/>
      <c r="ZN14" s="46"/>
      <c r="ZO14" s="46"/>
      <c r="ZP14" s="46"/>
      <c r="ZQ14" s="46"/>
      <c r="ZR14" s="46"/>
      <c r="ZS14" s="46"/>
      <c r="ZT14" s="46"/>
      <c r="ZU14" s="46"/>
      <c r="ZV14" s="46"/>
      <c r="ZW14" s="46"/>
      <c r="ZX14" s="46"/>
      <c r="ZY14" s="46"/>
      <c r="ZZ14" s="46"/>
      <c r="AAA14" s="46"/>
      <c r="AAB14" s="46"/>
      <c r="AAC14" s="46"/>
      <c r="AAD14" s="46"/>
      <c r="AAE14" s="46"/>
      <c r="AAF14" s="46"/>
      <c r="AAG14" s="46"/>
      <c r="AAH14" s="46"/>
      <c r="AAI14" s="46"/>
      <c r="AAJ14" s="46"/>
      <c r="AAK14" s="46"/>
      <c r="AAL14" s="46"/>
      <c r="AAM14" s="46"/>
      <c r="AAN14" s="46"/>
      <c r="AAO14" s="46"/>
      <c r="AAP14" s="46"/>
      <c r="AAQ14" s="46"/>
      <c r="AAR14" s="46"/>
      <c r="AAS14" s="46"/>
      <c r="AAT14" s="46"/>
      <c r="AAU14" s="46"/>
      <c r="AAV14" s="46"/>
      <c r="AAW14" s="46"/>
      <c r="AAX14" s="46"/>
      <c r="AAY14" s="46"/>
      <c r="AAZ14" s="46"/>
      <c r="ABA14" s="46"/>
      <c r="ABB14" s="46"/>
      <c r="ABC14" s="46"/>
      <c r="ABD14" s="46"/>
      <c r="ABE14" s="46"/>
      <c r="ABF14" s="46"/>
      <c r="ABG14" s="46"/>
      <c r="ABH14" s="46"/>
      <c r="ABI14" s="46"/>
      <c r="ABJ14" s="46"/>
      <c r="ABK14" s="46"/>
      <c r="ABL14" s="46"/>
      <c r="ABM14" s="46"/>
      <c r="ABN14" s="46"/>
      <c r="ABO14" s="46"/>
      <c r="ABP14" s="46"/>
      <c r="ABQ14" s="46"/>
      <c r="ABR14" s="46"/>
      <c r="ABS14" s="46"/>
      <c r="ABT14" s="46"/>
      <c r="ABU14" s="46"/>
      <c r="ABV14" s="46"/>
      <c r="ABW14" s="46"/>
      <c r="ABX14" s="46"/>
      <c r="ABY14" s="46"/>
      <c r="ABZ14" s="46"/>
      <c r="ACA14" s="46"/>
      <c r="ACB14" s="46"/>
      <c r="ACC14" s="46"/>
      <c r="ACD14" s="46"/>
      <c r="ACE14" s="46"/>
      <c r="ACF14" s="46"/>
      <c r="ACG14" s="46"/>
      <c r="ACH14" s="46"/>
      <c r="ACI14" s="46"/>
      <c r="ACJ14" s="46"/>
      <c r="ACK14" s="46"/>
      <c r="ACL14" s="46"/>
      <c r="ACM14" s="46"/>
      <c r="ACN14" s="46"/>
      <c r="ACO14" s="46"/>
      <c r="ACP14" s="46"/>
      <c r="ACQ14" s="46"/>
      <c r="ACR14" s="46"/>
      <c r="ACS14" s="46"/>
      <c r="ACT14" s="46"/>
      <c r="ACU14" s="46"/>
      <c r="ACV14" s="46"/>
      <c r="ACW14" s="46"/>
      <c r="ACX14" s="46"/>
      <c r="ACY14" s="46"/>
      <c r="ACZ14" s="46"/>
      <c r="ADA14" s="46"/>
      <c r="ADB14" s="46"/>
      <c r="ADC14" s="46"/>
      <c r="ADD14" s="46"/>
      <c r="ADE14" s="46"/>
      <c r="ADF14" s="46"/>
      <c r="ADG14" s="46"/>
      <c r="ADH14" s="46"/>
      <c r="ADI14" s="46"/>
      <c r="ADJ14" s="46"/>
      <c r="ADK14" s="46"/>
      <c r="ADL14" s="46"/>
      <c r="ADM14" s="46"/>
      <c r="ADN14" s="46"/>
      <c r="ADO14" s="46"/>
      <c r="ADP14" s="46"/>
      <c r="ADQ14" s="46"/>
      <c r="ADR14" s="46"/>
      <c r="ADS14" s="46"/>
      <c r="ADT14" s="46"/>
      <c r="ADU14" s="46"/>
      <c r="ADV14" s="46"/>
      <c r="ADW14" s="46"/>
      <c r="ADX14" s="46"/>
      <c r="ADY14" s="46"/>
      <c r="ADZ14" s="46"/>
      <c r="AEA14" s="46"/>
      <c r="AEB14" s="46"/>
      <c r="AEC14" s="46"/>
      <c r="AED14" s="46"/>
      <c r="AEE14" s="46"/>
      <c r="AEF14" s="46"/>
      <c r="AEG14" s="46"/>
      <c r="AEH14" s="46"/>
      <c r="AEI14" s="46"/>
      <c r="AEJ14" s="46"/>
      <c r="AEK14" s="46"/>
      <c r="AEL14" s="46"/>
      <c r="AEM14" s="46"/>
      <c r="AEN14" s="46"/>
      <c r="AEO14" s="46"/>
      <c r="AEP14" s="46"/>
      <c r="AEQ14" s="46"/>
      <c r="AER14" s="46"/>
      <c r="AES14" s="46"/>
      <c r="AET14" s="46"/>
      <c r="AEU14" s="46"/>
      <c r="AEV14" s="46"/>
      <c r="AEW14" s="46"/>
      <c r="AEX14" s="46"/>
      <c r="AEY14" s="46"/>
      <c r="AEZ14" s="46"/>
      <c r="AFA14" s="46"/>
      <c r="AFB14" s="46"/>
      <c r="AFC14" s="46"/>
      <c r="AFD14" s="46"/>
      <c r="AFE14" s="46"/>
      <c r="AFF14" s="46"/>
      <c r="AFG14" s="46"/>
      <c r="AFH14" s="46"/>
      <c r="AFI14" s="46"/>
      <c r="AFJ14" s="46"/>
      <c r="AFK14" s="46"/>
      <c r="AFL14" s="46"/>
      <c r="AFM14" s="46"/>
      <c r="AFN14" s="46"/>
      <c r="AFO14" s="46"/>
      <c r="AFP14" s="46"/>
      <c r="AFQ14" s="46"/>
      <c r="AFR14" s="46"/>
      <c r="AFS14" s="46"/>
      <c r="AFT14" s="46"/>
      <c r="AFU14" s="46"/>
      <c r="AFV14" s="46"/>
      <c r="AFW14" s="46"/>
      <c r="AFX14" s="46"/>
      <c r="AFY14" s="46"/>
      <c r="AFZ14" s="46"/>
      <c r="AGA14" s="46"/>
      <c r="AGB14" s="46"/>
      <c r="AGC14" s="46"/>
      <c r="AGD14" s="46"/>
      <c r="AGE14" s="46"/>
      <c r="AGF14" s="46"/>
      <c r="AGG14" s="46"/>
      <c r="AGH14" s="46"/>
      <c r="AGI14" s="46"/>
      <c r="AGJ14" s="46"/>
      <c r="AGK14" s="46"/>
      <c r="AGL14" s="46"/>
      <c r="AGM14" s="46"/>
      <c r="AGN14" s="46"/>
      <c r="AGO14" s="46"/>
      <c r="AGP14" s="46"/>
      <c r="AGQ14" s="46"/>
      <c r="AGR14" s="46"/>
      <c r="AGS14" s="46"/>
      <c r="AGT14" s="46"/>
      <c r="AGU14" s="46"/>
      <c r="AGV14" s="46"/>
      <c r="AGW14" s="46"/>
      <c r="AGX14" s="46"/>
      <c r="AGY14" s="46"/>
      <c r="AGZ14" s="46"/>
      <c r="AHA14" s="46"/>
      <c r="AHB14" s="46"/>
      <c r="AHC14" s="46"/>
      <c r="AHD14" s="46"/>
      <c r="AHE14" s="46"/>
      <c r="AHF14" s="46"/>
      <c r="AHG14" s="46"/>
      <c r="AHH14" s="46"/>
      <c r="AHI14" s="46"/>
      <c r="AHJ14" s="46"/>
      <c r="AHK14" s="46"/>
      <c r="AHL14" s="46"/>
      <c r="AHM14" s="46"/>
      <c r="AHN14" s="46"/>
      <c r="AHO14" s="46"/>
      <c r="AHP14" s="46"/>
      <c r="AHQ14" s="46"/>
      <c r="AHR14" s="46"/>
      <c r="AHS14" s="46"/>
      <c r="AHT14" s="46"/>
      <c r="AHU14" s="46"/>
      <c r="AHV14" s="46"/>
      <c r="AHW14" s="46"/>
      <c r="AHX14" s="46"/>
      <c r="AHY14" s="46"/>
      <c r="AHZ14" s="46"/>
      <c r="AIA14" s="46"/>
      <c r="AIB14" s="46"/>
      <c r="AIC14" s="46"/>
      <c r="AID14" s="46"/>
      <c r="AIE14" s="46"/>
      <c r="AIF14" s="46"/>
      <c r="AIG14" s="46"/>
      <c r="AIH14" s="46"/>
      <c r="AII14" s="46"/>
      <c r="AIJ14" s="46"/>
      <c r="AIK14" s="46"/>
      <c r="AIL14" s="46"/>
      <c r="AIM14" s="46"/>
      <c r="AIN14" s="46"/>
      <c r="AIO14" s="46"/>
      <c r="AIP14" s="46"/>
      <c r="AIQ14" s="46"/>
      <c r="AIR14" s="46"/>
      <c r="AIS14" s="46"/>
      <c r="AIT14" s="46"/>
      <c r="AIU14" s="46"/>
      <c r="AIV14" s="46"/>
      <c r="AIW14" s="46"/>
      <c r="AIX14" s="46"/>
      <c r="AIY14" s="46"/>
      <c r="AIZ14" s="46"/>
      <c r="AJA14" s="46"/>
      <c r="AJB14" s="46"/>
      <c r="AJC14" s="46"/>
      <c r="AJD14" s="46"/>
      <c r="AJE14" s="46"/>
      <c r="AJF14" s="46"/>
      <c r="AJG14" s="46"/>
      <c r="AJH14" s="46"/>
      <c r="AJI14" s="46"/>
      <c r="AJJ14" s="46"/>
      <c r="AJK14" s="46"/>
      <c r="AJL14" s="46"/>
      <c r="AJM14" s="46"/>
      <c r="AJN14" s="46"/>
      <c r="AJO14" s="46"/>
      <c r="AJP14" s="46"/>
      <c r="AJQ14" s="46"/>
      <c r="AJR14" s="46"/>
      <c r="AJS14" s="46"/>
      <c r="AJT14" s="46"/>
      <c r="AJU14" s="46"/>
      <c r="AJV14" s="46"/>
      <c r="AJW14" s="46"/>
      <c r="AJX14" s="46"/>
      <c r="AJY14" s="46"/>
      <c r="AJZ14" s="46"/>
      <c r="AKA14" s="46"/>
      <c r="AKB14" s="46"/>
      <c r="AKC14" s="46"/>
      <c r="AKD14" s="46"/>
      <c r="AKE14" s="46"/>
      <c r="AKF14" s="46"/>
      <c r="AKG14" s="46"/>
      <c r="AKH14" s="46"/>
      <c r="AKI14" s="46"/>
      <c r="AKJ14" s="46"/>
      <c r="AKK14" s="46"/>
      <c r="AKL14" s="46"/>
      <c r="AKM14" s="46"/>
      <c r="AKN14" s="46"/>
      <c r="AKO14" s="46"/>
      <c r="AKP14" s="46"/>
      <c r="AKQ14" s="46"/>
      <c r="AKR14" s="46"/>
      <c r="AKS14" s="46"/>
      <c r="AKT14" s="46"/>
      <c r="AKU14" s="46"/>
      <c r="AKV14" s="46"/>
      <c r="AKW14" s="46"/>
      <c r="AKX14" s="46"/>
      <c r="AKY14" s="46"/>
      <c r="AKZ14" s="46"/>
      <c r="ALA14" s="46"/>
      <c r="ALB14" s="46"/>
      <c r="ALC14" s="46"/>
      <c r="ALD14" s="46"/>
      <c r="ALE14" s="46"/>
      <c r="ALF14" s="46"/>
      <c r="ALG14" s="46"/>
      <c r="ALH14" s="46"/>
      <c r="ALI14" s="46"/>
      <c r="ALJ14" s="46"/>
      <c r="ALK14" s="46"/>
      <c r="ALL14" s="46"/>
      <c r="ALM14" s="46"/>
      <c r="ALN14" s="46"/>
      <c r="ALO14" s="46"/>
      <c r="ALP14" s="46"/>
      <c r="ALQ14" s="46"/>
      <c r="ALR14" s="46"/>
      <c r="ALS14" s="46"/>
      <c r="ALT14" s="46"/>
      <c r="ALU14" s="46"/>
      <c r="ALV14" s="46"/>
      <c r="ALW14" s="46"/>
      <c r="ALX14" s="46"/>
      <c r="ALY14" s="46"/>
      <c r="ALZ14" s="46"/>
      <c r="AMA14" s="46"/>
      <c r="AMB14" s="46"/>
      <c r="AMC14" s="46"/>
      <c r="AMD14" s="46"/>
      <c r="AME14" s="46"/>
      <c r="AMF14" s="46"/>
      <c r="AMG14" s="46"/>
      <c r="AMH14" s="46"/>
      <c r="AMI14" s="46"/>
      <c r="AMJ14" s="46"/>
      <c r="AMK14" s="46"/>
      <c r="AML14" s="46"/>
      <c r="AMM14" s="46"/>
      <c r="AMN14" s="46"/>
      <c r="AMO14" s="46"/>
      <c r="AMP14" s="46"/>
      <c r="AMQ14" s="46"/>
      <c r="AMR14" s="46"/>
      <c r="AMS14" s="46"/>
      <c r="AMT14" s="46"/>
      <c r="AMU14" s="46"/>
      <c r="AMV14" s="46"/>
      <c r="AMW14" s="46"/>
      <c r="AMX14" s="46"/>
      <c r="AMY14" s="46"/>
      <c r="AMZ14" s="46"/>
      <c r="ANA14" s="46"/>
      <c r="ANB14" s="46"/>
      <c r="ANC14" s="46"/>
      <c r="AND14" s="46"/>
      <c r="ANE14" s="46"/>
      <c r="ANF14" s="46"/>
      <c r="ANG14" s="46"/>
      <c r="ANH14" s="46"/>
      <c r="ANI14" s="46"/>
      <c r="ANJ14" s="46"/>
      <c r="ANK14" s="46"/>
      <c r="ANL14" s="46"/>
      <c r="ANM14" s="46"/>
      <c r="ANN14" s="46"/>
      <c r="ANO14" s="46"/>
      <c r="ANP14" s="46"/>
      <c r="ANQ14" s="46"/>
      <c r="ANR14" s="46"/>
      <c r="ANS14" s="46"/>
      <c r="ANT14" s="46"/>
      <c r="ANU14" s="46"/>
      <c r="ANV14" s="46"/>
      <c r="ANW14" s="46"/>
      <c r="ANX14" s="46"/>
      <c r="ANY14" s="46"/>
      <c r="ANZ14" s="46"/>
      <c r="AOA14" s="46"/>
      <c r="AOB14" s="46"/>
      <c r="AOC14" s="46"/>
      <c r="AOD14" s="46"/>
      <c r="AOE14" s="46"/>
      <c r="AOF14" s="46"/>
      <c r="AOG14" s="46"/>
      <c r="AOH14" s="46"/>
      <c r="AOI14" s="46"/>
      <c r="AOJ14" s="46"/>
      <c r="AOK14" s="46"/>
      <c r="AOL14" s="46"/>
      <c r="AOM14" s="46"/>
      <c r="AON14" s="46"/>
      <c r="AOO14" s="46"/>
      <c r="AOP14" s="46"/>
      <c r="AOQ14" s="46"/>
      <c r="AOR14" s="46"/>
      <c r="AOS14" s="46"/>
      <c r="AOT14" s="46"/>
      <c r="AOU14" s="46"/>
      <c r="AOV14" s="46"/>
      <c r="AOW14" s="46"/>
      <c r="AOX14" s="46"/>
      <c r="AOY14" s="46"/>
      <c r="AOZ14" s="46"/>
      <c r="APA14" s="46"/>
      <c r="APB14" s="46"/>
      <c r="APC14" s="46"/>
      <c r="APD14" s="46"/>
      <c r="APE14" s="46"/>
      <c r="APF14" s="46"/>
      <c r="APG14" s="46"/>
      <c r="APH14" s="46"/>
      <c r="API14" s="46"/>
      <c r="APJ14" s="46"/>
      <c r="APK14" s="46"/>
      <c r="APL14" s="46"/>
      <c r="APM14" s="46"/>
      <c r="APN14" s="46"/>
      <c r="APO14" s="46"/>
      <c r="APP14" s="46"/>
      <c r="APQ14" s="46"/>
      <c r="APR14" s="46"/>
      <c r="APS14" s="46"/>
      <c r="APT14" s="46"/>
      <c r="APU14" s="46"/>
      <c r="APV14" s="46"/>
      <c r="APW14" s="46"/>
      <c r="APX14" s="46"/>
      <c r="APY14" s="46"/>
      <c r="APZ14" s="46"/>
      <c r="AQA14" s="46"/>
      <c r="AQB14" s="46"/>
      <c r="AQC14" s="46"/>
      <c r="AQD14" s="46"/>
      <c r="AQE14" s="46"/>
      <c r="AQF14" s="46"/>
      <c r="AQG14" s="46"/>
      <c r="AQH14" s="46"/>
      <c r="AQI14" s="46"/>
      <c r="AQJ14" s="46"/>
      <c r="AQK14" s="46"/>
      <c r="AQL14" s="46"/>
      <c r="AQM14" s="46"/>
      <c r="AQN14" s="46"/>
      <c r="AQO14" s="46"/>
      <c r="AQP14" s="46"/>
      <c r="AQQ14" s="46"/>
      <c r="AQR14" s="46"/>
      <c r="AQS14" s="46"/>
      <c r="AQT14" s="46"/>
      <c r="AQU14" s="46"/>
      <c r="AQV14" s="46"/>
      <c r="AQW14" s="46"/>
      <c r="AQX14" s="46"/>
      <c r="AQY14" s="46"/>
      <c r="AQZ14" s="46"/>
      <c r="ARA14" s="46"/>
      <c r="ARB14" s="46"/>
      <c r="ARC14" s="46"/>
      <c r="ARD14" s="46"/>
      <c r="ARE14" s="46"/>
      <c r="ARF14" s="46"/>
      <c r="ARG14" s="46"/>
      <c r="ARH14" s="46"/>
      <c r="ARI14" s="46"/>
      <c r="ARJ14" s="46"/>
      <c r="ARK14" s="46"/>
      <c r="ARL14" s="46"/>
      <c r="ARM14" s="46"/>
      <c r="ARN14" s="46"/>
      <c r="ARO14" s="46"/>
      <c r="ARP14" s="46"/>
      <c r="ARQ14" s="46"/>
      <c r="ARR14" s="46"/>
      <c r="ARS14" s="46"/>
      <c r="ART14" s="46"/>
      <c r="ARU14" s="46"/>
      <c r="ARV14" s="46"/>
      <c r="ARW14" s="46"/>
      <c r="ARX14" s="46"/>
      <c r="ARY14" s="46"/>
      <c r="ARZ14" s="46"/>
      <c r="ASA14" s="46"/>
      <c r="ASB14" s="46"/>
      <c r="ASC14" s="46"/>
      <c r="ASD14" s="46"/>
      <c r="ASE14" s="46"/>
      <c r="ASF14" s="46"/>
      <c r="ASG14" s="46"/>
      <c r="ASH14" s="46"/>
      <c r="ASI14" s="46"/>
      <c r="ASJ14" s="46"/>
      <c r="ASK14" s="46"/>
      <c r="ASL14" s="46"/>
      <c r="ASM14" s="46"/>
      <c r="ASN14" s="46"/>
      <c r="ASO14" s="46"/>
      <c r="ASP14" s="46"/>
      <c r="ASQ14" s="46"/>
      <c r="ASR14" s="46"/>
      <c r="ASS14" s="46"/>
      <c r="AST14" s="46"/>
      <c r="ASU14" s="46"/>
      <c r="ASV14" s="46"/>
      <c r="ASW14" s="46"/>
      <c r="ASX14" s="46"/>
      <c r="ASY14" s="46"/>
      <c r="ASZ14" s="46"/>
      <c r="ATA14" s="46"/>
      <c r="ATB14" s="46"/>
      <c r="ATC14" s="46"/>
      <c r="ATD14" s="46"/>
      <c r="ATE14" s="46"/>
      <c r="ATF14" s="46"/>
      <c r="ATG14" s="46"/>
      <c r="ATH14" s="46"/>
      <c r="ATI14" s="46"/>
      <c r="ATJ14" s="46"/>
      <c r="ATK14" s="46"/>
      <c r="ATL14" s="46"/>
      <c r="ATM14" s="46"/>
      <c r="ATN14" s="46"/>
      <c r="ATO14" s="46"/>
      <c r="ATP14" s="46"/>
      <c r="ATQ14" s="46"/>
      <c r="ATR14" s="46"/>
      <c r="ATS14" s="46"/>
      <c r="ATT14" s="46"/>
      <c r="ATU14" s="46"/>
      <c r="ATV14" s="46"/>
      <c r="ATW14" s="46"/>
      <c r="ATX14" s="46"/>
      <c r="ATY14" s="46"/>
      <c r="ATZ14" s="46"/>
      <c r="AUA14" s="46"/>
      <c r="AUB14" s="46"/>
      <c r="AUC14" s="46"/>
      <c r="AUD14" s="46"/>
      <c r="AUE14" s="46"/>
      <c r="AUF14" s="46"/>
      <c r="AUG14" s="46"/>
      <c r="AUH14" s="46"/>
      <c r="AUI14" s="46"/>
      <c r="AUJ14" s="46"/>
      <c r="AUK14" s="46"/>
      <c r="AUL14" s="46"/>
      <c r="AUM14" s="46"/>
      <c r="AUN14" s="46"/>
      <c r="AUO14" s="46"/>
      <c r="AUP14" s="46"/>
      <c r="AUQ14" s="46"/>
      <c r="AUR14" s="46"/>
      <c r="AUS14" s="46"/>
      <c r="AUT14" s="46"/>
      <c r="AUU14" s="46"/>
      <c r="AUV14" s="46"/>
      <c r="AUW14" s="46"/>
      <c r="AUX14" s="46"/>
      <c r="AUY14" s="46"/>
      <c r="AUZ14" s="46"/>
      <c r="AVA14" s="46"/>
      <c r="AVB14" s="46"/>
      <c r="AVC14" s="46"/>
      <c r="AVD14" s="46"/>
      <c r="AVE14" s="46"/>
      <c r="AVF14" s="46"/>
      <c r="AVG14" s="46"/>
      <c r="AVH14" s="46"/>
      <c r="AVI14" s="46"/>
      <c r="AVJ14" s="46"/>
      <c r="AVK14" s="46"/>
      <c r="AVL14" s="46"/>
      <c r="AVM14" s="46"/>
      <c r="AVN14" s="46"/>
      <c r="AVO14" s="46"/>
      <c r="AVP14" s="46"/>
      <c r="AVQ14" s="46"/>
      <c r="AVR14" s="46"/>
      <c r="AVS14" s="46"/>
      <c r="AVT14" s="46"/>
      <c r="AVU14" s="46"/>
      <c r="AVV14" s="46"/>
      <c r="AVW14" s="46"/>
      <c r="AVX14" s="46"/>
      <c r="AVY14" s="46"/>
      <c r="AVZ14" s="46"/>
      <c r="AWA14" s="46"/>
      <c r="AWB14" s="46"/>
      <c r="AWC14" s="46"/>
      <c r="AWD14" s="46"/>
      <c r="AWE14" s="46"/>
      <c r="AWF14" s="46"/>
      <c r="AWG14" s="46"/>
      <c r="AWH14" s="46"/>
      <c r="AWI14" s="46"/>
      <c r="AWJ14" s="46"/>
      <c r="AWK14" s="46"/>
      <c r="AWL14" s="46"/>
      <c r="AWM14" s="46"/>
      <c r="AWN14" s="46"/>
      <c r="AWO14" s="46"/>
      <c r="AWP14" s="46"/>
      <c r="AWQ14" s="46"/>
      <c r="AWR14" s="46"/>
      <c r="AWS14" s="46"/>
      <c r="AWT14" s="46"/>
      <c r="AWU14" s="46"/>
      <c r="AWV14" s="46"/>
      <c r="AWW14" s="46"/>
      <c r="AWX14" s="46"/>
      <c r="AWY14" s="46"/>
      <c r="AWZ14" s="46"/>
      <c r="AXA14" s="46"/>
      <c r="AXB14" s="46"/>
      <c r="AXC14" s="46"/>
      <c r="AXD14" s="46"/>
      <c r="AXE14" s="46"/>
      <c r="AXF14" s="46"/>
      <c r="AXG14" s="46"/>
      <c r="AXH14" s="46"/>
      <c r="AXI14" s="46"/>
      <c r="AXJ14" s="46"/>
      <c r="AXK14" s="46"/>
      <c r="AXL14" s="46"/>
      <c r="AXM14" s="46"/>
      <c r="AXN14" s="46"/>
      <c r="AXO14" s="46"/>
      <c r="AXP14" s="46"/>
      <c r="AXQ14" s="46"/>
      <c r="AXR14" s="46"/>
      <c r="AXS14" s="46"/>
      <c r="AXT14" s="46"/>
      <c r="AXU14" s="46"/>
      <c r="AXV14" s="46"/>
      <c r="AXW14" s="46"/>
      <c r="AXX14" s="46"/>
      <c r="AXY14" s="46"/>
      <c r="AXZ14" s="46"/>
      <c r="AYA14" s="46"/>
      <c r="AYB14" s="46"/>
      <c r="AYC14" s="46"/>
      <c r="AYD14" s="46"/>
      <c r="AYE14" s="46"/>
      <c r="AYF14" s="46"/>
      <c r="AYG14" s="46"/>
      <c r="AYH14" s="46"/>
      <c r="AYI14" s="46"/>
      <c r="AYJ14" s="46"/>
      <c r="AYK14" s="46"/>
      <c r="AYL14" s="46"/>
      <c r="AYM14" s="46"/>
      <c r="AYN14" s="46"/>
      <c r="AYO14" s="46"/>
      <c r="AYP14" s="46"/>
      <c r="AYQ14" s="46"/>
      <c r="AYR14" s="46"/>
      <c r="AYS14" s="46"/>
      <c r="AYT14" s="46"/>
      <c r="AYU14" s="46"/>
      <c r="AYV14" s="46"/>
      <c r="AYW14" s="46"/>
      <c r="AYX14" s="46"/>
      <c r="AYY14" s="46"/>
      <c r="AYZ14" s="46"/>
      <c r="AZA14" s="46"/>
      <c r="AZB14" s="46"/>
      <c r="AZC14" s="46"/>
      <c r="AZD14" s="46"/>
      <c r="AZE14" s="46"/>
      <c r="AZF14" s="46"/>
      <c r="AZG14" s="46"/>
      <c r="AZH14" s="46"/>
      <c r="AZI14" s="46"/>
      <c r="AZJ14" s="46"/>
      <c r="AZK14" s="46"/>
      <c r="AZL14" s="46"/>
      <c r="AZM14" s="46"/>
      <c r="AZN14" s="46"/>
      <c r="AZO14" s="46"/>
      <c r="AZP14" s="46"/>
      <c r="AZQ14" s="46"/>
      <c r="AZR14" s="46"/>
      <c r="AZS14" s="46"/>
      <c r="AZT14" s="46"/>
      <c r="AZU14" s="46"/>
      <c r="AZV14" s="46"/>
      <c r="AZW14" s="46"/>
      <c r="AZX14" s="46"/>
      <c r="AZY14" s="46"/>
      <c r="AZZ14" s="46"/>
      <c r="BAA14" s="46"/>
      <c r="BAB14" s="46"/>
      <c r="BAC14" s="46"/>
      <c r="BAD14" s="46"/>
      <c r="BAE14" s="46"/>
      <c r="BAF14" s="46"/>
      <c r="BAG14" s="46"/>
      <c r="BAH14" s="46"/>
      <c r="BAI14" s="46"/>
      <c r="BAJ14" s="46"/>
      <c r="BAK14" s="46"/>
      <c r="BAL14" s="46"/>
      <c r="BAM14" s="46"/>
      <c r="BAN14" s="46"/>
      <c r="BAO14" s="46"/>
      <c r="BAP14" s="46"/>
      <c r="BAQ14" s="46"/>
      <c r="BAR14" s="46"/>
      <c r="BAS14" s="46"/>
      <c r="BAT14" s="46"/>
      <c r="BAU14" s="46"/>
      <c r="BAV14" s="46"/>
      <c r="BAW14" s="46"/>
      <c r="BAX14" s="46"/>
      <c r="BAY14" s="46"/>
      <c r="BAZ14" s="46"/>
      <c r="BBA14" s="46"/>
      <c r="BBB14" s="46"/>
      <c r="BBC14" s="46"/>
      <c r="BBD14" s="46"/>
      <c r="BBE14" s="46"/>
      <c r="BBF14" s="46"/>
      <c r="BBG14" s="46"/>
      <c r="BBH14" s="46"/>
      <c r="BBI14" s="46"/>
      <c r="BBJ14" s="46"/>
      <c r="BBK14" s="46"/>
      <c r="BBL14" s="46"/>
      <c r="BBM14" s="46"/>
      <c r="BBN14" s="46"/>
      <c r="BBO14" s="46"/>
      <c r="BBP14" s="46"/>
      <c r="BBQ14" s="46"/>
      <c r="BBR14" s="46"/>
      <c r="BBS14" s="46"/>
      <c r="BBT14" s="46"/>
      <c r="BBU14" s="46"/>
      <c r="BBV14" s="46"/>
      <c r="BBW14" s="46"/>
      <c r="BBX14" s="46"/>
      <c r="BBY14" s="46"/>
      <c r="BBZ14" s="46"/>
      <c r="BCA14" s="46"/>
      <c r="BCB14" s="46"/>
      <c r="BCC14" s="46"/>
      <c r="BCD14" s="46"/>
      <c r="BCE14" s="46"/>
      <c r="BCF14" s="46"/>
      <c r="BCG14" s="46"/>
      <c r="BCH14" s="46"/>
      <c r="BCI14" s="46"/>
      <c r="BCJ14" s="46"/>
      <c r="BCK14" s="46"/>
      <c r="BCL14" s="46"/>
      <c r="BCM14" s="46"/>
      <c r="BCN14" s="46"/>
      <c r="BCO14" s="46"/>
      <c r="BCP14" s="46"/>
      <c r="BCQ14" s="46"/>
      <c r="BCR14" s="46"/>
      <c r="BCS14" s="46"/>
      <c r="BCT14" s="46"/>
      <c r="BCU14" s="46"/>
      <c r="BCV14" s="46"/>
      <c r="BCW14" s="46"/>
      <c r="BCX14" s="46"/>
      <c r="BCY14" s="46"/>
      <c r="BCZ14" s="46"/>
      <c r="BDA14" s="46"/>
      <c r="BDB14" s="46"/>
      <c r="BDC14" s="46"/>
      <c r="BDD14" s="46"/>
      <c r="BDE14" s="46"/>
      <c r="BDF14" s="46"/>
      <c r="BDG14" s="46"/>
      <c r="BDH14" s="46"/>
      <c r="BDI14" s="46"/>
      <c r="BDJ14" s="46"/>
      <c r="BDK14" s="46"/>
      <c r="BDL14" s="46"/>
      <c r="BDM14" s="46"/>
      <c r="BDN14" s="46"/>
      <c r="BDO14" s="46"/>
      <c r="BDP14" s="46"/>
      <c r="BDQ14" s="46"/>
      <c r="BDR14" s="46"/>
      <c r="BDS14" s="46"/>
      <c r="BDT14" s="46"/>
      <c r="BDU14" s="46"/>
      <c r="BDV14" s="46"/>
      <c r="BDW14" s="46"/>
      <c r="BDX14" s="46"/>
      <c r="BDY14" s="46"/>
      <c r="BDZ14" s="46"/>
      <c r="BEA14" s="46"/>
      <c r="BEB14" s="46"/>
      <c r="BEC14" s="46"/>
      <c r="BED14" s="46"/>
      <c r="BEE14" s="46"/>
      <c r="BEF14" s="46"/>
      <c r="BEG14" s="46"/>
      <c r="BEH14" s="46"/>
      <c r="BEI14" s="46"/>
      <c r="BEJ14" s="46"/>
      <c r="BEK14" s="46"/>
      <c r="BEL14" s="46"/>
      <c r="BEM14" s="46"/>
      <c r="BEN14" s="46"/>
      <c r="BEO14" s="46"/>
      <c r="BEP14" s="46"/>
      <c r="BEQ14" s="46"/>
      <c r="BER14" s="46"/>
      <c r="BES14" s="46"/>
      <c r="BET14" s="46"/>
      <c r="BEU14" s="46"/>
      <c r="BEV14" s="46"/>
      <c r="BEW14" s="46"/>
      <c r="BEX14" s="46"/>
      <c r="BEY14" s="46"/>
      <c r="BEZ14" s="46"/>
      <c r="BFA14" s="46"/>
      <c r="BFB14" s="46"/>
      <c r="BFC14" s="46"/>
      <c r="BFD14" s="46"/>
      <c r="BFE14" s="46"/>
      <c r="BFF14" s="46"/>
      <c r="BFG14" s="46"/>
      <c r="BFH14" s="46"/>
      <c r="BFI14" s="46"/>
      <c r="BFJ14" s="46"/>
      <c r="BFK14" s="46"/>
      <c r="BFL14" s="46"/>
      <c r="BFM14" s="46"/>
      <c r="BFN14" s="46"/>
      <c r="BFO14" s="46"/>
      <c r="BFP14" s="46"/>
      <c r="BFQ14" s="46"/>
      <c r="BFR14" s="46"/>
      <c r="BFS14" s="46"/>
      <c r="BFT14" s="46"/>
      <c r="BFU14" s="46"/>
      <c r="BFV14" s="46"/>
      <c r="BFW14" s="46"/>
      <c r="BFX14" s="46"/>
      <c r="BFY14" s="46"/>
      <c r="BFZ14" s="46"/>
      <c r="BGA14" s="46"/>
      <c r="BGB14" s="46"/>
      <c r="BGC14" s="46"/>
      <c r="BGD14" s="46"/>
      <c r="BGE14" s="46"/>
      <c r="BGF14" s="46"/>
      <c r="BGG14" s="46"/>
      <c r="BGH14" s="46"/>
      <c r="BGI14" s="46"/>
      <c r="BGJ14" s="46"/>
      <c r="BGK14" s="46"/>
      <c r="BGL14" s="46"/>
      <c r="BGM14" s="46"/>
      <c r="BGN14" s="46"/>
      <c r="BGO14" s="46"/>
      <c r="BGP14" s="46"/>
      <c r="BGQ14" s="46"/>
      <c r="BGR14" s="46"/>
      <c r="BGS14" s="46"/>
      <c r="BGT14" s="46"/>
      <c r="BGU14" s="46"/>
      <c r="BGV14" s="46"/>
      <c r="BGW14" s="46"/>
      <c r="BGX14" s="46"/>
      <c r="BGY14" s="46"/>
      <c r="BGZ14" s="46"/>
      <c r="BHA14" s="46"/>
      <c r="BHB14" s="46"/>
      <c r="BHC14" s="46"/>
      <c r="BHD14" s="46"/>
      <c r="BHE14" s="46"/>
      <c r="BHF14" s="46"/>
      <c r="BHG14" s="46"/>
      <c r="BHH14" s="46"/>
      <c r="BHI14" s="46"/>
      <c r="BHJ14" s="46"/>
      <c r="BHK14" s="46"/>
      <c r="BHL14" s="46"/>
      <c r="BHM14" s="46"/>
      <c r="BHN14" s="46"/>
      <c r="BHO14" s="46"/>
      <c r="BHP14" s="46"/>
      <c r="BHQ14" s="46"/>
      <c r="BHR14" s="46"/>
      <c r="BHS14" s="46"/>
      <c r="BHT14" s="46"/>
      <c r="BHU14" s="46"/>
      <c r="BHV14" s="46"/>
      <c r="BHW14" s="46"/>
      <c r="BHX14" s="46"/>
      <c r="BHY14" s="46"/>
      <c r="BHZ14" s="46"/>
      <c r="BIA14" s="46"/>
      <c r="BIB14" s="46"/>
      <c r="BIC14" s="46"/>
      <c r="BID14" s="46"/>
      <c r="BIE14" s="46"/>
      <c r="BIF14" s="46"/>
      <c r="BIG14" s="46"/>
      <c r="BIH14" s="46"/>
      <c r="BII14" s="46"/>
      <c r="BIJ14" s="46"/>
      <c r="BIK14" s="46"/>
      <c r="BIL14" s="46"/>
      <c r="BIM14" s="46"/>
      <c r="BIN14" s="46"/>
      <c r="BIO14" s="46"/>
      <c r="BIP14" s="46"/>
      <c r="BIQ14" s="46"/>
      <c r="BIR14" s="46"/>
      <c r="BIS14" s="46"/>
      <c r="BIT14" s="46"/>
      <c r="BIU14" s="46"/>
      <c r="BIV14" s="46"/>
      <c r="BIW14" s="46"/>
      <c r="BIX14" s="46"/>
      <c r="BIY14" s="46"/>
      <c r="BIZ14" s="46"/>
      <c r="BJA14" s="46"/>
      <c r="BJB14" s="46"/>
      <c r="BJC14" s="46"/>
      <c r="BJD14" s="46"/>
      <c r="BJE14" s="46"/>
      <c r="BJF14" s="46"/>
      <c r="BJG14" s="46"/>
      <c r="BJH14" s="46"/>
      <c r="BJI14" s="46"/>
      <c r="BJJ14" s="46"/>
      <c r="BJK14" s="46"/>
      <c r="BJL14" s="46"/>
      <c r="BJM14" s="46"/>
      <c r="BJN14" s="46"/>
      <c r="BJO14" s="46"/>
      <c r="BJP14" s="46"/>
      <c r="BJQ14" s="46"/>
      <c r="BJR14" s="46"/>
      <c r="BJS14" s="46"/>
      <c r="BJT14" s="46"/>
      <c r="BJU14" s="46"/>
      <c r="BJV14" s="46"/>
      <c r="BJW14" s="46"/>
      <c r="BJX14" s="46"/>
      <c r="BJY14" s="46"/>
      <c r="BJZ14" s="46"/>
      <c r="BKA14" s="46"/>
      <c r="BKB14" s="46"/>
      <c r="BKC14" s="46"/>
      <c r="BKD14" s="46"/>
      <c r="BKE14" s="46"/>
      <c r="BKF14" s="46"/>
      <c r="BKG14" s="46"/>
      <c r="BKH14" s="46"/>
      <c r="BKI14" s="46"/>
      <c r="BKJ14" s="46"/>
      <c r="BKK14" s="46"/>
      <c r="BKL14" s="46"/>
      <c r="BKM14" s="46"/>
      <c r="BKN14" s="46"/>
      <c r="BKO14" s="46"/>
      <c r="BKP14" s="46"/>
      <c r="BKQ14" s="46"/>
      <c r="BKR14" s="46"/>
      <c r="BKS14" s="46"/>
      <c r="BKT14" s="46"/>
      <c r="BKU14" s="46"/>
      <c r="BKV14" s="46"/>
      <c r="BKW14" s="46"/>
      <c r="BKX14" s="46"/>
      <c r="BKY14" s="46"/>
      <c r="BKZ14" s="46"/>
      <c r="BLA14" s="46"/>
      <c r="BLB14" s="46"/>
      <c r="BLC14" s="46"/>
      <c r="BLD14" s="46"/>
      <c r="BLE14" s="46"/>
      <c r="BLF14" s="46"/>
      <c r="BLG14" s="46"/>
      <c r="BLH14" s="46"/>
      <c r="BLI14" s="46"/>
      <c r="BLJ14" s="46"/>
      <c r="BLK14" s="46"/>
      <c r="BLL14" s="46"/>
      <c r="BLM14" s="46"/>
      <c r="BLN14" s="46"/>
      <c r="BLO14" s="46"/>
      <c r="BLP14" s="46"/>
      <c r="BLQ14" s="46"/>
      <c r="BLR14" s="46"/>
      <c r="BLS14" s="46"/>
      <c r="BLT14" s="46"/>
      <c r="BLU14" s="46"/>
      <c r="BLV14" s="46"/>
      <c r="BLW14" s="46"/>
      <c r="BLX14" s="46"/>
      <c r="BLY14" s="46"/>
      <c r="BLZ14" s="46"/>
      <c r="BMA14" s="46"/>
      <c r="BMB14" s="46"/>
      <c r="BMC14" s="46"/>
      <c r="BMD14" s="46"/>
      <c r="BME14" s="46"/>
      <c r="BMF14" s="46"/>
      <c r="BMG14" s="46"/>
      <c r="BMH14" s="46"/>
      <c r="BMI14" s="46"/>
      <c r="BMJ14" s="46"/>
      <c r="BMK14" s="46"/>
      <c r="BML14" s="46"/>
      <c r="BMM14" s="46"/>
      <c r="BMN14" s="46"/>
      <c r="BMO14" s="46"/>
      <c r="BMP14" s="46"/>
      <c r="BMQ14" s="46"/>
      <c r="BMR14" s="46"/>
      <c r="BMS14" s="46"/>
      <c r="BMT14" s="46"/>
      <c r="BMU14" s="46"/>
      <c r="BMV14" s="46"/>
      <c r="BMW14" s="46"/>
      <c r="BMX14" s="46"/>
      <c r="BMY14" s="46"/>
      <c r="BMZ14" s="46"/>
      <c r="BNA14" s="46"/>
      <c r="BNB14" s="46"/>
      <c r="BNC14" s="46"/>
      <c r="BND14" s="46"/>
      <c r="BNE14" s="46"/>
      <c r="BNF14" s="46"/>
      <c r="BNG14" s="46"/>
      <c r="BNH14" s="46"/>
      <c r="BNI14" s="46"/>
      <c r="BNJ14" s="46"/>
      <c r="BNK14" s="46"/>
      <c r="BNL14" s="46"/>
      <c r="BNM14" s="46"/>
      <c r="BNN14" s="46"/>
      <c r="BNO14" s="46"/>
      <c r="BNP14" s="46"/>
      <c r="BNQ14" s="46"/>
      <c r="BNR14" s="46"/>
      <c r="BNS14" s="46"/>
      <c r="BNT14" s="46"/>
      <c r="BNU14" s="46"/>
      <c r="BNV14" s="46"/>
      <c r="BNW14" s="46"/>
      <c r="BNX14" s="46"/>
      <c r="BNY14" s="46"/>
      <c r="BNZ14" s="46"/>
      <c r="BOA14" s="46"/>
      <c r="BOB14" s="46"/>
      <c r="BOC14" s="46"/>
      <c r="BOD14" s="46"/>
      <c r="BOE14" s="46"/>
      <c r="BOF14" s="46"/>
      <c r="BOG14" s="46"/>
      <c r="BOH14" s="46"/>
      <c r="BOI14" s="46"/>
      <c r="BOJ14" s="46"/>
      <c r="BOK14" s="46"/>
      <c r="BOL14" s="46"/>
      <c r="BOM14" s="46"/>
      <c r="BON14" s="46"/>
      <c r="BOO14" s="46"/>
      <c r="BOP14" s="46"/>
      <c r="BOQ14" s="46"/>
      <c r="BOR14" s="46"/>
      <c r="BOS14" s="46"/>
      <c r="BOT14" s="46"/>
      <c r="BOU14" s="46"/>
      <c r="BOV14" s="46"/>
      <c r="BOW14" s="46"/>
      <c r="BOX14" s="46"/>
      <c r="BOY14" s="46"/>
      <c r="BOZ14" s="46"/>
      <c r="BPA14" s="46"/>
      <c r="BPB14" s="46"/>
      <c r="BPC14" s="46"/>
      <c r="BPD14" s="46"/>
      <c r="BPE14" s="46"/>
      <c r="BPF14" s="46"/>
      <c r="BPG14" s="46"/>
      <c r="BPH14" s="46"/>
      <c r="BPI14" s="46"/>
      <c r="BPJ14" s="46"/>
      <c r="BPK14" s="46"/>
      <c r="BPL14" s="46"/>
      <c r="BPM14" s="46"/>
      <c r="BPN14" s="46"/>
      <c r="BPO14" s="46"/>
      <c r="BPP14" s="46"/>
      <c r="BPQ14" s="46"/>
      <c r="BPR14" s="46"/>
      <c r="BPS14" s="46"/>
      <c r="BPT14" s="46"/>
      <c r="BPU14" s="46"/>
      <c r="BPV14" s="46"/>
      <c r="BPW14" s="46"/>
      <c r="BPX14" s="46"/>
      <c r="BPY14" s="46"/>
      <c r="BPZ14" s="46"/>
      <c r="BQA14" s="46"/>
      <c r="BQB14" s="46"/>
      <c r="BQC14" s="46"/>
      <c r="BQD14" s="46"/>
      <c r="BQE14" s="46"/>
      <c r="BQF14" s="46"/>
      <c r="BQG14" s="46"/>
      <c r="BQH14" s="46"/>
      <c r="BQI14" s="46"/>
      <c r="BQJ14" s="46"/>
      <c r="BQK14" s="46"/>
      <c r="BQL14" s="46"/>
      <c r="BQM14" s="46"/>
      <c r="BQN14" s="46"/>
      <c r="BQO14" s="46"/>
      <c r="BQP14" s="46"/>
      <c r="BQQ14" s="46"/>
      <c r="BQR14" s="46"/>
      <c r="BQS14" s="46"/>
      <c r="BQT14" s="46"/>
      <c r="BQU14" s="46"/>
      <c r="BQV14" s="46"/>
      <c r="BQW14" s="46"/>
      <c r="BQX14" s="46"/>
      <c r="BQY14" s="46"/>
      <c r="BQZ14" s="46"/>
      <c r="BRA14" s="46"/>
      <c r="BRB14" s="46"/>
      <c r="BRC14" s="46"/>
      <c r="BRD14" s="46"/>
      <c r="BRE14" s="46"/>
      <c r="BRF14" s="46"/>
      <c r="BRG14" s="46"/>
      <c r="BRH14" s="46"/>
      <c r="BRI14" s="46"/>
      <c r="BRJ14" s="46"/>
      <c r="BRK14" s="46"/>
      <c r="BRL14" s="46"/>
      <c r="BRM14" s="46"/>
      <c r="BRN14" s="46"/>
      <c r="BRO14" s="46"/>
      <c r="BRP14" s="46"/>
      <c r="BRQ14" s="46"/>
      <c r="BRR14" s="46"/>
      <c r="BRS14" s="46"/>
      <c r="BRT14" s="46"/>
      <c r="BRU14" s="46"/>
      <c r="BRV14" s="46"/>
      <c r="BRW14" s="46"/>
      <c r="BRX14" s="46"/>
      <c r="BRY14" s="46"/>
      <c r="BRZ14" s="46"/>
      <c r="BSA14" s="46"/>
      <c r="BSB14" s="46"/>
      <c r="BSC14" s="46"/>
      <c r="BSD14" s="46"/>
      <c r="BSE14" s="46"/>
      <c r="BSF14" s="46"/>
      <c r="BSG14" s="46"/>
      <c r="BSH14" s="46"/>
      <c r="BSI14" s="46"/>
      <c r="BSJ14" s="46"/>
      <c r="BSK14" s="46"/>
      <c r="BSL14" s="46"/>
      <c r="BSM14" s="46"/>
      <c r="BSN14" s="46"/>
      <c r="BSO14" s="46"/>
      <c r="BSP14" s="46"/>
      <c r="BSQ14" s="46"/>
      <c r="BSR14" s="46"/>
      <c r="BSS14" s="46"/>
      <c r="BST14" s="46"/>
      <c r="BSU14" s="46"/>
      <c r="BSV14" s="46"/>
      <c r="BSW14" s="46"/>
      <c r="BSX14" s="46"/>
      <c r="BSY14" s="46"/>
      <c r="BSZ14" s="46"/>
      <c r="BTA14" s="46"/>
      <c r="BTB14" s="46"/>
      <c r="BTC14" s="46"/>
      <c r="BTD14" s="46"/>
      <c r="BTE14" s="46"/>
      <c r="BTF14" s="46"/>
      <c r="BTG14" s="46"/>
      <c r="BTH14" s="46"/>
      <c r="BTI14" s="46"/>
      <c r="BTJ14" s="46"/>
      <c r="BTK14" s="46"/>
      <c r="BTL14" s="46"/>
      <c r="BTM14" s="46"/>
      <c r="BTN14" s="46"/>
      <c r="BTO14" s="46"/>
      <c r="BTP14" s="46"/>
      <c r="BTQ14" s="46"/>
      <c r="BTR14" s="46"/>
      <c r="BTS14" s="46"/>
      <c r="BTT14" s="46"/>
      <c r="BTU14" s="46"/>
      <c r="BTV14" s="46"/>
      <c r="BTW14" s="46"/>
      <c r="BTX14" s="46"/>
      <c r="BTY14" s="46"/>
      <c r="BTZ14" s="46"/>
      <c r="BUA14" s="46"/>
      <c r="BUB14" s="46"/>
      <c r="BUC14" s="46"/>
      <c r="BUD14" s="46"/>
      <c r="BUE14" s="46"/>
      <c r="BUF14" s="46"/>
      <c r="BUG14" s="46"/>
      <c r="BUH14" s="46"/>
      <c r="BUI14" s="46"/>
      <c r="BUJ14" s="46"/>
      <c r="BUK14" s="46"/>
      <c r="BUL14" s="46"/>
      <c r="BUM14" s="46"/>
      <c r="BUN14" s="46"/>
      <c r="BUO14" s="46"/>
      <c r="BUP14" s="46"/>
      <c r="BUQ14" s="46"/>
      <c r="BUR14" s="46"/>
      <c r="BUS14" s="46"/>
      <c r="BUT14" s="46"/>
      <c r="BUU14" s="46"/>
      <c r="BUV14" s="46"/>
      <c r="BUW14" s="46"/>
      <c r="BUX14" s="46"/>
      <c r="BUY14" s="46"/>
      <c r="BUZ14" s="46"/>
      <c r="BVA14" s="46"/>
      <c r="BVB14" s="46"/>
      <c r="BVC14" s="46"/>
      <c r="BVD14" s="46"/>
      <c r="BVE14" s="46"/>
      <c r="BVF14" s="46"/>
      <c r="BVG14" s="46"/>
      <c r="BVH14" s="46"/>
      <c r="BVI14" s="46"/>
      <c r="BVJ14" s="46"/>
      <c r="BVK14" s="46"/>
      <c r="BVL14" s="46"/>
      <c r="BVM14" s="46"/>
      <c r="BVN14" s="46"/>
      <c r="BVO14" s="46"/>
      <c r="BVP14" s="46"/>
      <c r="BVQ14" s="46"/>
      <c r="BVR14" s="46"/>
      <c r="BVS14" s="46"/>
      <c r="BVT14" s="46"/>
      <c r="BVU14" s="46"/>
      <c r="BVV14" s="46"/>
      <c r="BVW14" s="46"/>
      <c r="BVX14" s="46"/>
      <c r="BVY14" s="46"/>
      <c r="BVZ14" s="46"/>
      <c r="BWA14" s="46"/>
      <c r="BWB14" s="46"/>
      <c r="BWC14" s="46"/>
      <c r="BWD14" s="46"/>
      <c r="BWE14" s="46"/>
      <c r="BWF14" s="46"/>
      <c r="BWG14" s="46"/>
      <c r="BWH14" s="46"/>
      <c r="BWI14" s="46"/>
      <c r="BWJ14" s="46"/>
      <c r="BWK14" s="46"/>
      <c r="BWL14" s="46"/>
      <c r="BWM14" s="46"/>
      <c r="BWN14" s="46"/>
      <c r="BWO14" s="46"/>
      <c r="BWP14" s="46"/>
      <c r="BWQ14" s="46"/>
      <c r="BWR14" s="46"/>
      <c r="BWS14" s="46"/>
      <c r="BWT14" s="46"/>
      <c r="BWU14" s="46"/>
      <c r="BWV14" s="46"/>
      <c r="BWW14" s="46"/>
      <c r="BWX14" s="46"/>
      <c r="BWY14" s="46"/>
      <c r="BWZ14" s="46"/>
      <c r="BXA14" s="46"/>
      <c r="BXB14" s="46"/>
      <c r="BXC14" s="46"/>
      <c r="BXD14" s="46"/>
      <c r="BXE14" s="46"/>
      <c r="BXF14" s="46"/>
      <c r="BXG14" s="46"/>
      <c r="BXH14" s="46"/>
      <c r="BXI14" s="46"/>
      <c r="BXJ14" s="46"/>
      <c r="BXK14" s="46"/>
      <c r="BXL14" s="46"/>
      <c r="BXM14" s="46"/>
      <c r="BXN14" s="46"/>
      <c r="BXO14" s="46"/>
      <c r="BXP14" s="46"/>
      <c r="BXQ14" s="46"/>
      <c r="BXR14" s="46"/>
      <c r="BXS14" s="46"/>
      <c r="BXT14" s="46"/>
      <c r="BXU14" s="46"/>
      <c r="BXV14" s="46"/>
      <c r="BXW14" s="46"/>
      <c r="BXX14" s="46"/>
      <c r="BXY14" s="46"/>
      <c r="BXZ14" s="46"/>
      <c r="BYA14" s="46"/>
      <c r="BYB14" s="46"/>
      <c r="BYC14" s="46"/>
      <c r="BYD14" s="46"/>
      <c r="BYE14" s="46"/>
      <c r="BYF14" s="46"/>
      <c r="BYG14" s="46"/>
      <c r="BYH14" s="46"/>
      <c r="BYI14" s="46"/>
      <c r="BYJ14" s="46"/>
      <c r="BYK14" s="46"/>
      <c r="BYL14" s="46"/>
      <c r="BYM14" s="46"/>
      <c r="BYN14" s="46"/>
      <c r="BYO14" s="46"/>
      <c r="BYP14" s="46"/>
      <c r="BYQ14" s="46"/>
      <c r="BYR14" s="46"/>
      <c r="BYS14" s="46"/>
      <c r="BYT14" s="46"/>
      <c r="BYU14" s="46"/>
      <c r="BYV14" s="46"/>
      <c r="BYW14" s="46"/>
      <c r="BYX14" s="46"/>
      <c r="BYY14" s="46"/>
      <c r="BYZ14" s="46"/>
      <c r="BZA14" s="46"/>
      <c r="BZB14" s="46"/>
      <c r="BZC14" s="46"/>
      <c r="BZD14" s="46"/>
      <c r="BZE14" s="46"/>
      <c r="BZF14" s="46"/>
      <c r="BZG14" s="46"/>
      <c r="BZH14" s="46"/>
      <c r="BZI14" s="46"/>
      <c r="BZJ14" s="46"/>
      <c r="BZK14" s="46"/>
      <c r="BZL14" s="46"/>
      <c r="BZM14" s="46"/>
      <c r="BZN14" s="46"/>
      <c r="BZO14" s="46"/>
      <c r="BZP14" s="46"/>
      <c r="BZQ14" s="46"/>
      <c r="BZR14" s="46"/>
      <c r="BZS14" s="46"/>
      <c r="BZT14" s="46"/>
      <c r="BZU14" s="46"/>
      <c r="BZV14" s="46"/>
      <c r="BZW14" s="46"/>
      <c r="BZX14" s="46"/>
      <c r="BZY14" s="46"/>
      <c r="BZZ14" s="46"/>
      <c r="CAA14" s="46"/>
      <c r="CAB14" s="46"/>
      <c r="CAC14" s="46"/>
      <c r="CAD14" s="46"/>
      <c r="CAE14" s="46"/>
      <c r="CAF14" s="46"/>
      <c r="CAG14" s="46"/>
      <c r="CAH14" s="46"/>
      <c r="CAI14" s="46"/>
      <c r="CAJ14" s="46"/>
      <c r="CAK14" s="46"/>
      <c r="CAL14" s="46"/>
      <c r="CAM14" s="46"/>
      <c r="CAN14" s="46"/>
      <c r="CAO14" s="46"/>
      <c r="CAP14" s="46"/>
      <c r="CAQ14" s="46"/>
      <c r="CAR14" s="46"/>
      <c r="CAS14" s="46"/>
      <c r="CAT14" s="46"/>
      <c r="CAU14" s="46"/>
      <c r="CAV14" s="46"/>
      <c r="CAW14" s="46"/>
      <c r="CAX14" s="46"/>
      <c r="CAY14" s="46"/>
      <c r="CAZ14" s="46"/>
      <c r="CBA14" s="46"/>
      <c r="CBB14" s="46"/>
      <c r="CBC14" s="46"/>
      <c r="CBD14" s="46"/>
      <c r="CBE14" s="46"/>
      <c r="CBF14" s="46"/>
      <c r="CBG14" s="46"/>
      <c r="CBH14" s="46"/>
      <c r="CBI14" s="46"/>
      <c r="CBJ14" s="46"/>
      <c r="CBK14" s="46"/>
      <c r="CBL14" s="46"/>
      <c r="CBM14" s="46"/>
      <c r="CBN14" s="46"/>
      <c r="CBO14" s="46"/>
      <c r="CBP14" s="46"/>
      <c r="CBQ14" s="46"/>
      <c r="CBR14" s="46"/>
      <c r="CBS14" s="46"/>
      <c r="CBT14" s="46"/>
      <c r="CBU14" s="46"/>
      <c r="CBV14" s="46"/>
      <c r="CBW14" s="46"/>
      <c r="CBX14" s="46"/>
      <c r="CBY14" s="46"/>
      <c r="CBZ14" s="46"/>
      <c r="CCA14" s="46"/>
      <c r="CCB14" s="46"/>
      <c r="CCC14" s="46"/>
      <c r="CCD14" s="46"/>
      <c r="CCE14" s="46"/>
      <c r="CCF14" s="46"/>
      <c r="CCG14" s="46"/>
      <c r="CCH14" s="46"/>
      <c r="CCI14" s="46"/>
      <c r="CCJ14" s="46"/>
      <c r="CCK14" s="46"/>
      <c r="CCL14" s="46"/>
      <c r="CCM14" s="46"/>
      <c r="CCN14" s="46"/>
      <c r="CCO14" s="46"/>
      <c r="CCP14" s="46"/>
      <c r="CCQ14" s="46"/>
      <c r="CCR14" s="46"/>
      <c r="CCS14" s="46"/>
      <c r="CCT14" s="46"/>
      <c r="CCU14" s="46"/>
      <c r="CCV14" s="46"/>
      <c r="CCW14" s="46"/>
      <c r="CCX14" s="46"/>
      <c r="CCY14" s="46"/>
      <c r="CCZ14" s="46"/>
      <c r="CDA14" s="46"/>
      <c r="CDB14" s="46"/>
      <c r="CDC14" s="46"/>
      <c r="CDD14" s="46"/>
      <c r="CDE14" s="46"/>
      <c r="CDF14" s="46"/>
      <c r="CDG14" s="46"/>
      <c r="CDH14" s="46"/>
      <c r="CDI14" s="46"/>
      <c r="CDJ14" s="46"/>
      <c r="CDK14" s="46"/>
      <c r="CDL14" s="46"/>
      <c r="CDM14" s="46"/>
      <c r="CDN14" s="46"/>
      <c r="CDO14" s="46"/>
      <c r="CDP14" s="46"/>
      <c r="CDQ14" s="46"/>
      <c r="CDR14" s="46"/>
      <c r="CDS14" s="46"/>
      <c r="CDT14" s="46"/>
      <c r="CDU14" s="46"/>
      <c r="CDV14" s="46"/>
      <c r="CDW14" s="46"/>
      <c r="CDX14" s="46"/>
      <c r="CDY14" s="46"/>
      <c r="CDZ14" s="46"/>
      <c r="CEA14" s="46"/>
      <c r="CEB14" s="46"/>
      <c r="CEC14" s="46"/>
      <c r="CED14" s="46"/>
      <c r="CEE14" s="46"/>
      <c r="CEF14" s="46"/>
      <c r="CEG14" s="46"/>
      <c r="CEH14" s="46"/>
      <c r="CEI14" s="46"/>
      <c r="CEJ14" s="46"/>
      <c r="CEK14" s="46"/>
      <c r="CEL14" s="46"/>
      <c r="CEM14" s="46"/>
      <c r="CEN14" s="46"/>
      <c r="CEO14" s="46"/>
      <c r="CEP14" s="46"/>
      <c r="CEQ14" s="46"/>
      <c r="CER14" s="46"/>
      <c r="CES14" s="46"/>
      <c r="CET14" s="46"/>
      <c r="CEU14" s="46"/>
      <c r="CEV14" s="46"/>
      <c r="CEW14" s="46"/>
      <c r="CEX14" s="46"/>
      <c r="CEY14" s="46"/>
      <c r="CEZ14" s="46"/>
      <c r="CFA14" s="46"/>
      <c r="CFB14" s="46"/>
      <c r="CFC14" s="46"/>
      <c r="CFD14" s="46"/>
      <c r="CFE14" s="46"/>
      <c r="CFF14" s="46"/>
      <c r="CFG14" s="46"/>
      <c r="CFH14" s="46"/>
      <c r="CFI14" s="46"/>
      <c r="CFJ14" s="46"/>
      <c r="CFK14" s="46"/>
      <c r="CFL14" s="46"/>
      <c r="CFM14" s="46"/>
      <c r="CFN14" s="46"/>
      <c r="CFO14" s="46"/>
      <c r="CFP14" s="46"/>
      <c r="CFQ14" s="46"/>
      <c r="CFR14" s="46"/>
      <c r="CFS14" s="46"/>
      <c r="CFT14" s="46"/>
      <c r="CFU14" s="46"/>
      <c r="CFV14" s="46"/>
      <c r="CFW14" s="46"/>
      <c r="CFX14" s="46"/>
      <c r="CFY14" s="46"/>
      <c r="CFZ14" s="46"/>
      <c r="CGA14" s="46"/>
      <c r="CGB14" s="46"/>
      <c r="CGC14" s="46"/>
      <c r="CGD14" s="46"/>
      <c r="CGE14" s="46"/>
      <c r="CGF14" s="46"/>
      <c r="CGG14" s="46"/>
      <c r="CGH14" s="46"/>
      <c r="CGI14" s="46"/>
      <c r="CGJ14" s="46"/>
      <c r="CGK14" s="46"/>
      <c r="CGL14" s="46"/>
      <c r="CGM14" s="46"/>
      <c r="CGN14" s="46"/>
      <c r="CGO14" s="46"/>
      <c r="CGP14" s="46"/>
      <c r="CGQ14" s="46"/>
      <c r="CGR14" s="46"/>
      <c r="CGS14" s="46"/>
      <c r="CGT14" s="46"/>
      <c r="CGU14" s="46"/>
      <c r="CGV14" s="46"/>
      <c r="CGW14" s="46"/>
      <c r="CGX14" s="46"/>
      <c r="CGY14" s="46"/>
      <c r="CGZ14" s="46"/>
      <c r="CHA14" s="46"/>
      <c r="CHB14" s="46"/>
      <c r="CHC14" s="46"/>
      <c r="CHD14" s="46"/>
      <c r="CHE14" s="46"/>
      <c r="CHF14" s="46"/>
      <c r="CHG14" s="46"/>
      <c r="CHH14" s="46"/>
      <c r="CHI14" s="46"/>
      <c r="CHJ14" s="46"/>
      <c r="CHK14" s="46"/>
      <c r="CHL14" s="46"/>
      <c r="CHM14" s="46"/>
      <c r="CHN14" s="46"/>
      <c r="CHO14" s="46"/>
      <c r="CHP14" s="46"/>
      <c r="CHQ14" s="46"/>
      <c r="CHR14" s="46"/>
      <c r="CHS14" s="46"/>
      <c r="CHT14" s="46"/>
      <c r="CHU14" s="46"/>
      <c r="CHV14" s="46"/>
      <c r="CHW14" s="46"/>
      <c r="CHX14" s="46"/>
      <c r="CHY14" s="46"/>
      <c r="CHZ14" s="46"/>
      <c r="CIA14" s="46"/>
      <c r="CIB14" s="46"/>
      <c r="CIC14" s="46"/>
      <c r="CID14" s="46"/>
      <c r="CIE14" s="46"/>
      <c r="CIF14" s="46"/>
      <c r="CIG14" s="46"/>
      <c r="CIH14" s="46"/>
      <c r="CII14" s="46"/>
      <c r="CIJ14" s="46"/>
      <c r="CIK14" s="46"/>
      <c r="CIL14" s="46"/>
      <c r="CIM14" s="46"/>
      <c r="CIN14" s="46"/>
      <c r="CIO14" s="46"/>
      <c r="CIP14" s="46"/>
      <c r="CIQ14" s="46"/>
      <c r="CIR14" s="46"/>
      <c r="CIS14" s="46"/>
      <c r="CIT14" s="46"/>
      <c r="CIU14" s="46"/>
      <c r="CIV14" s="46"/>
      <c r="CIW14" s="46"/>
      <c r="CIX14" s="46"/>
      <c r="CIY14" s="46"/>
      <c r="CIZ14" s="46"/>
      <c r="CJA14" s="46"/>
      <c r="CJB14" s="46"/>
      <c r="CJC14" s="46"/>
      <c r="CJD14" s="46"/>
      <c r="CJE14" s="46"/>
      <c r="CJF14" s="46"/>
      <c r="CJG14" s="46"/>
      <c r="CJH14" s="46"/>
      <c r="CJI14" s="46"/>
      <c r="CJJ14" s="46"/>
      <c r="CJK14" s="46"/>
      <c r="CJL14" s="46"/>
      <c r="CJM14" s="46"/>
      <c r="CJN14" s="46"/>
      <c r="CJO14" s="46"/>
      <c r="CJP14" s="46"/>
      <c r="CJQ14" s="46"/>
      <c r="CJR14" s="46"/>
      <c r="CJS14" s="46"/>
      <c r="CJT14" s="46"/>
      <c r="CJU14" s="46"/>
      <c r="CJV14" s="46"/>
      <c r="CJW14" s="46"/>
      <c r="CJX14" s="46"/>
      <c r="CJY14" s="46"/>
      <c r="CJZ14" s="46"/>
      <c r="CKA14" s="46"/>
      <c r="CKB14" s="46"/>
      <c r="CKC14" s="46"/>
      <c r="CKD14" s="46"/>
      <c r="CKE14" s="46"/>
      <c r="CKF14" s="46"/>
      <c r="CKG14" s="46"/>
      <c r="CKH14" s="46"/>
      <c r="CKI14" s="46"/>
      <c r="CKJ14" s="46"/>
      <c r="CKK14" s="46"/>
      <c r="CKL14" s="46"/>
      <c r="CKM14" s="46"/>
      <c r="CKN14" s="46"/>
      <c r="CKO14" s="46"/>
      <c r="CKP14" s="46"/>
      <c r="CKQ14" s="46"/>
      <c r="CKR14" s="46"/>
      <c r="CKS14" s="46"/>
      <c r="CKT14" s="46"/>
      <c r="CKU14" s="46"/>
      <c r="CKV14" s="46"/>
      <c r="CKW14" s="46"/>
      <c r="CKX14" s="46"/>
      <c r="CKY14" s="46"/>
      <c r="CKZ14" s="46"/>
      <c r="CLA14" s="46"/>
      <c r="CLB14" s="46"/>
      <c r="CLC14" s="46"/>
      <c r="CLD14" s="46"/>
      <c r="CLE14" s="46"/>
      <c r="CLF14" s="46"/>
      <c r="CLG14" s="46"/>
      <c r="CLH14" s="46"/>
      <c r="CLI14" s="46"/>
      <c r="CLJ14" s="46"/>
      <c r="CLK14" s="46"/>
      <c r="CLL14" s="46"/>
      <c r="CLM14" s="46"/>
      <c r="CLN14" s="46"/>
      <c r="CLO14" s="46"/>
      <c r="CLP14" s="46"/>
      <c r="CLQ14" s="46"/>
      <c r="CLR14" s="46"/>
      <c r="CLS14" s="46"/>
      <c r="CLT14" s="46"/>
      <c r="CLU14" s="46"/>
      <c r="CLV14" s="46"/>
      <c r="CLW14" s="46"/>
      <c r="CLX14" s="46"/>
      <c r="CLY14" s="46"/>
      <c r="CLZ14" s="46"/>
      <c r="CMA14" s="46"/>
      <c r="CMB14" s="46"/>
      <c r="CMC14" s="46"/>
      <c r="CMD14" s="46"/>
      <c r="CME14" s="46"/>
      <c r="CMF14" s="46"/>
      <c r="CMG14" s="46"/>
      <c r="CMH14" s="46"/>
      <c r="CMI14" s="46"/>
      <c r="CMJ14" s="46"/>
      <c r="CMK14" s="46"/>
      <c r="CML14" s="46"/>
      <c r="CMM14" s="46"/>
      <c r="CMN14" s="46"/>
      <c r="CMO14" s="46"/>
      <c r="CMP14" s="46"/>
      <c r="CMQ14" s="46"/>
      <c r="CMR14" s="46"/>
      <c r="CMS14" s="46"/>
      <c r="CMT14" s="46"/>
      <c r="CMU14" s="46"/>
      <c r="CMV14" s="46"/>
      <c r="CMW14" s="46"/>
      <c r="CMX14" s="46"/>
      <c r="CMY14" s="46"/>
      <c r="CMZ14" s="46"/>
      <c r="CNA14" s="46"/>
      <c r="CNB14" s="46"/>
      <c r="CNC14" s="46"/>
      <c r="CND14" s="46"/>
      <c r="CNE14" s="46"/>
      <c r="CNF14" s="46"/>
      <c r="CNG14" s="46"/>
      <c r="CNH14" s="46"/>
      <c r="CNI14" s="46"/>
      <c r="CNJ14" s="46"/>
      <c r="CNK14" s="46"/>
      <c r="CNL14" s="46"/>
      <c r="CNM14" s="46"/>
      <c r="CNN14" s="46"/>
      <c r="CNO14" s="46"/>
      <c r="CNP14" s="46"/>
      <c r="CNQ14" s="46"/>
      <c r="CNR14" s="46"/>
      <c r="CNS14" s="46"/>
      <c r="CNT14" s="46"/>
      <c r="CNU14" s="46"/>
      <c r="CNV14" s="46"/>
      <c r="CNW14" s="46"/>
      <c r="CNX14" s="46"/>
      <c r="CNY14" s="46"/>
      <c r="CNZ14" s="46"/>
      <c r="COA14" s="46"/>
      <c r="COB14" s="46"/>
      <c r="COC14" s="46"/>
      <c r="COD14" s="46"/>
      <c r="COE14" s="46"/>
      <c r="COF14" s="46"/>
      <c r="COG14" s="46"/>
      <c r="COH14" s="46"/>
      <c r="COI14" s="46"/>
      <c r="COJ14" s="46"/>
      <c r="COK14" s="46"/>
      <c r="COL14" s="46"/>
      <c r="COM14" s="46"/>
      <c r="CON14" s="46"/>
      <c r="COO14" s="46"/>
      <c r="COP14" s="46"/>
      <c r="COQ14" s="46"/>
      <c r="COR14" s="46"/>
      <c r="COS14" s="46"/>
      <c r="COT14" s="46"/>
      <c r="COU14" s="46"/>
      <c r="COV14" s="46"/>
      <c r="COW14" s="46"/>
      <c r="COX14" s="46"/>
      <c r="COY14" s="46"/>
      <c r="COZ14" s="46"/>
      <c r="CPA14" s="46"/>
      <c r="CPB14" s="46"/>
      <c r="CPC14" s="46"/>
      <c r="CPD14" s="46"/>
      <c r="CPE14" s="46"/>
      <c r="CPF14" s="46"/>
      <c r="CPG14" s="46"/>
      <c r="CPH14" s="46"/>
      <c r="CPI14" s="46"/>
      <c r="CPJ14" s="46"/>
      <c r="CPK14" s="46"/>
      <c r="CPL14" s="46"/>
      <c r="CPM14" s="46"/>
      <c r="CPN14" s="46"/>
      <c r="CPO14" s="46"/>
      <c r="CPP14" s="46"/>
      <c r="CPQ14" s="46"/>
      <c r="CPR14" s="46"/>
      <c r="CPS14" s="46"/>
      <c r="CPT14" s="46"/>
      <c r="CPU14" s="46"/>
      <c r="CPV14" s="46"/>
      <c r="CPW14" s="46"/>
      <c r="CPX14" s="46"/>
      <c r="CPY14" s="46"/>
      <c r="CPZ14" s="46"/>
      <c r="CQA14" s="46"/>
      <c r="CQB14" s="46"/>
      <c r="CQC14" s="46"/>
      <c r="CQD14" s="46"/>
      <c r="CQE14" s="46"/>
      <c r="CQF14" s="46"/>
      <c r="CQG14" s="46"/>
      <c r="CQH14" s="46"/>
      <c r="CQI14" s="46"/>
      <c r="CQJ14" s="46"/>
      <c r="CQK14" s="46"/>
      <c r="CQL14" s="46"/>
      <c r="CQM14" s="46"/>
      <c r="CQN14" s="46"/>
      <c r="CQO14" s="46"/>
      <c r="CQP14" s="46"/>
      <c r="CQQ14" s="46"/>
      <c r="CQR14" s="46"/>
      <c r="CQS14" s="46"/>
      <c r="CQT14" s="46"/>
      <c r="CQU14" s="46"/>
      <c r="CQV14" s="46"/>
      <c r="CQW14" s="46"/>
      <c r="CQX14" s="46"/>
      <c r="CQY14" s="46"/>
      <c r="CQZ14" s="46"/>
      <c r="CRA14" s="46"/>
      <c r="CRB14" s="46"/>
      <c r="CRC14" s="46"/>
      <c r="CRD14" s="46"/>
      <c r="CRE14" s="46"/>
      <c r="CRF14" s="46"/>
      <c r="CRG14" s="46"/>
      <c r="CRH14" s="46"/>
      <c r="CRI14" s="46"/>
      <c r="CRJ14" s="46"/>
      <c r="CRK14" s="46"/>
      <c r="CRL14" s="46"/>
      <c r="CRM14" s="46"/>
      <c r="CRN14" s="46"/>
      <c r="CRO14" s="46"/>
      <c r="CRP14" s="46"/>
      <c r="CRQ14" s="46"/>
      <c r="CRR14" s="46"/>
      <c r="CRS14" s="46"/>
      <c r="CRT14" s="46"/>
      <c r="CRU14" s="46"/>
      <c r="CRV14" s="46"/>
      <c r="CRW14" s="46"/>
      <c r="CRX14" s="46"/>
      <c r="CRY14" s="46"/>
      <c r="CRZ14" s="46"/>
      <c r="CSA14" s="46"/>
      <c r="CSB14" s="46"/>
      <c r="CSC14" s="46"/>
      <c r="CSD14" s="46"/>
      <c r="CSE14" s="46"/>
      <c r="CSF14" s="46"/>
      <c r="CSG14" s="46"/>
      <c r="CSH14" s="46"/>
      <c r="CSI14" s="46"/>
      <c r="CSJ14" s="46"/>
      <c r="CSK14" s="46"/>
      <c r="CSL14" s="46"/>
      <c r="CSM14" s="46"/>
      <c r="CSN14" s="46"/>
      <c r="CSO14" s="46"/>
      <c r="CSP14" s="46"/>
      <c r="CSQ14" s="46"/>
      <c r="CSR14" s="46"/>
      <c r="CSS14" s="46"/>
      <c r="CST14" s="46"/>
      <c r="CSU14" s="46"/>
      <c r="CSV14" s="46"/>
      <c r="CSW14" s="46"/>
      <c r="CSX14" s="46"/>
      <c r="CSY14" s="46"/>
      <c r="CSZ14" s="46"/>
      <c r="CTA14" s="46"/>
      <c r="CTB14" s="46"/>
      <c r="CTC14" s="46"/>
      <c r="CTD14" s="46"/>
      <c r="CTE14" s="46"/>
      <c r="CTF14" s="46"/>
      <c r="CTG14" s="46"/>
      <c r="CTH14" s="46"/>
      <c r="CTI14" s="46"/>
      <c r="CTJ14" s="46"/>
      <c r="CTK14" s="46"/>
      <c r="CTL14" s="46"/>
      <c r="CTM14" s="46"/>
      <c r="CTN14" s="46"/>
      <c r="CTO14" s="46"/>
      <c r="CTP14" s="46"/>
      <c r="CTQ14" s="46"/>
      <c r="CTR14" s="46"/>
      <c r="CTS14" s="46"/>
      <c r="CTT14" s="46"/>
      <c r="CTU14" s="46"/>
      <c r="CTV14" s="46"/>
      <c r="CTW14" s="46"/>
      <c r="CTX14" s="46"/>
      <c r="CTY14" s="46"/>
      <c r="CTZ14" s="46"/>
      <c r="CUA14" s="46"/>
      <c r="CUB14" s="46"/>
      <c r="CUC14" s="46"/>
      <c r="CUD14" s="46"/>
      <c r="CUE14" s="46"/>
      <c r="CUF14" s="46"/>
      <c r="CUG14" s="46"/>
      <c r="CUH14" s="46"/>
      <c r="CUI14" s="46"/>
      <c r="CUJ14" s="46"/>
      <c r="CUK14" s="46"/>
      <c r="CUL14" s="46"/>
      <c r="CUM14" s="46"/>
      <c r="CUN14" s="46"/>
      <c r="CUO14" s="46"/>
      <c r="CUP14" s="46"/>
      <c r="CUQ14" s="46"/>
      <c r="CUR14" s="46"/>
      <c r="CUS14" s="46"/>
      <c r="CUT14" s="46"/>
      <c r="CUU14" s="46"/>
      <c r="CUV14" s="46"/>
      <c r="CUW14" s="46"/>
      <c r="CUX14" s="46"/>
      <c r="CUY14" s="46"/>
      <c r="CUZ14" s="46"/>
      <c r="CVA14" s="46"/>
      <c r="CVB14" s="46"/>
      <c r="CVC14" s="46"/>
      <c r="CVD14" s="46"/>
      <c r="CVE14" s="46"/>
      <c r="CVF14" s="46"/>
      <c r="CVG14" s="46"/>
      <c r="CVH14" s="46"/>
      <c r="CVI14" s="46"/>
      <c r="CVJ14" s="46"/>
      <c r="CVK14" s="46"/>
      <c r="CVL14" s="46"/>
      <c r="CVM14" s="46"/>
      <c r="CVN14" s="46"/>
      <c r="CVO14" s="46"/>
      <c r="CVP14" s="46"/>
      <c r="CVQ14" s="46"/>
      <c r="CVR14" s="46"/>
      <c r="CVS14" s="46"/>
      <c r="CVT14" s="46"/>
      <c r="CVU14" s="46"/>
      <c r="CVV14" s="46"/>
      <c r="CVW14" s="46"/>
      <c r="CVX14" s="46"/>
      <c r="CVY14" s="46"/>
      <c r="CVZ14" s="46"/>
      <c r="CWA14" s="46"/>
      <c r="CWB14" s="46"/>
      <c r="CWC14" s="46"/>
      <c r="CWD14" s="46"/>
      <c r="CWE14" s="46"/>
      <c r="CWF14" s="46"/>
      <c r="CWG14" s="46"/>
      <c r="CWH14" s="46"/>
      <c r="CWI14" s="46"/>
      <c r="CWJ14" s="46"/>
      <c r="CWK14" s="46"/>
      <c r="CWL14" s="46"/>
      <c r="CWM14" s="46"/>
      <c r="CWN14" s="46"/>
      <c r="CWO14" s="46"/>
      <c r="CWP14" s="46"/>
      <c r="CWQ14" s="46"/>
      <c r="CWR14" s="46"/>
      <c r="CWS14" s="46"/>
      <c r="CWT14" s="46"/>
      <c r="CWU14" s="46"/>
      <c r="CWV14" s="46"/>
      <c r="CWW14" s="46"/>
      <c r="CWX14" s="46"/>
      <c r="CWY14" s="46"/>
      <c r="CWZ14" s="46"/>
      <c r="CXA14" s="46"/>
      <c r="CXB14" s="46"/>
      <c r="CXC14" s="46"/>
      <c r="CXD14" s="46"/>
      <c r="CXE14" s="46"/>
      <c r="CXF14" s="46"/>
      <c r="CXG14" s="46"/>
      <c r="CXH14" s="46"/>
      <c r="CXI14" s="46"/>
      <c r="CXJ14" s="46"/>
      <c r="CXK14" s="46"/>
      <c r="CXL14" s="46"/>
      <c r="CXM14" s="46"/>
      <c r="CXN14" s="46"/>
      <c r="CXO14" s="46"/>
      <c r="CXP14" s="46"/>
      <c r="CXQ14" s="46"/>
      <c r="CXR14" s="46"/>
      <c r="CXS14" s="46"/>
      <c r="CXT14" s="46"/>
      <c r="CXU14" s="46"/>
      <c r="CXV14" s="46"/>
      <c r="CXW14" s="46"/>
      <c r="CXX14" s="46"/>
      <c r="CXY14" s="46"/>
      <c r="CXZ14" s="46"/>
      <c r="CYA14" s="46"/>
      <c r="CYB14" s="46"/>
      <c r="CYC14" s="46"/>
      <c r="CYD14" s="46"/>
      <c r="CYE14" s="46"/>
      <c r="CYF14" s="46"/>
      <c r="CYG14" s="46"/>
      <c r="CYH14" s="46"/>
      <c r="CYI14" s="46"/>
      <c r="CYJ14" s="46"/>
      <c r="CYK14" s="46"/>
      <c r="CYL14" s="46"/>
      <c r="CYM14" s="46"/>
      <c r="CYN14" s="46"/>
      <c r="CYO14" s="46"/>
      <c r="CYP14" s="46"/>
      <c r="CYQ14" s="46"/>
      <c r="CYR14" s="46"/>
      <c r="CYS14" s="46"/>
      <c r="CYT14" s="46"/>
      <c r="CYU14" s="46"/>
      <c r="CYV14" s="46"/>
      <c r="CYW14" s="46"/>
      <c r="CYX14" s="46"/>
      <c r="CYY14" s="46"/>
      <c r="CYZ14" s="46"/>
      <c r="CZA14" s="46"/>
      <c r="CZB14" s="46"/>
      <c r="CZC14" s="46"/>
      <c r="CZD14" s="46"/>
      <c r="CZE14" s="46"/>
      <c r="CZF14" s="46"/>
      <c r="CZG14" s="46"/>
      <c r="CZH14" s="46"/>
      <c r="CZI14" s="46"/>
      <c r="CZJ14" s="46"/>
      <c r="CZK14" s="46"/>
      <c r="CZL14" s="46"/>
      <c r="CZM14" s="46"/>
      <c r="CZN14" s="46"/>
      <c r="CZO14" s="46"/>
      <c r="CZP14" s="46"/>
      <c r="CZQ14" s="46"/>
      <c r="CZR14" s="46"/>
      <c r="CZS14" s="46"/>
      <c r="CZT14" s="46"/>
      <c r="CZU14" s="46"/>
      <c r="CZV14" s="46"/>
      <c r="CZW14" s="46"/>
      <c r="CZX14" s="46"/>
      <c r="CZY14" s="46"/>
      <c r="CZZ14" s="46"/>
      <c r="DAA14" s="46"/>
      <c r="DAB14" s="46"/>
      <c r="DAC14" s="46"/>
      <c r="DAD14" s="46"/>
      <c r="DAE14" s="46"/>
      <c r="DAF14" s="46"/>
      <c r="DAG14" s="46"/>
      <c r="DAH14" s="46"/>
      <c r="DAI14" s="46"/>
      <c r="DAJ14" s="46"/>
      <c r="DAK14" s="46"/>
      <c r="DAL14" s="46"/>
      <c r="DAM14" s="46"/>
      <c r="DAN14" s="46"/>
      <c r="DAO14" s="46"/>
      <c r="DAP14" s="46"/>
      <c r="DAQ14" s="46"/>
      <c r="DAR14" s="46"/>
      <c r="DAS14" s="46"/>
      <c r="DAT14" s="46"/>
      <c r="DAU14" s="46"/>
      <c r="DAV14" s="46"/>
      <c r="DAW14" s="46"/>
      <c r="DAX14" s="46"/>
      <c r="DAY14" s="46"/>
      <c r="DAZ14" s="46"/>
      <c r="DBA14" s="46"/>
      <c r="DBB14" s="46"/>
      <c r="DBC14" s="46"/>
      <c r="DBD14" s="46"/>
      <c r="DBE14" s="46"/>
      <c r="DBF14" s="46"/>
      <c r="DBG14" s="46"/>
      <c r="DBH14" s="46"/>
      <c r="DBI14" s="46"/>
      <c r="DBJ14" s="46"/>
      <c r="DBK14" s="46"/>
      <c r="DBL14" s="46"/>
      <c r="DBM14" s="46"/>
      <c r="DBN14" s="46"/>
      <c r="DBO14" s="46"/>
      <c r="DBP14" s="46"/>
      <c r="DBQ14" s="46"/>
      <c r="DBR14" s="46"/>
      <c r="DBS14" s="46"/>
      <c r="DBT14" s="46"/>
      <c r="DBU14" s="46"/>
      <c r="DBV14" s="46"/>
      <c r="DBW14" s="46"/>
      <c r="DBX14" s="46"/>
      <c r="DBY14" s="46"/>
      <c r="DBZ14" s="46"/>
      <c r="DCA14" s="46"/>
      <c r="DCB14" s="46"/>
      <c r="DCC14" s="46"/>
      <c r="DCD14" s="46"/>
      <c r="DCE14" s="46"/>
      <c r="DCF14" s="46"/>
      <c r="DCG14" s="46"/>
      <c r="DCH14" s="46"/>
      <c r="DCI14" s="46"/>
      <c r="DCJ14" s="46"/>
      <c r="DCK14" s="46"/>
      <c r="DCL14" s="46"/>
      <c r="DCM14" s="46"/>
      <c r="DCN14" s="46"/>
      <c r="DCO14" s="46"/>
      <c r="DCP14" s="46"/>
      <c r="DCQ14" s="46"/>
      <c r="DCR14" s="46"/>
      <c r="DCS14" s="46"/>
      <c r="DCT14" s="46"/>
      <c r="DCU14" s="46"/>
      <c r="DCV14" s="46"/>
      <c r="DCW14" s="46"/>
      <c r="DCX14" s="46"/>
      <c r="DCY14" s="46"/>
      <c r="DCZ14" s="46"/>
      <c r="DDA14" s="46"/>
      <c r="DDB14" s="46"/>
      <c r="DDC14" s="46"/>
      <c r="DDD14" s="46"/>
      <c r="DDE14" s="46"/>
      <c r="DDF14" s="46"/>
      <c r="DDG14" s="46"/>
      <c r="DDH14" s="46"/>
      <c r="DDI14" s="46"/>
      <c r="DDJ14" s="46"/>
      <c r="DDK14" s="46"/>
      <c r="DDL14" s="46"/>
      <c r="DDM14" s="46"/>
      <c r="DDN14" s="46"/>
      <c r="DDO14" s="46"/>
      <c r="DDP14" s="46"/>
      <c r="DDQ14" s="46"/>
      <c r="DDR14" s="46"/>
      <c r="DDS14" s="46"/>
      <c r="DDT14" s="46"/>
      <c r="DDU14" s="46"/>
      <c r="DDV14" s="46"/>
      <c r="DDW14" s="46"/>
      <c r="DDX14" s="46"/>
      <c r="DDY14" s="46"/>
      <c r="DDZ14" s="46"/>
      <c r="DEA14" s="46"/>
      <c r="DEB14" s="46"/>
      <c r="DEC14" s="46"/>
      <c r="DED14" s="46"/>
      <c r="DEE14" s="46"/>
      <c r="DEF14" s="46"/>
      <c r="DEG14" s="46"/>
      <c r="DEH14" s="46"/>
      <c r="DEI14" s="46"/>
      <c r="DEJ14" s="46"/>
      <c r="DEK14" s="46"/>
      <c r="DEL14" s="46"/>
      <c r="DEM14" s="46"/>
      <c r="DEN14" s="46"/>
      <c r="DEO14" s="46"/>
      <c r="DEP14" s="46"/>
      <c r="DEQ14" s="46"/>
      <c r="DER14" s="46"/>
      <c r="DES14" s="46"/>
      <c r="DET14" s="46"/>
      <c r="DEU14" s="46"/>
      <c r="DEV14" s="46"/>
      <c r="DEW14" s="46"/>
      <c r="DEX14" s="46"/>
      <c r="DEY14" s="46"/>
      <c r="DEZ14" s="46"/>
      <c r="DFA14" s="46"/>
      <c r="DFB14" s="46"/>
      <c r="DFC14" s="46"/>
      <c r="DFD14" s="46"/>
      <c r="DFE14" s="46"/>
      <c r="DFF14" s="46"/>
      <c r="DFG14" s="46"/>
      <c r="DFH14" s="46"/>
      <c r="DFI14" s="46"/>
      <c r="DFJ14" s="46"/>
      <c r="DFK14" s="46"/>
      <c r="DFL14" s="46"/>
      <c r="DFM14" s="46"/>
      <c r="DFN14" s="46"/>
      <c r="DFO14" s="46"/>
      <c r="DFP14" s="46"/>
      <c r="DFQ14" s="46"/>
      <c r="DFR14" s="46"/>
      <c r="DFS14" s="46"/>
      <c r="DFT14" s="46"/>
      <c r="DFU14" s="46"/>
      <c r="DFV14" s="46"/>
      <c r="DFW14" s="46"/>
      <c r="DFX14" s="46"/>
      <c r="DFY14" s="46"/>
      <c r="DFZ14" s="46"/>
      <c r="DGA14" s="46"/>
      <c r="DGB14" s="46"/>
      <c r="DGC14" s="46"/>
      <c r="DGD14" s="46"/>
      <c r="DGE14" s="46"/>
      <c r="DGF14" s="46"/>
      <c r="DGG14" s="46"/>
      <c r="DGH14" s="46"/>
      <c r="DGI14" s="46"/>
      <c r="DGJ14" s="46"/>
      <c r="DGK14" s="46"/>
      <c r="DGL14" s="46"/>
      <c r="DGM14" s="46"/>
      <c r="DGN14" s="46"/>
      <c r="DGO14" s="46"/>
      <c r="DGP14" s="46"/>
      <c r="DGQ14" s="46"/>
      <c r="DGR14" s="46"/>
      <c r="DGS14" s="46"/>
      <c r="DGT14" s="46"/>
      <c r="DGU14" s="46"/>
      <c r="DGV14" s="46"/>
      <c r="DGW14" s="46"/>
      <c r="DGX14" s="46"/>
      <c r="DGY14" s="46"/>
      <c r="DGZ14" s="46"/>
      <c r="DHA14" s="46"/>
      <c r="DHB14" s="46"/>
      <c r="DHC14" s="46"/>
      <c r="DHD14" s="46"/>
      <c r="DHE14" s="46"/>
      <c r="DHF14" s="46"/>
      <c r="DHG14" s="46"/>
      <c r="DHH14" s="46"/>
      <c r="DHI14" s="46"/>
      <c r="DHJ14" s="46"/>
      <c r="DHK14" s="46"/>
      <c r="DHL14" s="46"/>
      <c r="DHM14" s="46"/>
      <c r="DHN14" s="46"/>
      <c r="DHO14" s="46"/>
      <c r="DHP14" s="46"/>
      <c r="DHQ14" s="46"/>
      <c r="DHR14" s="46"/>
      <c r="DHS14" s="46"/>
      <c r="DHT14" s="46"/>
      <c r="DHU14" s="46"/>
      <c r="DHV14" s="46"/>
      <c r="DHW14" s="46"/>
      <c r="DHX14" s="46"/>
      <c r="DHY14" s="46"/>
      <c r="DHZ14" s="46"/>
      <c r="DIA14" s="46"/>
      <c r="DIB14" s="46"/>
      <c r="DIC14" s="46"/>
      <c r="DID14" s="46"/>
      <c r="DIE14" s="46"/>
      <c r="DIF14" s="46"/>
      <c r="DIG14" s="46"/>
      <c r="DIH14" s="46"/>
      <c r="DII14" s="46"/>
      <c r="DIJ14" s="46"/>
      <c r="DIK14" s="46"/>
      <c r="DIL14" s="46"/>
      <c r="DIM14" s="46"/>
      <c r="DIN14" s="46"/>
      <c r="DIO14" s="46"/>
      <c r="DIP14" s="46"/>
      <c r="DIQ14" s="46"/>
      <c r="DIR14" s="46"/>
      <c r="DIS14" s="46"/>
      <c r="DIT14" s="46"/>
      <c r="DIU14" s="46"/>
      <c r="DIV14" s="46"/>
      <c r="DIW14" s="46"/>
      <c r="DIX14" s="46"/>
      <c r="DIY14" s="46"/>
      <c r="DIZ14" s="46"/>
      <c r="DJA14" s="46"/>
      <c r="DJB14" s="46"/>
      <c r="DJC14" s="46"/>
      <c r="DJD14" s="46"/>
      <c r="DJE14" s="46"/>
      <c r="DJF14" s="46"/>
      <c r="DJG14" s="46"/>
      <c r="DJH14" s="46"/>
      <c r="DJI14" s="46"/>
      <c r="DJJ14" s="46"/>
      <c r="DJK14" s="46"/>
      <c r="DJL14" s="46"/>
      <c r="DJM14" s="46"/>
      <c r="DJN14" s="46"/>
      <c r="DJO14" s="46"/>
      <c r="DJP14" s="46"/>
      <c r="DJQ14" s="46"/>
      <c r="DJR14" s="46"/>
      <c r="DJS14" s="46"/>
      <c r="DJT14" s="46"/>
      <c r="DJU14" s="46"/>
      <c r="DJV14" s="46"/>
      <c r="DJW14" s="46"/>
      <c r="DJX14" s="46"/>
      <c r="DJY14" s="46"/>
      <c r="DJZ14" s="46"/>
      <c r="DKA14" s="46"/>
      <c r="DKB14" s="46"/>
      <c r="DKC14" s="46"/>
      <c r="DKD14" s="46"/>
      <c r="DKE14" s="46"/>
      <c r="DKF14" s="46"/>
      <c r="DKG14" s="46"/>
      <c r="DKH14" s="46"/>
      <c r="DKI14" s="46"/>
      <c r="DKJ14" s="46"/>
      <c r="DKK14" s="46"/>
      <c r="DKL14" s="46"/>
      <c r="DKM14" s="46"/>
      <c r="DKN14" s="46"/>
      <c r="DKO14" s="46"/>
      <c r="DKP14" s="46"/>
      <c r="DKQ14" s="46"/>
      <c r="DKR14" s="46"/>
      <c r="DKS14" s="46"/>
      <c r="DKT14" s="46"/>
      <c r="DKU14" s="46"/>
      <c r="DKV14" s="46"/>
      <c r="DKW14" s="46"/>
      <c r="DKX14" s="46"/>
      <c r="DKY14" s="46"/>
      <c r="DKZ14" s="46"/>
      <c r="DLA14" s="46"/>
      <c r="DLB14" s="46"/>
      <c r="DLC14" s="46"/>
      <c r="DLD14" s="46"/>
      <c r="DLE14" s="46"/>
      <c r="DLF14" s="46"/>
      <c r="DLG14" s="46"/>
      <c r="DLH14" s="46"/>
      <c r="DLI14" s="46"/>
      <c r="DLJ14" s="46"/>
      <c r="DLK14" s="46"/>
      <c r="DLL14" s="46"/>
      <c r="DLM14" s="46"/>
      <c r="DLN14" s="46"/>
      <c r="DLO14" s="46"/>
      <c r="DLP14" s="46"/>
      <c r="DLQ14" s="46"/>
      <c r="DLR14" s="46"/>
      <c r="DLS14" s="46"/>
      <c r="DLT14" s="46"/>
      <c r="DLU14" s="46"/>
      <c r="DLV14" s="46"/>
      <c r="DLW14" s="46"/>
      <c r="DLX14" s="46"/>
      <c r="DLY14" s="46"/>
      <c r="DLZ14" s="46"/>
      <c r="DMA14" s="46"/>
      <c r="DMB14" s="46"/>
      <c r="DMC14" s="46"/>
      <c r="DMD14" s="46"/>
      <c r="DME14" s="46"/>
      <c r="DMF14" s="46"/>
      <c r="DMG14" s="46"/>
      <c r="DMH14" s="46"/>
      <c r="DMI14" s="46"/>
      <c r="DMJ14" s="46"/>
      <c r="DMK14" s="46"/>
      <c r="DML14" s="46"/>
      <c r="DMM14" s="46"/>
      <c r="DMN14" s="46"/>
      <c r="DMO14" s="46"/>
      <c r="DMP14" s="46"/>
      <c r="DMQ14" s="46"/>
      <c r="DMR14" s="46"/>
      <c r="DMS14" s="46"/>
      <c r="DMT14" s="46"/>
      <c r="DMU14" s="46"/>
      <c r="DMV14" s="46"/>
      <c r="DMW14" s="46"/>
      <c r="DMX14" s="46"/>
      <c r="DMY14" s="46"/>
      <c r="DMZ14" s="46"/>
      <c r="DNA14" s="46"/>
      <c r="DNB14" s="46"/>
      <c r="DNC14" s="46"/>
      <c r="DND14" s="46"/>
      <c r="DNE14" s="46"/>
      <c r="DNF14" s="46"/>
      <c r="DNG14" s="46"/>
      <c r="DNH14" s="46"/>
      <c r="DNI14" s="46"/>
      <c r="DNJ14" s="46"/>
      <c r="DNK14" s="46"/>
      <c r="DNL14" s="46"/>
      <c r="DNM14" s="46"/>
      <c r="DNN14" s="46"/>
      <c r="DNO14" s="46"/>
      <c r="DNP14" s="46"/>
      <c r="DNQ14" s="46"/>
      <c r="DNR14" s="46"/>
      <c r="DNS14" s="46"/>
      <c r="DNT14" s="46"/>
      <c r="DNU14" s="46"/>
      <c r="DNV14" s="46"/>
      <c r="DNW14" s="46"/>
      <c r="DNX14" s="46"/>
      <c r="DNY14" s="46"/>
      <c r="DNZ14" s="46"/>
      <c r="DOA14" s="46"/>
      <c r="DOB14" s="46"/>
      <c r="DOC14" s="46"/>
      <c r="DOD14" s="46"/>
      <c r="DOE14" s="46"/>
      <c r="DOF14" s="46"/>
      <c r="DOG14" s="46"/>
      <c r="DOH14" s="46"/>
      <c r="DOI14" s="46"/>
      <c r="DOJ14" s="46"/>
      <c r="DOK14" s="46"/>
      <c r="DOL14" s="46"/>
      <c r="DOM14" s="46"/>
      <c r="DON14" s="46"/>
      <c r="DOO14" s="46"/>
      <c r="DOP14" s="46"/>
      <c r="DOQ14" s="46"/>
      <c r="DOR14" s="46"/>
      <c r="DOS14" s="46"/>
      <c r="DOT14" s="46"/>
      <c r="DOU14" s="46"/>
      <c r="DOV14" s="46"/>
      <c r="DOW14" s="46"/>
      <c r="DOX14" s="46"/>
      <c r="DOY14" s="46"/>
      <c r="DOZ14" s="46"/>
      <c r="DPA14" s="46"/>
      <c r="DPB14" s="46"/>
      <c r="DPC14" s="46"/>
      <c r="DPD14" s="46"/>
      <c r="DPE14" s="46"/>
      <c r="DPF14" s="46"/>
      <c r="DPG14" s="46"/>
      <c r="DPH14" s="46"/>
      <c r="DPI14" s="46"/>
      <c r="DPJ14" s="46"/>
      <c r="DPK14" s="46"/>
      <c r="DPL14" s="46"/>
      <c r="DPM14" s="46"/>
      <c r="DPN14" s="46"/>
      <c r="DPO14" s="46"/>
      <c r="DPP14" s="46"/>
      <c r="DPQ14" s="46"/>
      <c r="DPR14" s="46"/>
      <c r="DPS14" s="46"/>
      <c r="DPT14" s="46"/>
      <c r="DPU14" s="46"/>
      <c r="DPV14" s="46"/>
      <c r="DPW14" s="46"/>
      <c r="DPX14" s="46"/>
      <c r="DPY14" s="46"/>
      <c r="DPZ14" s="46"/>
      <c r="DQA14" s="46"/>
      <c r="DQB14" s="46"/>
      <c r="DQC14" s="46"/>
      <c r="DQD14" s="46"/>
      <c r="DQE14" s="46"/>
      <c r="DQF14" s="46"/>
      <c r="DQG14" s="46"/>
      <c r="DQH14" s="46"/>
      <c r="DQI14" s="46"/>
      <c r="DQJ14" s="46"/>
      <c r="DQK14" s="46"/>
      <c r="DQL14" s="46"/>
      <c r="DQM14" s="46"/>
      <c r="DQN14" s="46"/>
      <c r="DQO14" s="46"/>
      <c r="DQP14" s="46"/>
      <c r="DQQ14" s="46"/>
      <c r="DQR14" s="46"/>
      <c r="DQS14" s="46"/>
      <c r="DQT14" s="46"/>
      <c r="DQU14" s="46"/>
      <c r="DQV14" s="46"/>
      <c r="DQW14" s="46"/>
      <c r="DQX14" s="46"/>
      <c r="DQY14" s="46"/>
      <c r="DQZ14" s="46"/>
      <c r="DRA14" s="46"/>
      <c r="DRB14" s="46"/>
      <c r="DRC14" s="46"/>
      <c r="DRD14" s="46"/>
      <c r="DRE14" s="46"/>
      <c r="DRF14" s="46"/>
      <c r="DRG14" s="46"/>
      <c r="DRH14" s="46"/>
      <c r="DRI14" s="46"/>
      <c r="DRJ14" s="46"/>
      <c r="DRK14" s="46"/>
      <c r="DRL14" s="46"/>
      <c r="DRM14" s="46"/>
      <c r="DRN14" s="46"/>
      <c r="DRO14" s="46"/>
      <c r="DRP14" s="46"/>
      <c r="DRQ14" s="46"/>
      <c r="DRR14" s="46"/>
      <c r="DRS14" s="46"/>
      <c r="DRT14" s="46"/>
      <c r="DRU14" s="46"/>
      <c r="DRV14" s="46"/>
      <c r="DRW14" s="46"/>
      <c r="DRX14" s="46"/>
      <c r="DRY14" s="46"/>
      <c r="DRZ14" s="46"/>
      <c r="DSA14" s="46"/>
      <c r="DSB14" s="46"/>
      <c r="DSC14" s="46"/>
      <c r="DSD14" s="46"/>
      <c r="DSE14" s="46"/>
      <c r="DSF14" s="46"/>
      <c r="DSG14" s="46"/>
      <c r="DSH14" s="46"/>
      <c r="DSI14" s="46"/>
      <c r="DSJ14" s="46"/>
      <c r="DSK14" s="46"/>
      <c r="DSL14" s="46"/>
      <c r="DSM14" s="46"/>
      <c r="DSN14" s="46"/>
      <c r="DSO14" s="46"/>
      <c r="DSP14" s="46"/>
      <c r="DSQ14" s="46"/>
      <c r="DSR14" s="46"/>
      <c r="DSS14" s="46"/>
      <c r="DST14" s="46"/>
      <c r="DSU14" s="46"/>
      <c r="DSV14" s="46"/>
      <c r="DSW14" s="46"/>
      <c r="DSX14" s="46"/>
      <c r="DSY14" s="46"/>
      <c r="DSZ14" s="46"/>
      <c r="DTA14" s="46"/>
      <c r="DTB14" s="46"/>
      <c r="DTC14" s="46"/>
      <c r="DTD14" s="46"/>
      <c r="DTE14" s="46"/>
      <c r="DTF14" s="46"/>
      <c r="DTG14" s="46"/>
      <c r="DTH14" s="46"/>
      <c r="DTI14" s="46"/>
      <c r="DTJ14" s="46"/>
      <c r="DTK14" s="46"/>
      <c r="DTL14" s="46"/>
      <c r="DTM14" s="46"/>
      <c r="DTN14" s="46"/>
      <c r="DTO14" s="46"/>
      <c r="DTP14" s="46"/>
      <c r="DTQ14" s="46"/>
      <c r="DTR14" s="46"/>
      <c r="DTS14" s="46"/>
      <c r="DTT14" s="46"/>
      <c r="DTU14" s="46"/>
      <c r="DTV14" s="46"/>
      <c r="DTW14" s="46"/>
      <c r="DTX14" s="46"/>
      <c r="DTY14" s="46"/>
      <c r="DTZ14" s="46"/>
      <c r="DUA14" s="46"/>
      <c r="DUB14" s="46"/>
      <c r="DUC14" s="46"/>
      <c r="DUD14" s="46"/>
      <c r="DUE14" s="46"/>
      <c r="DUF14" s="46"/>
      <c r="DUG14" s="46"/>
      <c r="DUH14" s="46"/>
      <c r="DUI14" s="46"/>
      <c r="DUJ14" s="46"/>
      <c r="DUK14" s="46"/>
      <c r="DUL14" s="46"/>
      <c r="DUM14" s="46"/>
      <c r="DUN14" s="46"/>
      <c r="DUO14" s="46"/>
      <c r="DUP14" s="46"/>
      <c r="DUQ14" s="46"/>
      <c r="DUR14" s="46"/>
      <c r="DUS14" s="46"/>
      <c r="DUT14" s="46"/>
      <c r="DUU14" s="46"/>
      <c r="DUV14" s="46"/>
      <c r="DUW14" s="46"/>
      <c r="DUX14" s="46"/>
      <c r="DUY14" s="46"/>
      <c r="DUZ14" s="46"/>
      <c r="DVA14" s="46"/>
      <c r="DVB14" s="46"/>
      <c r="DVC14" s="46"/>
      <c r="DVD14" s="46"/>
      <c r="DVE14" s="46"/>
      <c r="DVF14" s="46"/>
      <c r="DVG14" s="46"/>
      <c r="DVH14" s="46"/>
      <c r="DVI14" s="46"/>
      <c r="DVJ14" s="46"/>
      <c r="DVK14" s="46"/>
      <c r="DVL14" s="46"/>
      <c r="DVM14" s="46"/>
      <c r="DVN14" s="46"/>
      <c r="DVO14" s="46"/>
      <c r="DVP14" s="46"/>
      <c r="DVQ14" s="46"/>
      <c r="DVR14" s="46"/>
      <c r="DVS14" s="46"/>
      <c r="DVT14" s="46"/>
      <c r="DVU14" s="46"/>
      <c r="DVV14" s="46"/>
      <c r="DVW14" s="46"/>
      <c r="DVX14" s="46"/>
      <c r="DVY14" s="46"/>
      <c r="DVZ14" s="46"/>
      <c r="DWA14" s="46"/>
      <c r="DWB14" s="46"/>
      <c r="DWC14" s="46"/>
      <c r="DWD14" s="46"/>
      <c r="DWE14" s="46"/>
      <c r="DWF14" s="46"/>
      <c r="DWG14" s="46"/>
      <c r="DWH14" s="46"/>
      <c r="DWI14" s="46"/>
      <c r="DWJ14" s="46"/>
      <c r="DWK14" s="46"/>
      <c r="DWL14" s="46"/>
      <c r="DWM14" s="46"/>
      <c r="DWN14" s="46"/>
      <c r="DWO14" s="46"/>
      <c r="DWP14" s="46"/>
      <c r="DWQ14" s="46"/>
      <c r="DWR14" s="46"/>
      <c r="DWS14" s="46"/>
      <c r="DWT14" s="46"/>
      <c r="DWU14" s="46"/>
      <c r="DWV14" s="46"/>
      <c r="DWW14" s="46"/>
      <c r="DWX14" s="46"/>
      <c r="DWY14" s="46"/>
      <c r="DWZ14" s="46"/>
      <c r="DXA14" s="46"/>
      <c r="DXB14" s="46"/>
      <c r="DXC14" s="46"/>
      <c r="DXD14" s="46"/>
      <c r="DXE14" s="46"/>
      <c r="DXF14" s="46"/>
      <c r="DXG14" s="46"/>
      <c r="DXH14" s="46"/>
      <c r="DXI14" s="46"/>
      <c r="DXJ14" s="46"/>
      <c r="DXK14" s="46"/>
      <c r="DXL14" s="46"/>
      <c r="DXM14" s="46"/>
      <c r="DXN14" s="46"/>
      <c r="DXO14" s="46"/>
      <c r="DXP14" s="46"/>
      <c r="DXQ14" s="46"/>
      <c r="DXR14" s="46"/>
      <c r="DXS14" s="46"/>
      <c r="DXT14" s="46"/>
      <c r="DXU14" s="46"/>
      <c r="DXV14" s="46"/>
      <c r="DXW14" s="46"/>
      <c r="DXX14" s="46"/>
      <c r="DXY14" s="46"/>
      <c r="DXZ14" s="46"/>
      <c r="DYA14" s="46"/>
      <c r="DYB14" s="46"/>
      <c r="DYC14" s="46"/>
      <c r="DYD14" s="46"/>
      <c r="DYE14" s="46"/>
      <c r="DYF14" s="46"/>
      <c r="DYG14" s="46"/>
      <c r="DYH14" s="46"/>
      <c r="DYI14" s="46"/>
      <c r="DYJ14" s="46"/>
      <c r="DYK14" s="46"/>
      <c r="DYL14" s="46"/>
      <c r="DYM14" s="46"/>
      <c r="DYN14" s="46"/>
      <c r="DYO14" s="46"/>
      <c r="DYP14" s="46"/>
      <c r="DYQ14" s="46"/>
      <c r="DYR14" s="46"/>
      <c r="DYS14" s="46"/>
      <c r="DYT14" s="46"/>
      <c r="DYU14" s="46"/>
      <c r="DYV14" s="46"/>
      <c r="DYW14" s="46"/>
      <c r="DYX14" s="46"/>
      <c r="DYY14" s="46"/>
      <c r="DYZ14" s="46"/>
      <c r="DZA14" s="46"/>
      <c r="DZB14" s="46"/>
      <c r="DZC14" s="46"/>
      <c r="DZD14" s="46"/>
      <c r="DZE14" s="46"/>
      <c r="DZF14" s="46"/>
      <c r="DZG14" s="46"/>
      <c r="DZH14" s="46"/>
      <c r="DZI14" s="46"/>
      <c r="DZJ14" s="46"/>
      <c r="DZK14" s="46"/>
      <c r="DZL14" s="46"/>
      <c r="DZM14" s="46"/>
      <c r="DZN14" s="46"/>
      <c r="DZO14" s="46"/>
      <c r="DZP14" s="46"/>
      <c r="DZQ14" s="46"/>
      <c r="DZR14" s="46"/>
      <c r="DZS14" s="46"/>
      <c r="DZT14" s="46"/>
      <c r="DZU14" s="46"/>
      <c r="DZV14" s="46"/>
      <c r="DZW14" s="46"/>
      <c r="DZX14" s="46"/>
      <c r="DZY14" s="46"/>
      <c r="DZZ14" s="46"/>
      <c r="EAA14" s="46"/>
      <c r="EAB14" s="46"/>
      <c r="EAC14" s="46"/>
      <c r="EAD14" s="46"/>
      <c r="EAE14" s="46"/>
      <c r="EAF14" s="46"/>
      <c r="EAG14" s="46"/>
      <c r="EAH14" s="46"/>
      <c r="EAI14" s="46"/>
      <c r="EAJ14" s="46"/>
      <c r="EAK14" s="46"/>
      <c r="EAL14" s="46"/>
      <c r="EAM14" s="46"/>
      <c r="EAN14" s="46"/>
      <c r="EAO14" s="46"/>
      <c r="EAP14" s="46"/>
      <c r="EAQ14" s="46"/>
      <c r="EAR14" s="46"/>
      <c r="EAS14" s="46"/>
      <c r="EAT14" s="46"/>
      <c r="EAU14" s="46"/>
      <c r="EAV14" s="46"/>
      <c r="EAW14" s="46"/>
      <c r="EAX14" s="46"/>
      <c r="EAY14" s="46"/>
      <c r="EAZ14" s="46"/>
      <c r="EBA14" s="46"/>
      <c r="EBB14" s="46"/>
      <c r="EBC14" s="46"/>
      <c r="EBD14" s="46"/>
      <c r="EBE14" s="46"/>
      <c r="EBF14" s="46"/>
      <c r="EBG14" s="46"/>
      <c r="EBH14" s="46"/>
      <c r="EBI14" s="46"/>
      <c r="EBJ14" s="46"/>
      <c r="EBK14" s="46"/>
      <c r="EBL14" s="46"/>
      <c r="EBM14" s="46"/>
      <c r="EBN14" s="46"/>
      <c r="EBO14" s="46"/>
      <c r="EBP14" s="46"/>
      <c r="EBQ14" s="46"/>
      <c r="EBR14" s="46"/>
      <c r="EBS14" s="46"/>
      <c r="EBT14" s="46"/>
      <c r="EBU14" s="46"/>
      <c r="EBV14" s="46"/>
      <c r="EBW14" s="46"/>
      <c r="EBX14" s="46"/>
      <c r="EBY14" s="46"/>
      <c r="EBZ14" s="46"/>
      <c r="ECA14" s="46"/>
      <c r="ECB14" s="46"/>
      <c r="ECC14" s="46"/>
      <c r="ECD14" s="46"/>
      <c r="ECE14" s="46"/>
      <c r="ECF14" s="46"/>
      <c r="ECG14" s="46"/>
      <c r="ECH14" s="46"/>
      <c r="ECI14" s="46"/>
      <c r="ECJ14" s="46"/>
      <c r="ECK14" s="46"/>
      <c r="ECL14" s="46"/>
      <c r="ECM14" s="46"/>
      <c r="ECN14" s="46"/>
      <c r="ECO14" s="46"/>
      <c r="ECP14" s="46"/>
      <c r="ECQ14" s="46"/>
      <c r="ECR14" s="46"/>
      <c r="ECS14" s="46"/>
      <c r="ECT14" s="46"/>
      <c r="ECU14" s="46"/>
      <c r="ECV14" s="46"/>
      <c r="ECW14" s="46"/>
      <c r="ECX14" s="46"/>
      <c r="ECY14" s="46"/>
      <c r="ECZ14" s="46"/>
      <c r="EDA14" s="46"/>
      <c r="EDB14" s="46"/>
      <c r="EDC14" s="46"/>
      <c r="EDD14" s="46"/>
      <c r="EDE14" s="46"/>
      <c r="EDF14" s="46"/>
      <c r="EDG14" s="46"/>
      <c r="EDH14" s="46"/>
      <c r="EDI14" s="46"/>
      <c r="EDJ14" s="46"/>
      <c r="EDK14" s="46"/>
      <c r="EDL14" s="46"/>
      <c r="EDM14" s="46"/>
      <c r="EDN14" s="46"/>
      <c r="EDO14" s="46"/>
      <c r="EDP14" s="46"/>
      <c r="EDQ14" s="46"/>
      <c r="EDR14" s="46"/>
      <c r="EDS14" s="46"/>
      <c r="EDT14" s="46"/>
      <c r="EDU14" s="46"/>
      <c r="EDV14" s="46"/>
      <c r="EDW14" s="46"/>
      <c r="EDX14" s="46"/>
      <c r="EDY14" s="46"/>
      <c r="EDZ14" s="46"/>
      <c r="EEA14" s="46"/>
      <c r="EEB14" s="46"/>
      <c r="EEC14" s="46"/>
      <c r="EED14" s="46"/>
      <c r="EEE14" s="46"/>
      <c r="EEF14" s="46"/>
      <c r="EEG14" s="46"/>
      <c r="EEH14" s="46"/>
      <c r="EEI14" s="46"/>
      <c r="EEJ14" s="46"/>
      <c r="EEK14" s="46"/>
      <c r="EEL14" s="46"/>
      <c r="EEM14" s="46"/>
      <c r="EEN14" s="46"/>
      <c r="EEO14" s="46"/>
      <c r="EEP14" s="46"/>
      <c r="EEQ14" s="46"/>
      <c r="EER14" s="46"/>
      <c r="EES14" s="46"/>
      <c r="EET14" s="46"/>
      <c r="EEU14" s="46"/>
      <c r="EEV14" s="46"/>
      <c r="EEW14" s="46"/>
      <c r="EEX14" s="46"/>
      <c r="EEY14" s="46"/>
      <c r="EEZ14" s="46"/>
      <c r="EFA14" s="46"/>
      <c r="EFB14" s="46"/>
      <c r="EFC14" s="46"/>
      <c r="EFD14" s="46"/>
      <c r="EFE14" s="46"/>
      <c r="EFF14" s="46"/>
      <c r="EFG14" s="46"/>
      <c r="EFH14" s="46"/>
      <c r="EFI14" s="46"/>
      <c r="EFJ14" s="46"/>
      <c r="EFK14" s="46"/>
      <c r="EFL14" s="46"/>
      <c r="EFM14" s="46"/>
      <c r="EFN14" s="46"/>
      <c r="EFO14" s="46"/>
      <c r="EFP14" s="46"/>
      <c r="EFQ14" s="46"/>
      <c r="EFR14" s="46"/>
      <c r="EFS14" s="46"/>
      <c r="EFT14" s="46"/>
      <c r="EFU14" s="46"/>
      <c r="EFV14" s="46"/>
      <c r="EFW14" s="46"/>
      <c r="EFX14" s="46"/>
      <c r="EFY14" s="46"/>
      <c r="EFZ14" s="46"/>
      <c r="EGA14" s="46"/>
      <c r="EGB14" s="46"/>
      <c r="EGC14" s="46"/>
      <c r="EGD14" s="46"/>
      <c r="EGE14" s="46"/>
      <c r="EGF14" s="46"/>
      <c r="EGG14" s="46"/>
      <c r="EGH14" s="46"/>
      <c r="EGI14" s="46"/>
      <c r="EGJ14" s="46"/>
      <c r="EGK14" s="46"/>
      <c r="EGL14" s="46"/>
      <c r="EGM14" s="46"/>
      <c r="EGN14" s="46"/>
      <c r="EGO14" s="46"/>
      <c r="EGP14" s="46"/>
      <c r="EGQ14" s="46"/>
      <c r="EGR14" s="46"/>
      <c r="EGS14" s="46"/>
      <c r="EGT14" s="46"/>
      <c r="EGU14" s="46"/>
      <c r="EGV14" s="46"/>
      <c r="EGW14" s="46"/>
      <c r="EGX14" s="46"/>
      <c r="EGY14" s="46"/>
      <c r="EGZ14" s="46"/>
      <c r="EHA14" s="46"/>
      <c r="EHB14" s="46"/>
      <c r="EHC14" s="46"/>
      <c r="EHD14" s="46"/>
      <c r="EHE14" s="46"/>
      <c r="EHF14" s="46"/>
      <c r="EHG14" s="46"/>
      <c r="EHH14" s="46"/>
      <c r="EHI14" s="46"/>
      <c r="EHJ14" s="46"/>
      <c r="EHK14" s="46"/>
      <c r="EHL14" s="46"/>
      <c r="EHM14" s="46"/>
      <c r="EHN14" s="46"/>
      <c r="EHO14" s="46"/>
      <c r="EHP14" s="46"/>
      <c r="EHQ14" s="46"/>
      <c r="EHR14" s="46"/>
      <c r="EHS14" s="46"/>
      <c r="EHT14" s="46"/>
      <c r="EHU14" s="46"/>
      <c r="EHV14" s="46"/>
      <c r="EHW14" s="46"/>
      <c r="EHX14" s="46"/>
      <c r="EHY14" s="46"/>
      <c r="EHZ14" s="46"/>
      <c r="EIA14" s="46"/>
      <c r="EIB14" s="46"/>
      <c r="EIC14" s="46"/>
      <c r="EID14" s="46"/>
      <c r="EIE14" s="46"/>
      <c r="EIF14" s="46"/>
      <c r="EIG14" s="46"/>
      <c r="EIH14" s="46"/>
      <c r="EII14" s="46"/>
      <c r="EIJ14" s="46"/>
      <c r="EIK14" s="46"/>
      <c r="EIL14" s="46"/>
      <c r="EIM14" s="46"/>
      <c r="EIN14" s="46"/>
      <c r="EIO14" s="46"/>
      <c r="EIP14" s="46"/>
      <c r="EIQ14" s="46"/>
      <c r="EIR14" s="46"/>
      <c r="EIS14" s="46"/>
      <c r="EIT14" s="46"/>
      <c r="EIU14" s="46"/>
      <c r="EIV14" s="46"/>
      <c r="EIW14" s="46"/>
      <c r="EIX14" s="46"/>
      <c r="EIY14" s="46"/>
      <c r="EIZ14" s="46"/>
      <c r="EJA14" s="46"/>
      <c r="EJB14" s="46"/>
      <c r="EJC14" s="46"/>
      <c r="EJD14" s="46"/>
      <c r="EJE14" s="46"/>
      <c r="EJF14" s="46"/>
      <c r="EJG14" s="46"/>
      <c r="EJH14" s="46"/>
      <c r="EJI14" s="46"/>
      <c r="EJJ14" s="46"/>
      <c r="EJK14" s="46"/>
      <c r="EJL14" s="46"/>
      <c r="EJM14" s="46"/>
      <c r="EJN14" s="46"/>
      <c r="EJO14" s="46"/>
      <c r="EJP14" s="46"/>
      <c r="EJQ14" s="46"/>
      <c r="EJR14" s="46"/>
      <c r="EJS14" s="46"/>
      <c r="EJT14" s="46"/>
      <c r="EJU14" s="46"/>
      <c r="EJV14" s="46"/>
      <c r="EJW14" s="46"/>
      <c r="EJX14" s="46"/>
      <c r="EJY14" s="46"/>
      <c r="EJZ14" s="46"/>
      <c r="EKA14" s="46"/>
      <c r="EKB14" s="46"/>
      <c r="EKC14" s="46"/>
      <c r="EKD14" s="46"/>
      <c r="EKE14" s="46"/>
      <c r="EKF14" s="46"/>
      <c r="EKG14" s="46"/>
      <c r="EKH14" s="46"/>
      <c r="EKI14" s="46"/>
      <c r="EKJ14" s="46"/>
      <c r="EKK14" s="46"/>
      <c r="EKL14" s="46"/>
      <c r="EKM14" s="46"/>
      <c r="EKN14" s="46"/>
      <c r="EKO14" s="46"/>
      <c r="EKP14" s="46"/>
      <c r="EKQ14" s="46"/>
      <c r="EKR14" s="46"/>
      <c r="EKS14" s="46"/>
      <c r="EKT14" s="46"/>
      <c r="EKU14" s="46"/>
      <c r="EKV14" s="46"/>
      <c r="EKW14" s="46"/>
      <c r="EKX14" s="46"/>
      <c r="EKY14" s="46"/>
      <c r="EKZ14" s="46"/>
      <c r="ELA14" s="46"/>
      <c r="ELB14" s="46"/>
      <c r="ELC14" s="46"/>
      <c r="ELD14" s="46"/>
      <c r="ELE14" s="46"/>
      <c r="ELF14" s="46"/>
      <c r="ELG14" s="46"/>
      <c r="ELH14" s="46"/>
      <c r="ELI14" s="46"/>
      <c r="ELJ14" s="46"/>
      <c r="ELK14" s="46"/>
      <c r="ELL14" s="46"/>
      <c r="ELM14" s="46"/>
      <c r="ELN14" s="46"/>
      <c r="ELO14" s="46"/>
      <c r="ELP14" s="46"/>
      <c r="ELQ14" s="46"/>
      <c r="ELR14" s="46"/>
      <c r="ELS14" s="46"/>
      <c r="ELT14" s="46"/>
      <c r="ELU14" s="46"/>
      <c r="ELV14" s="46"/>
      <c r="ELW14" s="46"/>
      <c r="ELX14" s="46"/>
      <c r="ELY14" s="46"/>
      <c r="ELZ14" s="46"/>
      <c r="EMA14" s="46"/>
      <c r="EMB14" s="46"/>
      <c r="EMC14" s="46"/>
      <c r="EMD14" s="46"/>
      <c r="EME14" s="46"/>
      <c r="EMF14" s="46"/>
      <c r="EMG14" s="46"/>
      <c r="EMH14" s="46"/>
      <c r="EMI14" s="46"/>
      <c r="EMJ14" s="46"/>
      <c r="EMK14" s="46"/>
      <c r="EML14" s="46"/>
      <c r="EMM14" s="46"/>
      <c r="EMN14" s="46"/>
      <c r="EMO14" s="46"/>
      <c r="EMP14" s="46"/>
      <c r="EMQ14" s="46"/>
      <c r="EMR14" s="46"/>
      <c r="EMS14" s="46"/>
      <c r="EMT14" s="46"/>
      <c r="EMU14" s="46"/>
      <c r="EMV14" s="46"/>
      <c r="EMW14" s="46"/>
      <c r="EMX14" s="46"/>
      <c r="EMY14" s="46"/>
      <c r="EMZ14" s="46"/>
      <c r="ENA14" s="46"/>
      <c r="ENB14" s="46"/>
      <c r="ENC14" s="46"/>
      <c r="END14" s="46"/>
      <c r="ENE14" s="46"/>
      <c r="ENF14" s="46"/>
      <c r="ENG14" s="46"/>
      <c r="ENH14" s="46"/>
      <c r="ENI14" s="46"/>
      <c r="ENJ14" s="46"/>
      <c r="ENK14" s="46"/>
      <c r="ENL14" s="46"/>
      <c r="ENM14" s="46"/>
      <c r="ENN14" s="46"/>
      <c r="ENO14" s="46"/>
      <c r="ENP14" s="46"/>
      <c r="ENQ14" s="46"/>
      <c r="ENR14" s="46"/>
      <c r="ENS14" s="46"/>
      <c r="ENT14" s="46"/>
      <c r="ENU14" s="46"/>
      <c r="ENV14" s="46"/>
      <c r="ENW14" s="46"/>
      <c r="ENX14" s="46"/>
      <c r="ENY14" s="46"/>
      <c r="ENZ14" s="46"/>
      <c r="EOA14" s="46"/>
      <c r="EOB14" s="46"/>
      <c r="EOC14" s="46"/>
      <c r="EOD14" s="46"/>
      <c r="EOE14" s="46"/>
      <c r="EOF14" s="46"/>
      <c r="EOG14" s="46"/>
      <c r="EOH14" s="46"/>
      <c r="EOI14" s="46"/>
      <c r="EOJ14" s="46"/>
      <c r="EOK14" s="46"/>
      <c r="EOL14" s="46"/>
      <c r="EOM14" s="46"/>
      <c r="EON14" s="46"/>
      <c r="EOO14" s="46"/>
      <c r="EOP14" s="46"/>
      <c r="EOQ14" s="46"/>
      <c r="EOR14" s="46"/>
      <c r="EOS14" s="46"/>
      <c r="EOT14" s="46"/>
      <c r="EOU14" s="46"/>
      <c r="EOV14" s="46"/>
      <c r="EOW14" s="46"/>
      <c r="EOX14" s="46"/>
      <c r="EOY14" s="46"/>
      <c r="EOZ14" s="46"/>
      <c r="EPA14" s="46"/>
      <c r="EPB14" s="46"/>
      <c r="EPC14" s="46"/>
      <c r="EPD14" s="46"/>
      <c r="EPE14" s="46"/>
      <c r="EPF14" s="46"/>
      <c r="EPG14" s="46"/>
      <c r="EPH14" s="46"/>
      <c r="EPI14" s="46"/>
      <c r="EPJ14" s="46"/>
      <c r="EPK14" s="46"/>
      <c r="EPL14" s="46"/>
      <c r="EPM14" s="46"/>
      <c r="EPN14" s="46"/>
      <c r="EPO14" s="46"/>
      <c r="EPP14" s="46"/>
      <c r="EPQ14" s="46"/>
      <c r="EPR14" s="46"/>
      <c r="EPS14" s="46"/>
      <c r="EPT14" s="46"/>
      <c r="EPU14" s="46"/>
      <c r="EPV14" s="46"/>
      <c r="EPW14" s="46"/>
      <c r="EPX14" s="46"/>
      <c r="EPY14" s="46"/>
      <c r="EPZ14" s="46"/>
      <c r="EQA14" s="46"/>
      <c r="EQB14" s="46"/>
      <c r="EQC14" s="46"/>
      <c r="EQD14" s="46"/>
      <c r="EQE14" s="46"/>
      <c r="EQF14" s="46"/>
      <c r="EQG14" s="46"/>
      <c r="EQH14" s="46"/>
      <c r="EQI14" s="46"/>
      <c r="EQJ14" s="46"/>
      <c r="EQK14" s="46"/>
      <c r="EQL14" s="46"/>
      <c r="EQM14" s="46"/>
      <c r="EQN14" s="46"/>
      <c r="EQO14" s="46"/>
      <c r="EQP14" s="46"/>
      <c r="EQQ14" s="46"/>
      <c r="EQR14" s="46"/>
      <c r="EQS14" s="46"/>
      <c r="EQT14" s="46"/>
      <c r="EQU14" s="46"/>
      <c r="EQV14" s="46"/>
      <c r="EQW14" s="46"/>
      <c r="EQX14" s="46"/>
      <c r="EQY14" s="46"/>
      <c r="EQZ14" s="46"/>
      <c r="ERA14" s="46"/>
      <c r="ERB14" s="46"/>
      <c r="ERC14" s="46"/>
      <c r="ERD14" s="46"/>
      <c r="ERE14" s="46"/>
      <c r="ERF14" s="46"/>
      <c r="ERG14" s="46"/>
      <c r="ERH14" s="46"/>
      <c r="ERI14" s="46"/>
      <c r="ERJ14" s="46"/>
      <c r="ERK14" s="46"/>
      <c r="ERL14" s="46"/>
      <c r="ERM14" s="46"/>
      <c r="ERN14" s="46"/>
      <c r="ERO14" s="46"/>
      <c r="ERP14" s="46"/>
      <c r="ERQ14" s="46"/>
      <c r="ERR14" s="46"/>
      <c r="ERS14" s="46"/>
      <c r="ERT14" s="46"/>
      <c r="ERU14" s="46"/>
      <c r="ERV14" s="46"/>
      <c r="ERW14" s="46"/>
      <c r="ERX14" s="46"/>
      <c r="ERY14" s="46"/>
      <c r="ERZ14" s="46"/>
      <c r="ESA14" s="46"/>
      <c r="ESB14" s="46"/>
      <c r="ESC14" s="46"/>
      <c r="ESD14" s="46"/>
      <c r="ESE14" s="46"/>
      <c r="ESF14" s="46"/>
      <c r="ESG14" s="46"/>
      <c r="ESH14" s="46"/>
      <c r="ESI14" s="46"/>
      <c r="ESJ14" s="46"/>
      <c r="ESK14" s="46"/>
      <c r="ESL14" s="46"/>
      <c r="ESM14" s="46"/>
      <c r="ESN14" s="46"/>
      <c r="ESO14" s="46"/>
      <c r="ESP14" s="46"/>
      <c r="ESQ14" s="46"/>
      <c r="ESR14" s="46"/>
      <c r="ESS14" s="46"/>
      <c r="EST14" s="46"/>
      <c r="ESU14" s="46"/>
      <c r="ESV14" s="46"/>
      <c r="ESW14" s="46"/>
      <c r="ESX14" s="46"/>
      <c r="ESY14" s="46"/>
      <c r="ESZ14" s="46"/>
      <c r="ETA14" s="46"/>
      <c r="ETB14" s="46"/>
      <c r="ETC14" s="46"/>
      <c r="ETD14" s="46"/>
      <c r="ETE14" s="46"/>
      <c r="ETF14" s="46"/>
      <c r="ETG14" s="46"/>
      <c r="ETH14" s="46"/>
      <c r="ETI14" s="46"/>
      <c r="ETJ14" s="46"/>
      <c r="ETK14" s="46"/>
      <c r="ETL14" s="46"/>
      <c r="ETM14" s="46"/>
      <c r="ETN14" s="46"/>
      <c r="ETO14" s="46"/>
      <c r="ETP14" s="46"/>
      <c r="ETQ14" s="46"/>
      <c r="ETR14" s="46"/>
      <c r="ETS14" s="46"/>
      <c r="ETT14" s="46"/>
      <c r="ETU14" s="46"/>
      <c r="ETV14" s="46"/>
      <c r="ETW14" s="46"/>
      <c r="ETX14" s="46"/>
      <c r="ETY14" s="46"/>
      <c r="ETZ14" s="46"/>
      <c r="EUA14" s="46"/>
      <c r="EUB14" s="46"/>
      <c r="EUC14" s="46"/>
      <c r="EUD14" s="46"/>
      <c r="EUE14" s="46"/>
      <c r="EUF14" s="46"/>
      <c r="EUG14" s="46"/>
      <c r="EUH14" s="46"/>
      <c r="EUI14" s="46"/>
      <c r="EUJ14" s="46"/>
      <c r="EUK14" s="46"/>
      <c r="EUL14" s="46"/>
      <c r="EUM14" s="46"/>
      <c r="EUN14" s="46"/>
      <c r="EUO14" s="46"/>
      <c r="EUP14" s="46"/>
      <c r="EUQ14" s="46"/>
      <c r="EUR14" s="46"/>
      <c r="EUS14" s="46"/>
      <c r="EUT14" s="46"/>
      <c r="EUU14" s="46"/>
      <c r="EUV14" s="46"/>
      <c r="EUW14" s="46"/>
      <c r="EUX14" s="46"/>
      <c r="EUY14" s="46"/>
      <c r="EUZ14" s="46"/>
      <c r="EVA14" s="46"/>
      <c r="EVB14" s="46"/>
      <c r="EVC14" s="46"/>
      <c r="EVD14" s="46"/>
      <c r="EVE14" s="46"/>
      <c r="EVF14" s="46"/>
      <c r="EVG14" s="46"/>
      <c r="EVH14" s="46"/>
      <c r="EVI14" s="46"/>
      <c r="EVJ14" s="46"/>
      <c r="EVK14" s="46"/>
      <c r="EVL14" s="46"/>
      <c r="EVM14" s="46"/>
      <c r="EVN14" s="46"/>
      <c r="EVO14" s="46"/>
      <c r="EVP14" s="46"/>
      <c r="EVQ14" s="46"/>
      <c r="EVR14" s="46"/>
      <c r="EVS14" s="46"/>
      <c r="EVT14" s="46"/>
      <c r="EVU14" s="46"/>
      <c r="EVV14" s="46"/>
      <c r="EVW14" s="46"/>
      <c r="EVX14" s="46"/>
      <c r="EVY14" s="46"/>
      <c r="EVZ14" s="46"/>
      <c r="EWA14" s="46"/>
      <c r="EWB14" s="46"/>
      <c r="EWC14" s="46"/>
      <c r="EWD14" s="46"/>
      <c r="EWE14" s="46"/>
      <c r="EWF14" s="46"/>
      <c r="EWG14" s="46"/>
      <c r="EWH14" s="46"/>
      <c r="EWI14" s="46"/>
      <c r="EWJ14" s="46"/>
      <c r="EWK14" s="46"/>
      <c r="EWL14" s="46"/>
      <c r="EWM14" s="46"/>
      <c r="EWN14" s="46"/>
      <c r="EWO14" s="46"/>
      <c r="EWP14" s="46"/>
      <c r="EWQ14" s="46"/>
      <c r="EWR14" s="46"/>
      <c r="EWS14" s="46"/>
      <c r="EWT14" s="46"/>
      <c r="EWU14" s="46"/>
      <c r="EWV14" s="46"/>
      <c r="EWW14" s="46"/>
      <c r="EWX14" s="46"/>
      <c r="EWY14" s="46"/>
      <c r="EWZ14" s="46"/>
      <c r="EXA14" s="46"/>
      <c r="EXB14" s="46"/>
      <c r="EXC14" s="46"/>
      <c r="EXD14" s="46"/>
      <c r="EXE14" s="46"/>
      <c r="EXF14" s="46"/>
      <c r="EXG14" s="46"/>
      <c r="EXH14" s="46"/>
      <c r="EXI14" s="46"/>
      <c r="EXJ14" s="46"/>
      <c r="EXK14" s="46"/>
      <c r="EXL14" s="46"/>
      <c r="EXM14" s="46"/>
      <c r="EXN14" s="46"/>
      <c r="EXO14" s="46"/>
      <c r="EXP14" s="46"/>
      <c r="EXQ14" s="46"/>
      <c r="EXR14" s="46"/>
      <c r="EXS14" s="46"/>
      <c r="EXT14" s="46"/>
      <c r="EXU14" s="46"/>
      <c r="EXV14" s="46"/>
      <c r="EXW14" s="46"/>
      <c r="EXX14" s="46"/>
      <c r="EXY14" s="46"/>
      <c r="EXZ14" s="46"/>
      <c r="EYA14" s="46"/>
      <c r="EYB14" s="46"/>
      <c r="EYC14" s="46"/>
      <c r="EYD14" s="46"/>
      <c r="EYE14" s="46"/>
      <c r="EYF14" s="46"/>
      <c r="EYG14" s="46"/>
      <c r="EYH14" s="46"/>
      <c r="EYI14" s="46"/>
      <c r="EYJ14" s="46"/>
      <c r="EYK14" s="46"/>
      <c r="EYL14" s="46"/>
      <c r="EYM14" s="46"/>
      <c r="EYN14" s="46"/>
      <c r="EYO14" s="46"/>
      <c r="EYP14" s="46"/>
      <c r="EYQ14" s="46"/>
      <c r="EYR14" s="46"/>
      <c r="EYS14" s="46"/>
      <c r="EYT14" s="46"/>
      <c r="EYU14" s="46"/>
      <c r="EYV14" s="46"/>
      <c r="EYW14" s="46"/>
      <c r="EYX14" s="46"/>
      <c r="EYY14" s="46"/>
      <c r="EYZ14" s="46"/>
      <c r="EZA14" s="46"/>
      <c r="EZB14" s="46"/>
      <c r="EZC14" s="46"/>
      <c r="EZD14" s="46"/>
      <c r="EZE14" s="46"/>
      <c r="EZF14" s="46"/>
      <c r="EZG14" s="46"/>
      <c r="EZH14" s="46"/>
      <c r="EZI14" s="46"/>
      <c r="EZJ14" s="46"/>
      <c r="EZK14" s="46"/>
      <c r="EZL14" s="46"/>
      <c r="EZM14" s="46"/>
      <c r="EZN14" s="46"/>
      <c r="EZO14" s="46"/>
      <c r="EZP14" s="46"/>
      <c r="EZQ14" s="46"/>
      <c r="EZR14" s="46"/>
      <c r="EZS14" s="46"/>
      <c r="EZT14" s="46"/>
      <c r="EZU14" s="46"/>
      <c r="EZV14" s="46"/>
      <c r="EZW14" s="46"/>
      <c r="EZX14" s="46"/>
      <c r="EZY14" s="46"/>
      <c r="EZZ14" s="46"/>
      <c r="FAA14" s="46"/>
      <c r="FAB14" s="46"/>
      <c r="FAC14" s="46"/>
      <c r="FAD14" s="46"/>
      <c r="FAE14" s="46"/>
      <c r="FAF14" s="46"/>
      <c r="FAG14" s="46"/>
      <c r="FAH14" s="46"/>
      <c r="FAI14" s="46"/>
      <c r="FAJ14" s="46"/>
      <c r="FAK14" s="46"/>
      <c r="FAL14" s="46"/>
      <c r="FAM14" s="46"/>
      <c r="FAN14" s="46"/>
      <c r="FAO14" s="46"/>
      <c r="FAP14" s="46"/>
      <c r="FAQ14" s="46"/>
      <c r="FAR14" s="46"/>
      <c r="FAS14" s="46"/>
      <c r="FAT14" s="46"/>
      <c r="FAU14" s="46"/>
      <c r="FAV14" s="46"/>
      <c r="FAW14" s="46"/>
      <c r="FAX14" s="46"/>
      <c r="FAY14" s="46"/>
      <c r="FAZ14" s="46"/>
      <c r="FBA14" s="46"/>
      <c r="FBB14" s="46"/>
      <c r="FBC14" s="46"/>
      <c r="FBD14" s="46"/>
      <c r="FBE14" s="46"/>
      <c r="FBF14" s="46"/>
      <c r="FBG14" s="46"/>
      <c r="FBH14" s="46"/>
      <c r="FBI14" s="46"/>
      <c r="FBJ14" s="46"/>
      <c r="FBK14" s="46"/>
      <c r="FBL14" s="46"/>
      <c r="FBM14" s="46"/>
      <c r="FBN14" s="46"/>
      <c r="FBO14" s="46"/>
      <c r="FBP14" s="46"/>
      <c r="FBQ14" s="46"/>
      <c r="FBR14" s="46"/>
      <c r="FBS14" s="46"/>
      <c r="FBT14" s="46"/>
      <c r="FBU14" s="46"/>
      <c r="FBV14" s="46"/>
      <c r="FBW14" s="46"/>
      <c r="FBX14" s="46"/>
      <c r="FBY14" s="46"/>
      <c r="FBZ14" s="46"/>
      <c r="FCA14" s="46"/>
      <c r="FCB14" s="46"/>
      <c r="FCC14" s="46"/>
      <c r="FCD14" s="46"/>
      <c r="FCE14" s="46"/>
      <c r="FCF14" s="46"/>
      <c r="FCG14" s="46"/>
      <c r="FCH14" s="46"/>
      <c r="FCI14" s="46"/>
      <c r="FCJ14" s="46"/>
      <c r="FCK14" s="46"/>
      <c r="FCL14" s="46"/>
      <c r="FCM14" s="46"/>
      <c r="FCN14" s="46"/>
      <c r="FCO14" s="46"/>
      <c r="FCP14" s="46"/>
      <c r="FCQ14" s="46"/>
      <c r="FCR14" s="46"/>
      <c r="FCS14" s="46"/>
      <c r="FCT14" s="46"/>
      <c r="FCU14" s="46"/>
      <c r="FCV14" s="46"/>
      <c r="FCW14" s="46"/>
      <c r="FCX14" s="46"/>
      <c r="FCY14" s="46"/>
      <c r="FCZ14" s="46"/>
      <c r="FDA14" s="46"/>
      <c r="FDB14" s="46"/>
      <c r="FDC14" s="46"/>
      <c r="FDD14" s="46"/>
      <c r="FDE14" s="46"/>
      <c r="FDF14" s="46"/>
      <c r="FDG14" s="46"/>
      <c r="FDH14" s="46"/>
      <c r="FDI14" s="46"/>
      <c r="FDJ14" s="46"/>
      <c r="FDK14" s="46"/>
      <c r="FDL14" s="46"/>
      <c r="FDM14" s="46"/>
      <c r="FDN14" s="46"/>
      <c r="FDO14" s="46"/>
      <c r="FDP14" s="46"/>
      <c r="FDQ14" s="46"/>
      <c r="FDR14" s="46"/>
      <c r="FDS14" s="46"/>
      <c r="FDT14" s="46"/>
      <c r="FDU14" s="46"/>
      <c r="FDV14" s="46"/>
      <c r="FDW14" s="46"/>
      <c r="FDX14" s="46"/>
      <c r="FDY14" s="46"/>
      <c r="FDZ14" s="46"/>
      <c r="FEA14" s="46"/>
      <c r="FEB14" s="46"/>
      <c r="FEC14" s="46"/>
      <c r="FED14" s="46"/>
      <c r="FEE14" s="46"/>
      <c r="FEF14" s="46"/>
      <c r="FEG14" s="46"/>
      <c r="FEH14" s="46"/>
      <c r="FEI14" s="46"/>
      <c r="FEJ14" s="46"/>
      <c r="FEK14" s="46"/>
      <c r="FEL14" s="46"/>
      <c r="FEM14" s="46"/>
      <c r="FEN14" s="46"/>
      <c r="FEO14" s="46"/>
      <c r="FEP14" s="46"/>
      <c r="FEQ14" s="46"/>
      <c r="FER14" s="46"/>
      <c r="FES14" s="46"/>
      <c r="FET14" s="46"/>
      <c r="FEU14" s="46"/>
      <c r="FEV14" s="46"/>
      <c r="FEW14" s="46"/>
      <c r="FEX14" s="46"/>
      <c r="FEY14" s="46"/>
      <c r="FEZ14" s="46"/>
      <c r="FFA14" s="46"/>
      <c r="FFB14" s="46"/>
      <c r="FFC14" s="46"/>
      <c r="FFD14" s="46"/>
      <c r="FFE14" s="46"/>
      <c r="FFF14" s="46"/>
      <c r="FFG14" s="46"/>
      <c r="FFH14" s="46"/>
      <c r="FFI14" s="46"/>
      <c r="FFJ14" s="46"/>
      <c r="FFK14" s="46"/>
      <c r="FFL14" s="46"/>
      <c r="FFM14" s="46"/>
      <c r="FFN14" s="46"/>
      <c r="FFO14" s="46"/>
      <c r="FFP14" s="46"/>
      <c r="FFQ14" s="46"/>
      <c r="FFR14" s="46"/>
      <c r="FFS14" s="46"/>
      <c r="FFT14" s="46"/>
      <c r="FFU14" s="46"/>
      <c r="FFV14" s="46"/>
      <c r="FFW14" s="46"/>
      <c r="FFX14" s="46"/>
      <c r="FFY14" s="46"/>
      <c r="FFZ14" s="46"/>
      <c r="FGA14" s="46"/>
      <c r="FGB14" s="46"/>
      <c r="FGC14" s="46"/>
      <c r="FGD14" s="46"/>
      <c r="FGE14" s="46"/>
      <c r="FGF14" s="46"/>
      <c r="FGG14" s="46"/>
      <c r="FGH14" s="46"/>
      <c r="FGI14" s="46"/>
      <c r="FGJ14" s="46"/>
      <c r="FGK14" s="46"/>
      <c r="FGL14" s="46"/>
      <c r="FGM14" s="46"/>
      <c r="FGN14" s="46"/>
      <c r="FGO14" s="46"/>
      <c r="FGP14" s="46"/>
      <c r="FGQ14" s="46"/>
      <c r="FGR14" s="46"/>
      <c r="FGS14" s="46"/>
      <c r="FGT14" s="46"/>
      <c r="FGU14" s="46"/>
      <c r="FGV14" s="46"/>
      <c r="FGW14" s="46"/>
      <c r="FGX14" s="46"/>
      <c r="FGY14" s="46"/>
      <c r="FGZ14" s="46"/>
      <c r="FHA14" s="46"/>
      <c r="FHB14" s="46"/>
      <c r="FHC14" s="46"/>
      <c r="FHD14" s="46"/>
      <c r="FHE14" s="46"/>
      <c r="FHF14" s="46"/>
      <c r="FHG14" s="46"/>
      <c r="FHH14" s="46"/>
      <c r="FHI14" s="46"/>
      <c r="FHJ14" s="46"/>
      <c r="FHK14" s="46"/>
      <c r="FHL14" s="46"/>
      <c r="FHM14" s="46"/>
      <c r="FHN14" s="46"/>
      <c r="FHO14" s="46"/>
      <c r="FHP14" s="46"/>
      <c r="FHQ14" s="46"/>
      <c r="FHR14" s="46"/>
      <c r="FHS14" s="46"/>
      <c r="FHT14" s="46"/>
      <c r="FHU14" s="46"/>
      <c r="FHV14" s="46"/>
      <c r="FHW14" s="46"/>
      <c r="FHX14" s="46"/>
      <c r="FHY14" s="46"/>
      <c r="FHZ14" s="46"/>
      <c r="FIA14" s="46"/>
      <c r="FIB14" s="46"/>
      <c r="FIC14" s="46"/>
      <c r="FID14" s="46"/>
      <c r="FIE14" s="46"/>
      <c r="FIF14" s="46"/>
      <c r="FIG14" s="46"/>
      <c r="FIH14" s="46"/>
      <c r="FII14" s="46"/>
      <c r="FIJ14" s="46"/>
      <c r="FIK14" s="46"/>
      <c r="FIL14" s="46"/>
      <c r="FIM14" s="46"/>
      <c r="FIN14" s="46"/>
      <c r="FIO14" s="46"/>
      <c r="FIP14" s="46"/>
      <c r="FIQ14" s="46"/>
      <c r="FIR14" s="46"/>
      <c r="FIS14" s="46"/>
      <c r="FIT14" s="46"/>
      <c r="FIU14" s="46"/>
      <c r="FIV14" s="46"/>
      <c r="FIW14" s="46"/>
      <c r="FIX14" s="46"/>
      <c r="FIY14" s="46"/>
      <c r="FIZ14" s="46"/>
      <c r="FJA14" s="46"/>
      <c r="FJB14" s="46"/>
      <c r="FJC14" s="46"/>
      <c r="FJD14" s="46"/>
      <c r="FJE14" s="46"/>
      <c r="FJF14" s="46"/>
      <c r="FJG14" s="46"/>
      <c r="FJH14" s="46"/>
      <c r="FJI14" s="46"/>
      <c r="FJJ14" s="46"/>
      <c r="FJK14" s="46"/>
      <c r="FJL14" s="46"/>
      <c r="FJM14" s="46"/>
      <c r="FJN14" s="46"/>
      <c r="FJO14" s="46"/>
      <c r="FJP14" s="46"/>
      <c r="FJQ14" s="46"/>
      <c r="FJR14" s="46"/>
      <c r="FJS14" s="46"/>
      <c r="FJT14" s="46"/>
      <c r="FJU14" s="46"/>
      <c r="FJV14" s="46"/>
      <c r="FJW14" s="46"/>
      <c r="FJX14" s="46"/>
      <c r="FJY14" s="46"/>
      <c r="FJZ14" s="46"/>
      <c r="FKA14" s="46"/>
      <c r="FKB14" s="46"/>
      <c r="FKC14" s="46"/>
      <c r="FKD14" s="46"/>
      <c r="FKE14" s="46"/>
      <c r="FKF14" s="46"/>
      <c r="FKG14" s="46"/>
      <c r="FKH14" s="46"/>
      <c r="FKI14" s="46"/>
      <c r="FKJ14" s="46"/>
      <c r="FKK14" s="46"/>
      <c r="FKL14" s="46"/>
      <c r="FKM14" s="46"/>
      <c r="FKN14" s="46"/>
      <c r="FKO14" s="46"/>
      <c r="FKP14" s="46"/>
      <c r="FKQ14" s="46"/>
      <c r="FKR14" s="46"/>
      <c r="FKS14" s="46"/>
      <c r="FKT14" s="46"/>
      <c r="FKU14" s="46"/>
      <c r="FKV14" s="46"/>
      <c r="FKW14" s="46"/>
      <c r="FKX14" s="46"/>
      <c r="FKY14" s="46"/>
      <c r="FKZ14" s="46"/>
      <c r="FLA14" s="46"/>
      <c r="FLB14" s="46"/>
      <c r="FLC14" s="46"/>
      <c r="FLD14" s="46"/>
      <c r="FLE14" s="46"/>
      <c r="FLF14" s="46"/>
      <c r="FLG14" s="46"/>
      <c r="FLH14" s="46"/>
      <c r="FLI14" s="46"/>
      <c r="FLJ14" s="46"/>
      <c r="FLK14" s="46"/>
      <c r="FLL14" s="46"/>
      <c r="FLM14" s="46"/>
      <c r="FLN14" s="46"/>
      <c r="FLO14" s="46"/>
      <c r="FLP14" s="46"/>
      <c r="FLQ14" s="46"/>
      <c r="FLR14" s="46"/>
      <c r="FLS14" s="46"/>
      <c r="FLT14" s="46"/>
      <c r="FLU14" s="46"/>
      <c r="FLV14" s="46"/>
      <c r="FLW14" s="46"/>
      <c r="FLX14" s="46"/>
      <c r="FLY14" s="46"/>
      <c r="FLZ14" s="46"/>
      <c r="FMA14" s="46"/>
      <c r="FMB14" s="46"/>
      <c r="FMC14" s="46"/>
      <c r="FMD14" s="46"/>
      <c r="FME14" s="46"/>
      <c r="FMF14" s="46"/>
      <c r="FMG14" s="46"/>
      <c r="FMH14" s="46"/>
      <c r="FMI14" s="46"/>
      <c r="FMJ14" s="46"/>
      <c r="FMK14" s="46"/>
      <c r="FML14" s="46"/>
      <c r="FMM14" s="46"/>
      <c r="FMN14" s="46"/>
      <c r="FMO14" s="46"/>
      <c r="FMP14" s="46"/>
      <c r="FMQ14" s="46"/>
      <c r="FMR14" s="46"/>
      <c r="FMS14" s="46"/>
      <c r="FMT14" s="46"/>
      <c r="FMU14" s="46"/>
      <c r="FMV14" s="46"/>
      <c r="FMW14" s="46"/>
      <c r="FMX14" s="46"/>
      <c r="FMY14" s="46"/>
      <c r="FMZ14" s="46"/>
      <c r="FNA14" s="46"/>
      <c r="FNB14" s="46"/>
      <c r="FNC14" s="46"/>
      <c r="FND14" s="46"/>
      <c r="FNE14" s="46"/>
      <c r="FNF14" s="46"/>
      <c r="FNG14" s="46"/>
      <c r="FNH14" s="46"/>
      <c r="FNI14" s="46"/>
      <c r="FNJ14" s="46"/>
      <c r="FNK14" s="46"/>
      <c r="FNL14" s="46"/>
      <c r="FNM14" s="46"/>
      <c r="FNN14" s="46"/>
      <c r="FNO14" s="46"/>
      <c r="FNP14" s="46"/>
      <c r="FNQ14" s="46"/>
      <c r="FNR14" s="46"/>
      <c r="FNS14" s="46"/>
      <c r="FNT14" s="46"/>
      <c r="FNU14" s="46"/>
      <c r="FNV14" s="46"/>
      <c r="FNW14" s="46"/>
      <c r="FNX14" s="46"/>
      <c r="FNY14" s="46"/>
      <c r="FNZ14" s="46"/>
      <c r="FOA14" s="46"/>
      <c r="FOB14" s="46"/>
      <c r="FOC14" s="46"/>
      <c r="FOD14" s="46"/>
      <c r="FOE14" s="46"/>
      <c r="FOF14" s="46"/>
      <c r="FOG14" s="46"/>
      <c r="FOH14" s="46"/>
      <c r="FOI14" s="46"/>
      <c r="FOJ14" s="46"/>
      <c r="FOK14" s="46"/>
      <c r="FOL14" s="46"/>
      <c r="FOM14" s="46"/>
      <c r="FON14" s="46"/>
      <c r="FOO14" s="46"/>
      <c r="FOP14" s="46"/>
      <c r="FOQ14" s="46"/>
      <c r="FOR14" s="46"/>
      <c r="FOS14" s="46"/>
      <c r="FOT14" s="46"/>
      <c r="FOU14" s="46"/>
      <c r="FOV14" s="46"/>
      <c r="FOW14" s="46"/>
      <c r="FOX14" s="46"/>
      <c r="FOY14" s="46"/>
      <c r="FOZ14" s="46"/>
      <c r="FPA14" s="46"/>
      <c r="FPB14" s="46"/>
      <c r="FPC14" s="46"/>
      <c r="FPD14" s="46"/>
      <c r="FPE14" s="46"/>
      <c r="FPF14" s="46"/>
      <c r="FPG14" s="46"/>
      <c r="FPH14" s="46"/>
      <c r="FPI14" s="46"/>
      <c r="FPJ14" s="46"/>
      <c r="FPK14" s="46"/>
      <c r="FPL14" s="46"/>
      <c r="FPM14" s="46"/>
      <c r="FPN14" s="46"/>
      <c r="FPO14" s="46"/>
      <c r="FPP14" s="46"/>
      <c r="FPQ14" s="46"/>
      <c r="FPR14" s="46"/>
      <c r="FPS14" s="46"/>
      <c r="FPT14" s="46"/>
      <c r="FPU14" s="46"/>
      <c r="FPV14" s="46"/>
      <c r="FPW14" s="46"/>
      <c r="FPX14" s="46"/>
      <c r="FPY14" s="46"/>
      <c r="FPZ14" s="46"/>
      <c r="FQA14" s="46"/>
      <c r="FQB14" s="46"/>
      <c r="FQC14" s="46"/>
      <c r="FQD14" s="46"/>
      <c r="FQE14" s="46"/>
      <c r="FQF14" s="46"/>
      <c r="FQG14" s="46"/>
      <c r="FQH14" s="46"/>
      <c r="FQI14" s="46"/>
      <c r="FQJ14" s="46"/>
      <c r="FQK14" s="46"/>
      <c r="FQL14" s="46"/>
      <c r="FQM14" s="46"/>
      <c r="FQN14" s="46"/>
      <c r="FQO14" s="46"/>
      <c r="FQP14" s="46"/>
      <c r="FQQ14" s="46"/>
      <c r="FQR14" s="46"/>
      <c r="FQS14" s="46"/>
      <c r="FQT14" s="46"/>
      <c r="FQU14" s="46"/>
      <c r="FQV14" s="46"/>
      <c r="FQW14" s="46"/>
      <c r="FQX14" s="46"/>
      <c r="FQY14" s="46"/>
      <c r="FQZ14" s="46"/>
      <c r="FRA14" s="46"/>
      <c r="FRB14" s="46"/>
      <c r="FRC14" s="46"/>
      <c r="FRD14" s="46"/>
      <c r="FRE14" s="46"/>
      <c r="FRF14" s="46"/>
      <c r="FRG14" s="46"/>
      <c r="FRH14" s="46"/>
      <c r="FRI14" s="46"/>
      <c r="FRJ14" s="46"/>
      <c r="FRK14" s="46"/>
      <c r="FRL14" s="46"/>
      <c r="FRM14" s="46"/>
      <c r="FRN14" s="46"/>
      <c r="FRO14" s="46"/>
      <c r="FRP14" s="46"/>
      <c r="FRQ14" s="46"/>
      <c r="FRR14" s="46"/>
      <c r="FRS14" s="46"/>
      <c r="FRT14" s="46"/>
      <c r="FRU14" s="46"/>
      <c r="FRV14" s="46"/>
      <c r="FRW14" s="46"/>
      <c r="FRX14" s="46"/>
      <c r="FRY14" s="46"/>
      <c r="FRZ14" s="46"/>
      <c r="FSA14" s="46"/>
      <c r="FSB14" s="46"/>
      <c r="FSC14" s="46"/>
      <c r="FSD14" s="46"/>
      <c r="FSE14" s="46"/>
      <c r="FSF14" s="46"/>
      <c r="FSG14" s="46"/>
      <c r="FSH14" s="46"/>
      <c r="FSI14" s="46"/>
      <c r="FSJ14" s="46"/>
      <c r="FSK14" s="46"/>
      <c r="FSL14" s="46"/>
      <c r="FSM14" s="46"/>
      <c r="FSN14" s="46"/>
      <c r="FSO14" s="46"/>
      <c r="FSP14" s="46"/>
      <c r="FSQ14" s="46"/>
      <c r="FSR14" s="46"/>
      <c r="FSS14" s="46"/>
      <c r="FST14" s="46"/>
      <c r="FSU14" s="46"/>
      <c r="FSV14" s="46"/>
      <c r="FSW14" s="46"/>
      <c r="FSX14" s="46"/>
      <c r="FSY14" s="46"/>
      <c r="FSZ14" s="46"/>
      <c r="FTA14" s="46"/>
      <c r="FTB14" s="46"/>
      <c r="FTC14" s="46"/>
      <c r="FTD14" s="46"/>
      <c r="FTE14" s="46"/>
      <c r="FTF14" s="46"/>
      <c r="FTG14" s="46"/>
      <c r="FTH14" s="46"/>
      <c r="FTI14" s="46"/>
      <c r="FTJ14" s="46"/>
      <c r="FTK14" s="46"/>
      <c r="FTL14" s="46"/>
      <c r="FTM14" s="46"/>
      <c r="FTN14" s="46"/>
      <c r="FTO14" s="46"/>
      <c r="FTP14" s="46"/>
      <c r="FTQ14" s="46"/>
      <c r="FTR14" s="46"/>
      <c r="FTS14" s="46"/>
      <c r="FTT14" s="46"/>
      <c r="FTU14" s="46"/>
      <c r="FTV14" s="46"/>
      <c r="FTW14" s="46"/>
      <c r="FTX14" s="46"/>
      <c r="FTY14" s="46"/>
      <c r="FTZ14" s="46"/>
      <c r="FUA14" s="46"/>
      <c r="FUB14" s="46"/>
      <c r="FUC14" s="46"/>
      <c r="FUD14" s="46"/>
      <c r="FUE14" s="46"/>
      <c r="FUF14" s="46"/>
      <c r="FUG14" s="46"/>
      <c r="FUH14" s="46"/>
      <c r="FUI14" s="46"/>
      <c r="FUJ14" s="46"/>
      <c r="FUK14" s="46"/>
      <c r="FUL14" s="46"/>
      <c r="FUM14" s="46"/>
      <c r="FUN14" s="46"/>
      <c r="FUO14" s="46"/>
      <c r="FUP14" s="46"/>
      <c r="FUQ14" s="46"/>
      <c r="FUR14" s="46"/>
      <c r="FUS14" s="46"/>
      <c r="FUT14" s="46"/>
      <c r="FUU14" s="46"/>
      <c r="FUV14" s="46"/>
      <c r="FUW14" s="46"/>
      <c r="FUX14" s="46"/>
      <c r="FUY14" s="46"/>
      <c r="FUZ14" s="46"/>
      <c r="FVA14" s="46"/>
      <c r="FVB14" s="46"/>
      <c r="FVC14" s="46"/>
      <c r="FVD14" s="46"/>
      <c r="FVE14" s="46"/>
      <c r="FVF14" s="46"/>
      <c r="FVG14" s="46"/>
      <c r="FVH14" s="46"/>
      <c r="FVI14" s="46"/>
      <c r="FVJ14" s="46"/>
      <c r="FVK14" s="46"/>
      <c r="FVL14" s="46"/>
      <c r="FVM14" s="46"/>
      <c r="FVN14" s="46"/>
      <c r="FVO14" s="46"/>
      <c r="FVP14" s="46"/>
      <c r="FVQ14" s="46"/>
      <c r="FVR14" s="46"/>
      <c r="FVS14" s="46"/>
      <c r="FVT14" s="46"/>
      <c r="FVU14" s="46"/>
      <c r="FVV14" s="46"/>
      <c r="FVW14" s="46"/>
      <c r="FVX14" s="46"/>
      <c r="FVY14" s="46"/>
      <c r="FVZ14" s="46"/>
      <c r="FWA14" s="46"/>
      <c r="FWB14" s="46"/>
      <c r="FWC14" s="46"/>
      <c r="FWD14" s="46"/>
      <c r="FWE14" s="46"/>
      <c r="FWF14" s="46"/>
      <c r="FWG14" s="46"/>
      <c r="FWH14" s="46"/>
      <c r="FWI14" s="46"/>
      <c r="FWJ14" s="46"/>
      <c r="FWK14" s="46"/>
      <c r="FWL14" s="46"/>
      <c r="FWM14" s="46"/>
      <c r="FWN14" s="46"/>
      <c r="FWO14" s="46"/>
      <c r="FWP14" s="46"/>
      <c r="FWQ14" s="46"/>
      <c r="FWR14" s="46"/>
      <c r="FWS14" s="46"/>
      <c r="FWT14" s="46"/>
      <c r="FWU14" s="46"/>
      <c r="FWV14" s="46"/>
      <c r="FWW14" s="46"/>
      <c r="FWX14" s="46"/>
      <c r="FWY14" s="46"/>
      <c r="FWZ14" s="46"/>
      <c r="FXA14" s="46"/>
      <c r="FXB14" s="46"/>
      <c r="FXC14" s="46"/>
      <c r="FXD14" s="46"/>
      <c r="FXE14" s="46"/>
      <c r="FXF14" s="46"/>
      <c r="FXG14" s="46"/>
      <c r="FXH14" s="46"/>
      <c r="FXI14" s="46"/>
      <c r="FXJ14" s="46"/>
      <c r="FXK14" s="46"/>
      <c r="FXL14" s="46"/>
      <c r="FXM14" s="46"/>
      <c r="FXN14" s="46"/>
      <c r="FXO14" s="46"/>
      <c r="FXP14" s="46"/>
      <c r="FXQ14" s="46"/>
      <c r="FXR14" s="46"/>
      <c r="FXS14" s="46"/>
      <c r="FXT14" s="46"/>
      <c r="FXU14" s="46"/>
      <c r="FXV14" s="46"/>
      <c r="FXW14" s="46"/>
      <c r="FXX14" s="46"/>
      <c r="FXY14" s="46"/>
      <c r="FXZ14" s="46"/>
      <c r="FYA14" s="46"/>
      <c r="FYB14" s="46"/>
      <c r="FYC14" s="46"/>
      <c r="FYD14" s="46"/>
      <c r="FYE14" s="46"/>
      <c r="FYF14" s="46"/>
      <c r="FYG14" s="46"/>
      <c r="FYH14" s="46"/>
      <c r="FYI14" s="46"/>
      <c r="FYJ14" s="46"/>
      <c r="FYK14" s="46"/>
      <c r="FYL14" s="46"/>
      <c r="FYM14" s="46"/>
      <c r="FYN14" s="46"/>
      <c r="FYO14" s="46"/>
      <c r="FYP14" s="46"/>
      <c r="FYQ14" s="46"/>
      <c r="FYR14" s="46"/>
      <c r="FYS14" s="46"/>
      <c r="FYT14" s="46"/>
      <c r="FYU14" s="46"/>
      <c r="FYV14" s="46"/>
      <c r="FYW14" s="46"/>
      <c r="FYX14" s="46"/>
      <c r="FYY14" s="46"/>
      <c r="FYZ14" s="46"/>
      <c r="FZA14" s="46"/>
      <c r="FZB14" s="46"/>
      <c r="FZC14" s="46"/>
      <c r="FZD14" s="46"/>
      <c r="FZE14" s="46"/>
      <c r="FZF14" s="46"/>
      <c r="FZG14" s="46"/>
      <c r="FZH14" s="46"/>
      <c r="FZI14" s="46"/>
      <c r="FZJ14" s="46"/>
      <c r="FZK14" s="46"/>
      <c r="FZL14" s="46"/>
      <c r="FZM14" s="46"/>
      <c r="FZN14" s="46"/>
      <c r="FZO14" s="46"/>
      <c r="FZP14" s="46"/>
      <c r="FZQ14" s="46"/>
      <c r="FZR14" s="46"/>
      <c r="FZS14" s="46"/>
      <c r="FZT14" s="46"/>
      <c r="FZU14" s="46"/>
      <c r="FZV14" s="46"/>
      <c r="FZW14" s="46"/>
      <c r="FZX14" s="46"/>
      <c r="FZY14" s="46"/>
      <c r="FZZ14" s="46"/>
      <c r="GAA14" s="46"/>
      <c r="GAB14" s="46"/>
      <c r="GAC14" s="46"/>
      <c r="GAD14" s="46"/>
      <c r="GAE14" s="46"/>
      <c r="GAF14" s="46"/>
      <c r="GAG14" s="46"/>
      <c r="GAH14" s="46"/>
      <c r="GAI14" s="46"/>
      <c r="GAJ14" s="46"/>
      <c r="GAK14" s="46"/>
      <c r="GAL14" s="46"/>
      <c r="GAM14" s="46"/>
      <c r="GAN14" s="46"/>
      <c r="GAO14" s="46"/>
      <c r="GAP14" s="46"/>
      <c r="GAQ14" s="46"/>
      <c r="GAR14" s="46"/>
      <c r="GAS14" s="46"/>
      <c r="GAT14" s="46"/>
      <c r="GAU14" s="46"/>
      <c r="GAV14" s="46"/>
      <c r="GAW14" s="46"/>
      <c r="GAX14" s="46"/>
      <c r="GAY14" s="46"/>
      <c r="GAZ14" s="46"/>
      <c r="GBA14" s="46"/>
      <c r="GBB14" s="46"/>
      <c r="GBC14" s="46"/>
      <c r="GBD14" s="46"/>
      <c r="GBE14" s="46"/>
      <c r="GBF14" s="46"/>
      <c r="GBG14" s="46"/>
      <c r="GBH14" s="46"/>
      <c r="GBI14" s="46"/>
      <c r="GBJ14" s="46"/>
      <c r="GBK14" s="46"/>
      <c r="GBL14" s="46"/>
      <c r="GBM14" s="46"/>
      <c r="GBN14" s="46"/>
      <c r="GBO14" s="46"/>
      <c r="GBP14" s="46"/>
      <c r="GBQ14" s="46"/>
      <c r="GBR14" s="46"/>
      <c r="GBS14" s="46"/>
      <c r="GBT14" s="46"/>
      <c r="GBU14" s="46"/>
      <c r="GBV14" s="46"/>
      <c r="GBW14" s="46"/>
      <c r="GBX14" s="46"/>
      <c r="GBY14" s="46"/>
      <c r="GBZ14" s="46"/>
      <c r="GCA14" s="46"/>
      <c r="GCB14" s="46"/>
      <c r="GCC14" s="46"/>
      <c r="GCD14" s="46"/>
      <c r="GCE14" s="46"/>
      <c r="GCF14" s="46"/>
      <c r="GCG14" s="46"/>
      <c r="GCH14" s="46"/>
      <c r="GCI14" s="46"/>
      <c r="GCJ14" s="46"/>
      <c r="GCK14" s="46"/>
      <c r="GCL14" s="46"/>
      <c r="GCM14" s="46"/>
      <c r="GCN14" s="46"/>
      <c r="GCO14" s="46"/>
      <c r="GCP14" s="46"/>
      <c r="GCQ14" s="46"/>
      <c r="GCR14" s="46"/>
      <c r="GCS14" s="46"/>
      <c r="GCT14" s="46"/>
      <c r="GCU14" s="46"/>
      <c r="GCV14" s="46"/>
      <c r="GCW14" s="46"/>
      <c r="GCX14" s="46"/>
      <c r="GCY14" s="46"/>
      <c r="GCZ14" s="46"/>
      <c r="GDA14" s="46"/>
      <c r="GDB14" s="46"/>
      <c r="GDC14" s="46"/>
      <c r="GDD14" s="46"/>
      <c r="GDE14" s="46"/>
      <c r="GDF14" s="46"/>
      <c r="GDG14" s="46"/>
      <c r="GDH14" s="46"/>
      <c r="GDI14" s="46"/>
      <c r="GDJ14" s="46"/>
      <c r="GDK14" s="46"/>
      <c r="GDL14" s="46"/>
      <c r="GDM14" s="46"/>
      <c r="GDN14" s="46"/>
      <c r="GDO14" s="46"/>
      <c r="GDP14" s="46"/>
      <c r="GDQ14" s="46"/>
      <c r="GDR14" s="46"/>
      <c r="GDS14" s="46"/>
      <c r="GDT14" s="46"/>
      <c r="GDU14" s="46"/>
      <c r="GDV14" s="46"/>
      <c r="GDW14" s="46"/>
      <c r="GDX14" s="46"/>
      <c r="GDY14" s="46"/>
      <c r="GDZ14" s="46"/>
      <c r="GEA14" s="46"/>
      <c r="GEB14" s="46"/>
      <c r="GEC14" s="46"/>
      <c r="GED14" s="46"/>
      <c r="GEE14" s="46"/>
      <c r="GEF14" s="46"/>
      <c r="GEG14" s="46"/>
      <c r="GEH14" s="46"/>
      <c r="GEI14" s="46"/>
      <c r="GEJ14" s="46"/>
      <c r="GEK14" s="46"/>
      <c r="GEL14" s="46"/>
      <c r="GEM14" s="46"/>
      <c r="GEN14" s="46"/>
      <c r="GEO14" s="46"/>
      <c r="GEP14" s="46"/>
      <c r="GEQ14" s="46"/>
      <c r="GER14" s="46"/>
      <c r="GES14" s="46"/>
      <c r="GET14" s="46"/>
      <c r="GEU14" s="46"/>
      <c r="GEV14" s="46"/>
      <c r="GEW14" s="46"/>
      <c r="GEX14" s="46"/>
      <c r="GEY14" s="46"/>
      <c r="GEZ14" s="46"/>
      <c r="GFA14" s="46"/>
      <c r="GFB14" s="46"/>
      <c r="GFC14" s="46"/>
      <c r="GFD14" s="46"/>
      <c r="GFE14" s="46"/>
      <c r="GFF14" s="46"/>
      <c r="GFG14" s="46"/>
      <c r="GFH14" s="46"/>
      <c r="GFI14" s="46"/>
      <c r="GFJ14" s="46"/>
      <c r="GFK14" s="46"/>
      <c r="GFL14" s="46"/>
      <c r="GFM14" s="46"/>
      <c r="GFN14" s="46"/>
      <c r="GFO14" s="46"/>
      <c r="GFP14" s="46"/>
      <c r="GFQ14" s="46"/>
      <c r="GFR14" s="46"/>
      <c r="GFS14" s="46"/>
      <c r="GFT14" s="46"/>
      <c r="GFU14" s="46"/>
      <c r="GFV14" s="46"/>
      <c r="GFW14" s="46"/>
      <c r="GFX14" s="46"/>
      <c r="GFY14" s="46"/>
      <c r="GFZ14" s="46"/>
      <c r="GGA14" s="46"/>
      <c r="GGB14" s="46"/>
      <c r="GGC14" s="46"/>
      <c r="GGD14" s="46"/>
      <c r="GGE14" s="46"/>
      <c r="GGF14" s="46"/>
      <c r="GGG14" s="46"/>
      <c r="GGH14" s="46"/>
      <c r="GGI14" s="46"/>
      <c r="GGJ14" s="46"/>
      <c r="GGK14" s="46"/>
      <c r="GGL14" s="46"/>
      <c r="GGM14" s="46"/>
      <c r="GGN14" s="46"/>
      <c r="GGO14" s="46"/>
      <c r="GGP14" s="46"/>
      <c r="GGQ14" s="46"/>
      <c r="GGR14" s="46"/>
      <c r="GGS14" s="46"/>
      <c r="GGT14" s="46"/>
      <c r="GGU14" s="46"/>
      <c r="GGV14" s="46"/>
      <c r="GGW14" s="46"/>
      <c r="GGX14" s="46"/>
      <c r="GGY14" s="46"/>
      <c r="GGZ14" s="46"/>
      <c r="GHA14" s="46"/>
      <c r="GHB14" s="46"/>
      <c r="GHC14" s="46"/>
      <c r="GHD14" s="46"/>
      <c r="GHE14" s="46"/>
      <c r="GHF14" s="46"/>
      <c r="GHG14" s="46"/>
      <c r="GHH14" s="46"/>
      <c r="GHI14" s="46"/>
      <c r="GHJ14" s="46"/>
      <c r="GHK14" s="46"/>
      <c r="GHL14" s="46"/>
      <c r="GHM14" s="46"/>
      <c r="GHN14" s="46"/>
      <c r="GHO14" s="46"/>
      <c r="GHP14" s="46"/>
      <c r="GHQ14" s="46"/>
      <c r="GHR14" s="46"/>
      <c r="GHS14" s="46"/>
      <c r="GHT14" s="46"/>
      <c r="GHU14" s="46"/>
      <c r="GHV14" s="46"/>
      <c r="GHW14" s="46"/>
      <c r="GHX14" s="46"/>
      <c r="GHY14" s="46"/>
      <c r="GHZ14" s="46"/>
      <c r="GIA14" s="46"/>
      <c r="GIB14" s="46"/>
      <c r="GIC14" s="46"/>
      <c r="GID14" s="46"/>
      <c r="GIE14" s="46"/>
      <c r="GIF14" s="46"/>
      <c r="GIG14" s="46"/>
      <c r="GIH14" s="46"/>
      <c r="GII14" s="46"/>
      <c r="GIJ14" s="46"/>
      <c r="GIK14" s="46"/>
      <c r="GIL14" s="46"/>
      <c r="GIM14" s="46"/>
      <c r="GIN14" s="46"/>
      <c r="GIO14" s="46"/>
      <c r="GIP14" s="46"/>
      <c r="GIQ14" s="46"/>
      <c r="GIR14" s="46"/>
      <c r="GIS14" s="46"/>
      <c r="GIT14" s="46"/>
      <c r="GIU14" s="46"/>
      <c r="GIV14" s="46"/>
      <c r="GIW14" s="46"/>
      <c r="GIX14" s="46"/>
      <c r="GIY14" s="46"/>
      <c r="GIZ14" s="46"/>
      <c r="GJA14" s="46"/>
      <c r="GJB14" s="46"/>
      <c r="GJC14" s="46"/>
      <c r="GJD14" s="46"/>
      <c r="GJE14" s="46"/>
      <c r="GJF14" s="46"/>
      <c r="GJG14" s="46"/>
      <c r="GJH14" s="46"/>
      <c r="GJI14" s="46"/>
      <c r="GJJ14" s="46"/>
      <c r="GJK14" s="46"/>
      <c r="GJL14" s="46"/>
      <c r="GJM14" s="46"/>
      <c r="GJN14" s="46"/>
      <c r="GJO14" s="46"/>
      <c r="GJP14" s="46"/>
      <c r="GJQ14" s="46"/>
      <c r="GJR14" s="46"/>
      <c r="GJS14" s="46"/>
      <c r="GJT14" s="46"/>
      <c r="GJU14" s="46"/>
      <c r="GJV14" s="46"/>
      <c r="GJW14" s="46"/>
      <c r="GJX14" s="46"/>
      <c r="GJY14" s="46"/>
      <c r="GJZ14" s="46"/>
      <c r="GKA14" s="46"/>
      <c r="GKB14" s="46"/>
      <c r="GKC14" s="46"/>
      <c r="GKD14" s="46"/>
      <c r="GKE14" s="46"/>
      <c r="GKF14" s="46"/>
      <c r="GKG14" s="46"/>
      <c r="GKH14" s="46"/>
      <c r="GKI14" s="46"/>
      <c r="GKJ14" s="46"/>
      <c r="GKK14" s="46"/>
      <c r="GKL14" s="46"/>
      <c r="GKM14" s="46"/>
      <c r="GKN14" s="46"/>
      <c r="GKO14" s="46"/>
      <c r="GKP14" s="46"/>
      <c r="GKQ14" s="46"/>
      <c r="GKR14" s="46"/>
      <c r="GKS14" s="46"/>
      <c r="GKT14" s="46"/>
      <c r="GKU14" s="46"/>
      <c r="GKV14" s="46"/>
      <c r="GKW14" s="46"/>
      <c r="GKX14" s="46"/>
      <c r="GKY14" s="46"/>
      <c r="GKZ14" s="46"/>
      <c r="GLA14" s="46"/>
      <c r="GLB14" s="46"/>
      <c r="GLC14" s="46"/>
      <c r="GLD14" s="46"/>
      <c r="GLE14" s="46"/>
      <c r="GLF14" s="46"/>
      <c r="GLG14" s="46"/>
      <c r="GLH14" s="46"/>
      <c r="GLI14" s="46"/>
      <c r="GLJ14" s="46"/>
      <c r="GLK14" s="46"/>
      <c r="GLL14" s="46"/>
      <c r="GLM14" s="46"/>
      <c r="GLN14" s="46"/>
      <c r="GLO14" s="46"/>
      <c r="GLP14" s="46"/>
      <c r="GLQ14" s="46"/>
      <c r="GLR14" s="46"/>
      <c r="GLS14" s="46"/>
      <c r="GLT14" s="46"/>
      <c r="GLU14" s="46"/>
      <c r="GLV14" s="46"/>
      <c r="GLW14" s="46"/>
      <c r="GLX14" s="46"/>
      <c r="GLY14" s="46"/>
      <c r="GLZ14" s="46"/>
      <c r="GMA14" s="46"/>
      <c r="GMB14" s="46"/>
      <c r="GMC14" s="46"/>
      <c r="GMD14" s="46"/>
      <c r="GME14" s="46"/>
      <c r="GMF14" s="46"/>
      <c r="GMG14" s="46"/>
      <c r="GMH14" s="46"/>
      <c r="GMI14" s="46"/>
      <c r="GMJ14" s="46"/>
      <c r="GMK14" s="46"/>
      <c r="GML14" s="46"/>
      <c r="GMM14" s="46"/>
      <c r="GMN14" s="46"/>
      <c r="GMO14" s="46"/>
      <c r="GMP14" s="46"/>
      <c r="GMQ14" s="46"/>
      <c r="GMR14" s="46"/>
      <c r="GMS14" s="46"/>
      <c r="GMT14" s="46"/>
      <c r="GMU14" s="46"/>
      <c r="GMV14" s="46"/>
      <c r="GMW14" s="46"/>
      <c r="GMX14" s="46"/>
      <c r="GMY14" s="46"/>
      <c r="GMZ14" s="46"/>
      <c r="GNA14" s="46"/>
      <c r="GNB14" s="46"/>
      <c r="GNC14" s="46"/>
      <c r="GND14" s="46"/>
      <c r="GNE14" s="46"/>
      <c r="GNF14" s="46"/>
      <c r="GNG14" s="46"/>
      <c r="GNH14" s="46"/>
      <c r="GNI14" s="46"/>
      <c r="GNJ14" s="46"/>
      <c r="GNK14" s="46"/>
      <c r="GNL14" s="46"/>
      <c r="GNM14" s="46"/>
      <c r="GNN14" s="46"/>
      <c r="GNO14" s="46"/>
      <c r="GNP14" s="46"/>
      <c r="GNQ14" s="46"/>
      <c r="GNR14" s="46"/>
      <c r="GNS14" s="46"/>
      <c r="GNT14" s="46"/>
      <c r="GNU14" s="46"/>
      <c r="GNV14" s="46"/>
      <c r="GNW14" s="46"/>
      <c r="GNX14" s="46"/>
      <c r="GNY14" s="46"/>
      <c r="GNZ14" s="46"/>
      <c r="GOA14" s="46"/>
      <c r="GOB14" s="46"/>
      <c r="GOC14" s="46"/>
      <c r="GOD14" s="46"/>
      <c r="GOE14" s="46"/>
      <c r="GOF14" s="46"/>
      <c r="GOG14" s="46"/>
      <c r="GOH14" s="46"/>
      <c r="GOI14" s="46"/>
      <c r="GOJ14" s="46"/>
      <c r="GOK14" s="46"/>
      <c r="GOL14" s="46"/>
      <c r="GOM14" s="46"/>
      <c r="GON14" s="46"/>
      <c r="GOO14" s="46"/>
      <c r="GOP14" s="46"/>
      <c r="GOQ14" s="46"/>
      <c r="GOR14" s="46"/>
      <c r="GOS14" s="46"/>
      <c r="GOT14" s="46"/>
      <c r="GOU14" s="46"/>
      <c r="GOV14" s="46"/>
      <c r="GOW14" s="46"/>
      <c r="GOX14" s="46"/>
      <c r="GOY14" s="46"/>
      <c r="GOZ14" s="46"/>
      <c r="GPA14" s="46"/>
      <c r="GPB14" s="46"/>
      <c r="GPC14" s="46"/>
      <c r="GPD14" s="46"/>
      <c r="GPE14" s="46"/>
      <c r="GPF14" s="46"/>
      <c r="GPG14" s="46"/>
      <c r="GPH14" s="46"/>
      <c r="GPI14" s="46"/>
      <c r="GPJ14" s="46"/>
      <c r="GPK14" s="46"/>
      <c r="GPL14" s="46"/>
      <c r="GPM14" s="46"/>
      <c r="GPN14" s="46"/>
      <c r="GPO14" s="46"/>
      <c r="GPP14" s="46"/>
      <c r="GPQ14" s="46"/>
      <c r="GPR14" s="46"/>
      <c r="GPS14" s="46"/>
      <c r="GPT14" s="46"/>
      <c r="GPU14" s="46"/>
      <c r="GPV14" s="46"/>
      <c r="GPW14" s="46"/>
      <c r="GPX14" s="46"/>
      <c r="GPY14" s="46"/>
      <c r="GPZ14" s="46"/>
      <c r="GQA14" s="46"/>
      <c r="GQB14" s="46"/>
      <c r="GQC14" s="46"/>
      <c r="GQD14" s="46"/>
      <c r="GQE14" s="46"/>
      <c r="GQF14" s="46"/>
      <c r="GQG14" s="46"/>
      <c r="GQH14" s="46"/>
      <c r="GQI14" s="46"/>
      <c r="GQJ14" s="46"/>
      <c r="GQK14" s="46"/>
      <c r="GQL14" s="46"/>
      <c r="GQM14" s="46"/>
      <c r="GQN14" s="46"/>
      <c r="GQO14" s="46"/>
      <c r="GQP14" s="46"/>
      <c r="GQQ14" s="46"/>
      <c r="GQR14" s="46"/>
      <c r="GQS14" s="46"/>
      <c r="GQT14" s="46"/>
      <c r="GQU14" s="46"/>
      <c r="GQV14" s="46"/>
      <c r="GQW14" s="46"/>
      <c r="GQX14" s="46"/>
      <c r="GQY14" s="46"/>
      <c r="GQZ14" s="46"/>
      <c r="GRA14" s="46"/>
      <c r="GRB14" s="46"/>
      <c r="GRC14" s="46"/>
      <c r="GRD14" s="46"/>
      <c r="GRE14" s="46"/>
      <c r="GRF14" s="46"/>
      <c r="GRG14" s="46"/>
      <c r="GRH14" s="46"/>
      <c r="GRI14" s="46"/>
      <c r="GRJ14" s="46"/>
      <c r="GRK14" s="46"/>
      <c r="GRL14" s="46"/>
      <c r="GRM14" s="46"/>
      <c r="GRN14" s="46"/>
      <c r="GRO14" s="46"/>
      <c r="GRP14" s="46"/>
      <c r="GRQ14" s="46"/>
      <c r="GRR14" s="46"/>
      <c r="GRS14" s="46"/>
      <c r="GRT14" s="46"/>
      <c r="GRU14" s="46"/>
      <c r="GRV14" s="46"/>
      <c r="GRW14" s="46"/>
      <c r="GRX14" s="46"/>
      <c r="GRY14" s="46"/>
      <c r="GRZ14" s="46"/>
      <c r="GSA14" s="46"/>
      <c r="GSB14" s="46"/>
      <c r="GSC14" s="46"/>
      <c r="GSD14" s="46"/>
      <c r="GSE14" s="46"/>
      <c r="GSF14" s="46"/>
      <c r="GSG14" s="46"/>
      <c r="GSH14" s="46"/>
      <c r="GSI14" s="46"/>
      <c r="GSJ14" s="46"/>
      <c r="GSK14" s="46"/>
      <c r="GSL14" s="46"/>
      <c r="GSM14" s="46"/>
      <c r="GSN14" s="46"/>
      <c r="GSO14" s="46"/>
      <c r="GSP14" s="46"/>
      <c r="GSQ14" s="46"/>
      <c r="GSR14" s="46"/>
      <c r="GSS14" s="46"/>
      <c r="GST14" s="46"/>
      <c r="GSU14" s="46"/>
      <c r="GSV14" s="46"/>
      <c r="GSW14" s="46"/>
      <c r="GSX14" s="46"/>
      <c r="GSY14" s="46"/>
      <c r="GSZ14" s="46"/>
      <c r="GTA14" s="46"/>
      <c r="GTB14" s="46"/>
      <c r="GTC14" s="46"/>
      <c r="GTD14" s="46"/>
      <c r="GTE14" s="46"/>
      <c r="GTF14" s="46"/>
      <c r="GTG14" s="46"/>
      <c r="GTH14" s="46"/>
      <c r="GTI14" s="46"/>
      <c r="GTJ14" s="46"/>
      <c r="GTK14" s="46"/>
      <c r="GTL14" s="46"/>
      <c r="GTM14" s="46"/>
      <c r="GTN14" s="46"/>
      <c r="GTO14" s="46"/>
      <c r="GTP14" s="46"/>
      <c r="GTQ14" s="46"/>
      <c r="GTR14" s="46"/>
      <c r="GTS14" s="46"/>
      <c r="GTT14" s="46"/>
      <c r="GTU14" s="46"/>
      <c r="GTV14" s="46"/>
      <c r="GTW14" s="46"/>
      <c r="GTX14" s="46"/>
      <c r="GTY14" s="46"/>
      <c r="GTZ14" s="46"/>
      <c r="GUA14" s="46"/>
      <c r="GUB14" s="46"/>
      <c r="GUC14" s="46"/>
      <c r="GUD14" s="46"/>
      <c r="GUE14" s="46"/>
      <c r="GUF14" s="46"/>
      <c r="GUG14" s="46"/>
      <c r="GUH14" s="46"/>
      <c r="GUI14" s="46"/>
      <c r="GUJ14" s="46"/>
      <c r="GUK14" s="46"/>
      <c r="GUL14" s="46"/>
      <c r="GUM14" s="46"/>
      <c r="GUN14" s="46"/>
      <c r="GUO14" s="46"/>
      <c r="GUP14" s="46"/>
      <c r="GUQ14" s="46"/>
      <c r="GUR14" s="46"/>
      <c r="GUS14" s="46"/>
      <c r="GUT14" s="46"/>
      <c r="GUU14" s="46"/>
      <c r="GUV14" s="46"/>
      <c r="GUW14" s="46"/>
      <c r="GUX14" s="46"/>
      <c r="GUY14" s="46"/>
      <c r="GUZ14" s="46"/>
      <c r="GVA14" s="46"/>
      <c r="GVB14" s="46"/>
      <c r="GVC14" s="46"/>
      <c r="GVD14" s="46"/>
      <c r="GVE14" s="46"/>
      <c r="GVF14" s="46"/>
      <c r="GVG14" s="46"/>
      <c r="GVH14" s="46"/>
      <c r="GVI14" s="46"/>
      <c r="GVJ14" s="46"/>
      <c r="GVK14" s="46"/>
      <c r="GVL14" s="46"/>
      <c r="GVM14" s="46"/>
      <c r="GVN14" s="46"/>
      <c r="GVO14" s="46"/>
      <c r="GVP14" s="46"/>
      <c r="GVQ14" s="46"/>
      <c r="GVR14" s="46"/>
      <c r="GVS14" s="46"/>
      <c r="GVT14" s="46"/>
      <c r="GVU14" s="46"/>
      <c r="GVV14" s="46"/>
      <c r="GVW14" s="46"/>
      <c r="GVX14" s="46"/>
      <c r="GVY14" s="46"/>
      <c r="GVZ14" s="46"/>
      <c r="GWA14" s="46"/>
      <c r="GWB14" s="46"/>
      <c r="GWC14" s="46"/>
      <c r="GWD14" s="46"/>
      <c r="GWE14" s="46"/>
      <c r="GWF14" s="46"/>
      <c r="GWG14" s="46"/>
      <c r="GWH14" s="46"/>
      <c r="GWI14" s="46"/>
      <c r="GWJ14" s="46"/>
      <c r="GWK14" s="46"/>
      <c r="GWL14" s="46"/>
      <c r="GWM14" s="46"/>
      <c r="GWN14" s="46"/>
      <c r="GWO14" s="46"/>
      <c r="GWP14" s="46"/>
      <c r="GWQ14" s="46"/>
      <c r="GWR14" s="46"/>
      <c r="GWS14" s="46"/>
      <c r="GWT14" s="46"/>
      <c r="GWU14" s="46"/>
      <c r="GWV14" s="46"/>
      <c r="GWW14" s="46"/>
      <c r="GWX14" s="46"/>
      <c r="GWY14" s="46"/>
      <c r="GWZ14" s="46"/>
      <c r="GXA14" s="46"/>
      <c r="GXB14" s="46"/>
      <c r="GXC14" s="46"/>
      <c r="GXD14" s="46"/>
      <c r="GXE14" s="46"/>
      <c r="GXF14" s="46"/>
      <c r="GXG14" s="46"/>
      <c r="GXH14" s="46"/>
      <c r="GXI14" s="46"/>
      <c r="GXJ14" s="46"/>
      <c r="GXK14" s="46"/>
      <c r="GXL14" s="46"/>
      <c r="GXM14" s="46"/>
      <c r="GXN14" s="46"/>
      <c r="GXO14" s="46"/>
      <c r="GXP14" s="46"/>
      <c r="GXQ14" s="46"/>
      <c r="GXR14" s="46"/>
      <c r="GXS14" s="46"/>
      <c r="GXT14" s="46"/>
      <c r="GXU14" s="46"/>
      <c r="GXV14" s="46"/>
      <c r="GXW14" s="46"/>
      <c r="GXX14" s="46"/>
      <c r="GXY14" s="46"/>
      <c r="GXZ14" s="46"/>
      <c r="GYA14" s="46"/>
      <c r="GYB14" s="46"/>
      <c r="GYC14" s="46"/>
      <c r="GYD14" s="46"/>
      <c r="GYE14" s="46"/>
      <c r="GYF14" s="46"/>
      <c r="GYG14" s="46"/>
      <c r="GYH14" s="46"/>
      <c r="GYI14" s="46"/>
      <c r="GYJ14" s="46"/>
      <c r="GYK14" s="46"/>
      <c r="GYL14" s="46"/>
      <c r="GYM14" s="46"/>
      <c r="GYN14" s="46"/>
      <c r="GYO14" s="46"/>
      <c r="GYP14" s="46"/>
      <c r="GYQ14" s="46"/>
      <c r="GYR14" s="46"/>
      <c r="GYS14" s="46"/>
      <c r="GYT14" s="46"/>
      <c r="GYU14" s="46"/>
      <c r="GYV14" s="46"/>
      <c r="GYW14" s="46"/>
      <c r="GYX14" s="46"/>
      <c r="GYY14" s="46"/>
      <c r="GYZ14" s="46"/>
      <c r="GZA14" s="46"/>
      <c r="GZB14" s="46"/>
      <c r="GZC14" s="46"/>
      <c r="GZD14" s="46"/>
      <c r="GZE14" s="46"/>
      <c r="GZF14" s="46"/>
      <c r="GZG14" s="46"/>
      <c r="GZH14" s="46"/>
      <c r="GZI14" s="46"/>
      <c r="GZJ14" s="46"/>
      <c r="GZK14" s="46"/>
      <c r="GZL14" s="46"/>
      <c r="GZM14" s="46"/>
      <c r="GZN14" s="46"/>
      <c r="GZO14" s="46"/>
      <c r="GZP14" s="46"/>
      <c r="GZQ14" s="46"/>
      <c r="GZR14" s="46"/>
      <c r="GZS14" s="46"/>
      <c r="GZT14" s="46"/>
      <c r="GZU14" s="46"/>
      <c r="GZV14" s="46"/>
      <c r="GZW14" s="46"/>
      <c r="GZX14" s="46"/>
      <c r="GZY14" s="46"/>
      <c r="GZZ14" s="46"/>
      <c r="HAA14" s="46"/>
      <c r="HAB14" s="46"/>
      <c r="HAC14" s="46"/>
      <c r="HAD14" s="46"/>
      <c r="HAE14" s="46"/>
      <c r="HAF14" s="46"/>
      <c r="HAG14" s="46"/>
      <c r="HAH14" s="46"/>
      <c r="HAI14" s="46"/>
      <c r="HAJ14" s="46"/>
      <c r="HAK14" s="46"/>
      <c r="HAL14" s="46"/>
      <c r="HAM14" s="46"/>
      <c r="HAN14" s="46"/>
      <c r="HAO14" s="46"/>
      <c r="HAP14" s="46"/>
      <c r="HAQ14" s="46"/>
      <c r="HAR14" s="46"/>
      <c r="HAS14" s="46"/>
      <c r="HAT14" s="46"/>
      <c r="HAU14" s="46"/>
      <c r="HAV14" s="46"/>
      <c r="HAW14" s="46"/>
      <c r="HAX14" s="46"/>
      <c r="HAY14" s="46"/>
      <c r="HAZ14" s="46"/>
      <c r="HBA14" s="46"/>
      <c r="HBB14" s="46"/>
      <c r="HBC14" s="46"/>
      <c r="HBD14" s="46"/>
      <c r="HBE14" s="46"/>
      <c r="HBF14" s="46"/>
      <c r="HBG14" s="46"/>
      <c r="HBH14" s="46"/>
      <c r="HBI14" s="46"/>
      <c r="HBJ14" s="46"/>
      <c r="HBK14" s="46"/>
      <c r="HBL14" s="46"/>
      <c r="HBM14" s="46"/>
      <c r="HBN14" s="46"/>
      <c r="HBO14" s="46"/>
      <c r="HBP14" s="46"/>
      <c r="HBQ14" s="46"/>
      <c r="HBR14" s="46"/>
      <c r="HBS14" s="46"/>
      <c r="HBT14" s="46"/>
      <c r="HBU14" s="46"/>
      <c r="HBV14" s="46"/>
      <c r="HBW14" s="46"/>
      <c r="HBX14" s="46"/>
      <c r="HBY14" s="46"/>
      <c r="HBZ14" s="46"/>
      <c r="HCA14" s="46"/>
      <c r="HCB14" s="46"/>
      <c r="HCC14" s="46"/>
      <c r="HCD14" s="46"/>
      <c r="HCE14" s="46"/>
      <c r="HCF14" s="46"/>
      <c r="HCG14" s="46"/>
      <c r="HCH14" s="46"/>
      <c r="HCI14" s="46"/>
      <c r="HCJ14" s="46"/>
      <c r="HCK14" s="46"/>
      <c r="HCL14" s="46"/>
      <c r="HCM14" s="46"/>
      <c r="HCN14" s="46"/>
      <c r="HCO14" s="46"/>
      <c r="HCP14" s="46"/>
      <c r="HCQ14" s="46"/>
      <c r="HCR14" s="46"/>
      <c r="HCS14" s="46"/>
      <c r="HCT14" s="46"/>
      <c r="HCU14" s="46"/>
      <c r="HCV14" s="46"/>
      <c r="HCW14" s="46"/>
      <c r="HCX14" s="46"/>
      <c r="HCY14" s="46"/>
      <c r="HCZ14" s="46"/>
      <c r="HDA14" s="46"/>
      <c r="HDB14" s="46"/>
      <c r="HDC14" s="46"/>
      <c r="HDD14" s="46"/>
      <c r="HDE14" s="46"/>
      <c r="HDF14" s="46"/>
      <c r="HDG14" s="46"/>
      <c r="HDH14" s="46"/>
      <c r="HDI14" s="46"/>
      <c r="HDJ14" s="46"/>
      <c r="HDK14" s="46"/>
      <c r="HDL14" s="46"/>
      <c r="HDM14" s="46"/>
      <c r="HDN14" s="46"/>
      <c r="HDO14" s="46"/>
      <c r="HDP14" s="46"/>
      <c r="HDQ14" s="46"/>
      <c r="HDR14" s="46"/>
      <c r="HDS14" s="46"/>
      <c r="HDT14" s="46"/>
      <c r="HDU14" s="46"/>
      <c r="HDV14" s="46"/>
      <c r="HDW14" s="46"/>
      <c r="HDX14" s="46"/>
      <c r="HDY14" s="46"/>
      <c r="HDZ14" s="46"/>
      <c r="HEA14" s="46"/>
      <c r="HEB14" s="46"/>
      <c r="HEC14" s="46"/>
      <c r="HED14" s="46"/>
      <c r="HEE14" s="46"/>
      <c r="HEF14" s="46"/>
      <c r="HEG14" s="46"/>
      <c r="HEH14" s="46"/>
      <c r="HEI14" s="46"/>
      <c r="HEJ14" s="46"/>
      <c r="HEK14" s="46"/>
      <c r="HEL14" s="46"/>
      <c r="HEM14" s="46"/>
      <c r="HEN14" s="46"/>
      <c r="HEO14" s="46"/>
      <c r="HEP14" s="46"/>
      <c r="HEQ14" s="46"/>
      <c r="HER14" s="46"/>
      <c r="HES14" s="46"/>
      <c r="HET14" s="46"/>
      <c r="HEU14" s="46"/>
      <c r="HEV14" s="46"/>
      <c r="HEW14" s="46"/>
      <c r="HEX14" s="46"/>
      <c r="HEY14" s="46"/>
      <c r="HEZ14" s="46"/>
      <c r="HFA14" s="46"/>
      <c r="HFB14" s="46"/>
      <c r="HFC14" s="46"/>
      <c r="HFD14" s="46"/>
      <c r="HFE14" s="46"/>
      <c r="HFF14" s="46"/>
      <c r="HFG14" s="46"/>
      <c r="HFH14" s="46"/>
      <c r="HFI14" s="46"/>
      <c r="HFJ14" s="46"/>
      <c r="HFK14" s="46"/>
      <c r="HFL14" s="46"/>
      <c r="HFM14" s="46"/>
      <c r="HFN14" s="46"/>
      <c r="HFO14" s="46"/>
      <c r="HFP14" s="46"/>
      <c r="HFQ14" s="46"/>
      <c r="HFR14" s="46"/>
      <c r="HFS14" s="46"/>
      <c r="HFT14" s="46"/>
      <c r="HFU14" s="46"/>
      <c r="HFV14" s="46"/>
      <c r="HFW14" s="46"/>
      <c r="HFX14" s="46"/>
      <c r="HFY14" s="46"/>
      <c r="HFZ14" s="46"/>
      <c r="HGA14" s="46"/>
      <c r="HGB14" s="46"/>
      <c r="HGC14" s="46"/>
      <c r="HGD14" s="46"/>
      <c r="HGE14" s="46"/>
      <c r="HGF14" s="46"/>
      <c r="HGG14" s="46"/>
      <c r="HGH14" s="46"/>
      <c r="HGI14" s="46"/>
      <c r="HGJ14" s="46"/>
      <c r="HGK14" s="46"/>
      <c r="HGL14" s="46"/>
      <c r="HGM14" s="46"/>
      <c r="HGN14" s="46"/>
      <c r="HGO14" s="46"/>
      <c r="HGP14" s="46"/>
      <c r="HGQ14" s="46"/>
      <c r="HGR14" s="46"/>
      <c r="HGS14" s="46"/>
      <c r="HGT14" s="46"/>
      <c r="HGU14" s="46"/>
      <c r="HGV14" s="46"/>
      <c r="HGW14" s="46"/>
      <c r="HGX14" s="46"/>
      <c r="HGY14" s="46"/>
      <c r="HGZ14" s="46"/>
      <c r="HHA14" s="46"/>
      <c r="HHB14" s="46"/>
      <c r="HHC14" s="46"/>
      <c r="HHD14" s="46"/>
      <c r="HHE14" s="46"/>
      <c r="HHF14" s="46"/>
      <c r="HHG14" s="46"/>
      <c r="HHH14" s="46"/>
      <c r="HHI14" s="46"/>
      <c r="HHJ14" s="46"/>
      <c r="HHK14" s="46"/>
      <c r="HHL14" s="46"/>
      <c r="HHM14" s="46"/>
      <c r="HHN14" s="46"/>
      <c r="HHO14" s="46"/>
      <c r="HHP14" s="46"/>
      <c r="HHQ14" s="46"/>
      <c r="HHR14" s="46"/>
      <c r="HHS14" s="46"/>
      <c r="HHT14" s="46"/>
      <c r="HHU14" s="46"/>
      <c r="HHV14" s="46"/>
      <c r="HHW14" s="46"/>
      <c r="HHX14" s="46"/>
      <c r="HHY14" s="46"/>
      <c r="HHZ14" s="46"/>
      <c r="HIA14" s="46"/>
      <c r="HIB14" s="46"/>
      <c r="HIC14" s="46"/>
      <c r="HID14" s="46"/>
      <c r="HIE14" s="46"/>
      <c r="HIF14" s="46"/>
      <c r="HIG14" s="46"/>
      <c r="HIH14" s="46"/>
      <c r="HII14" s="46"/>
      <c r="HIJ14" s="46"/>
      <c r="HIK14" s="46"/>
      <c r="HIL14" s="46"/>
      <c r="HIM14" s="46"/>
      <c r="HIN14" s="46"/>
      <c r="HIO14" s="46"/>
      <c r="HIP14" s="46"/>
      <c r="HIQ14" s="46"/>
      <c r="HIR14" s="46"/>
      <c r="HIS14" s="46"/>
      <c r="HIT14" s="46"/>
      <c r="HIU14" s="46"/>
      <c r="HIV14" s="46"/>
      <c r="HIW14" s="46"/>
      <c r="HIX14" s="46"/>
      <c r="HIY14" s="46"/>
      <c r="HIZ14" s="46"/>
      <c r="HJA14" s="46"/>
      <c r="HJB14" s="46"/>
      <c r="HJC14" s="46"/>
      <c r="HJD14" s="46"/>
      <c r="HJE14" s="46"/>
      <c r="HJF14" s="46"/>
      <c r="HJG14" s="46"/>
      <c r="HJH14" s="46"/>
      <c r="HJI14" s="46"/>
      <c r="HJJ14" s="46"/>
      <c r="HJK14" s="46"/>
      <c r="HJL14" s="46"/>
      <c r="HJM14" s="46"/>
      <c r="HJN14" s="46"/>
      <c r="HJO14" s="46"/>
      <c r="HJP14" s="46"/>
      <c r="HJQ14" s="46"/>
      <c r="HJR14" s="46"/>
      <c r="HJS14" s="46"/>
      <c r="HJT14" s="46"/>
      <c r="HJU14" s="46"/>
      <c r="HJV14" s="46"/>
      <c r="HJW14" s="46"/>
      <c r="HJX14" s="46"/>
      <c r="HJY14" s="46"/>
      <c r="HJZ14" s="46"/>
      <c r="HKA14" s="46"/>
      <c r="HKB14" s="46"/>
      <c r="HKC14" s="46"/>
      <c r="HKD14" s="46"/>
      <c r="HKE14" s="46"/>
      <c r="HKF14" s="46"/>
      <c r="HKG14" s="46"/>
      <c r="HKH14" s="46"/>
      <c r="HKI14" s="46"/>
      <c r="HKJ14" s="46"/>
      <c r="HKK14" s="46"/>
      <c r="HKL14" s="46"/>
      <c r="HKM14" s="46"/>
      <c r="HKN14" s="46"/>
      <c r="HKO14" s="46"/>
      <c r="HKP14" s="46"/>
      <c r="HKQ14" s="46"/>
      <c r="HKR14" s="46"/>
      <c r="HKS14" s="46"/>
      <c r="HKT14" s="46"/>
      <c r="HKU14" s="46"/>
      <c r="HKV14" s="46"/>
      <c r="HKW14" s="46"/>
      <c r="HKX14" s="46"/>
      <c r="HKY14" s="46"/>
      <c r="HKZ14" s="46"/>
      <c r="HLA14" s="46"/>
      <c r="HLB14" s="46"/>
      <c r="HLC14" s="46"/>
      <c r="HLD14" s="46"/>
      <c r="HLE14" s="46"/>
      <c r="HLF14" s="46"/>
      <c r="HLG14" s="46"/>
      <c r="HLH14" s="46"/>
      <c r="HLI14" s="46"/>
      <c r="HLJ14" s="46"/>
      <c r="HLK14" s="46"/>
      <c r="HLL14" s="46"/>
      <c r="HLM14" s="46"/>
      <c r="HLN14" s="46"/>
      <c r="HLO14" s="46"/>
      <c r="HLP14" s="46"/>
      <c r="HLQ14" s="46"/>
      <c r="HLR14" s="46"/>
      <c r="HLS14" s="46"/>
      <c r="HLT14" s="46"/>
      <c r="HLU14" s="46"/>
      <c r="HLV14" s="46"/>
      <c r="HLW14" s="46"/>
      <c r="HLX14" s="46"/>
      <c r="HLY14" s="46"/>
      <c r="HLZ14" s="46"/>
      <c r="HMA14" s="46"/>
      <c r="HMB14" s="46"/>
      <c r="HMC14" s="46"/>
      <c r="HMD14" s="46"/>
      <c r="HME14" s="46"/>
      <c r="HMF14" s="46"/>
      <c r="HMG14" s="46"/>
      <c r="HMH14" s="46"/>
      <c r="HMI14" s="46"/>
      <c r="HMJ14" s="46"/>
      <c r="HMK14" s="46"/>
      <c r="HML14" s="46"/>
      <c r="HMM14" s="46"/>
      <c r="HMN14" s="46"/>
      <c r="HMO14" s="46"/>
      <c r="HMP14" s="46"/>
      <c r="HMQ14" s="46"/>
      <c r="HMR14" s="46"/>
      <c r="HMS14" s="46"/>
      <c r="HMT14" s="46"/>
      <c r="HMU14" s="46"/>
      <c r="HMV14" s="46"/>
      <c r="HMW14" s="46"/>
      <c r="HMX14" s="46"/>
      <c r="HMY14" s="46"/>
      <c r="HMZ14" s="46"/>
      <c r="HNA14" s="46"/>
      <c r="HNB14" s="46"/>
      <c r="HNC14" s="46"/>
      <c r="HND14" s="46"/>
      <c r="HNE14" s="46"/>
      <c r="HNF14" s="46"/>
      <c r="HNG14" s="46"/>
      <c r="HNH14" s="46"/>
      <c r="HNI14" s="46"/>
      <c r="HNJ14" s="46"/>
      <c r="HNK14" s="46"/>
      <c r="HNL14" s="46"/>
      <c r="HNM14" s="46"/>
      <c r="HNN14" s="46"/>
      <c r="HNO14" s="46"/>
      <c r="HNP14" s="46"/>
      <c r="HNQ14" s="46"/>
      <c r="HNR14" s="46"/>
      <c r="HNS14" s="46"/>
      <c r="HNT14" s="46"/>
      <c r="HNU14" s="46"/>
      <c r="HNV14" s="46"/>
      <c r="HNW14" s="46"/>
      <c r="HNX14" s="46"/>
      <c r="HNY14" s="46"/>
      <c r="HNZ14" s="46"/>
      <c r="HOA14" s="46"/>
      <c r="HOB14" s="46"/>
      <c r="HOC14" s="46"/>
      <c r="HOD14" s="46"/>
      <c r="HOE14" s="46"/>
      <c r="HOF14" s="46"/>
      <c r="HOG14" s="46"/>
      <c r="HOH14" s="46"/>
      <c r="HOI14" s="46"/>
      <c r="HOJ14" s="46"/>
      <c r="HOK14" s="46"/>
      <c r="HOL14" s="46"/>
      <c r="HOM14" s="46"/>
      <c r="HON14" s="46"/>
      <c r="HOO14" s="46"/>
      <c r="HOP14" s="46"/>
      <c r="HOQ14" s="46"/>
      <c r="HOR14" s="46"/>
      <c r="HOS14" s="46"/>
      <c r="HOT14" s="46"/>
      <c r="HOU14" s="46"/>
      <c r="HOV14" s="46"/>
      <c r="HOW14" s="46"/>
      <c r="HOX14" s="46"/>
      <c r="HOY14" s="46"/>
      <c r="HOZ14" s="46"/>
      <c r="HPA14" s="46"/>
      <c r="HPB14" s="46"/>
      <c r="HPC14" s="46"/>
      <c r="HPD14" s="46"/>
      <c r="HPE14" s="46"/>
      <c r="HPF14" s="46"/>
      <c r="HPG14" s="46"/>
      <c r="HPH14" s="46"/>
      <c r="HPI14" s="46"/>
      <c r="HPJ14" s="46"/>
      <c r="HPK14" s="46"/>
      <c r="HPL14" s="46"/>
      <c r="HPM14" s="46"/>
      <c r="HPN14" s="46"/>
      <c r="HPO14" s="46"/>
      <c r="HPP14" s="46"/>
      <c r="HPQ14" s="46"/>
      <c r="HPR14" s="46"/>
      <c r="HPS14" s="46"/>
      <c r="HPT14" s="46"/>
      <c r="HPU14" s="46"/>
      <c r="HPV14" s="46"/>
      <c r="HPW14" s="46"/>
      <c r="HPX14" s="46"/>
      <c r="HPY14" s="46"/>
      <c r="HPZ14" s="46"/>
      <c r="HQA14" s="46"/>
      <c r="HQB14" s="46"/>
      <c r="HQC14" s="46"/>
      <c r="HQD14" s="46"/>
      <c r="HQE14" s="46"/>
      <c r="HQF14" s="46"/>
      <c r="HQG14" s="46"/>
      <c r="HQH14" s="46"/>
      <c r="HQI14" s="46"/>
      <c r="HQJ14" s="46"/>
      <c r="HQK14" s="46"/>
      <c r="HQL14" s="46"/>
      <c r="HQM14" s="46"/>
      <c r="HQN14" s="46"/>
      <c r="HQO14" s="46"/>
      <c r="HQP14" s="46"/>
      <c r="HQQ14" s="46"/>
      <c r="HQR14" s="46"/>
      <c r="HQS14" s="46"/>
      <c r="HQT14" s="46"/>
      <c r="HQU14" s="46"/>
      <c r="HQV14" s="46"/>
      <c r="HQW14" s="46"/>
      <c r="HQX14" s="46"/>
      <c r="HQY14" s="46"/>
      <c r="HQZ14" s="46"/>
      <c r="HRA14" s="46"/>
      <c r="HRB14" s="46"/>
      <c r="HRC14" s="46"/>
      <c r="HRD14" s="46"/>
      <c r="HRE14" s="46"/>
      <c r="HRF14" s="46"/>
      <c r="HRG14" s="46"/>
      <c r="HRH14" s="46"/>
      <c r="HRI14" s="46"/>
      <c r="HRJ14" s="46"/>
      <c r="HRK14" s="46"/>
      <c r="HRL14" s="46"/>
      <c r="HRM14" s="46"/>
      <c r="HRN14" s="46"/>
      <c r="HRO14" s="46"/>
      <c r="HRP14" s="46"/>
      <c r="HRQ14" s="46"/>
      <c r="HRR14" s="46"/>
      <c r="HRS14" s="46"/>
      <c r="HRT14" s="46"/>
      <c r="HRU14" s="46"/>
      <c r="HRV14" s="46"/>
      <c r="HRW14" s="46"/>
      <c r="HRX14" s="46"/>
      <c r="HRY14" s="46"/>
      <c r="HRZ14" s="46"/>
      <c r="HSA14" s="46"/>
      <c r="HSB14" s="46"/>
      <c r="HSC14" s="46"/>
      <c r="HSD14" s="46"/>
      <c r="HSE14" s="46"/>
      <c r="HSF14" s="46"/>
      <c r="HSG14" s="46"/>
      <c r="HSH14" s="46"/>
      <c r="HSI14" s="46"/>
      <c r="HSJ14" s="46"/>
      <c r="HSK14" s="46"/>
      <c r="HSL14" s="46"/>
      <c r="HSM14" s="46"/>
      <c r="HSN14" s="46"/>
      <c r="HSO14" s="46"/>
      <c r="HSP14" s="46"/>
      <c r="HSQ14" s="46"/>
      <c r="HSR14" s="46"/>
      <c r="HSS14" s="46"/>
      <c r="HST14" s="46"/>
      <c r="HSU14" s="46"/>
      <c r="HSV14" s="46"/>
      <c r="HSW14" s="46"/>
      <c r="HSX14" s="46"/>
      <c r="HSY14" s="46"/>
      <c r="HSZ14" s="46"/>
      <c r="HTA14" s="46"/>
      <c r="HTB14" s="46"/>
      <c r="HTC14" s="46"/>
      <c r="HTD14" s="46"/>
      <c r="HTE14" s="46"/>
      <c r="HTF14" s="46"/>
      <c r="HTG14" s="46"/>
      <c r="HTH14" s="46"/>
      <c r="HTI14" s="46"/>
      <c r="HTJ14" s="46"/>
      <c r="HTK14" s="46"/>
      <c r="HTL14" s="46"/>
      <c r="HTM14" s="46"/>
      <c r="HTN14" s="46"/>
      <c r="HTO14" s="46"/>
      <c r="HTP14" s="46"/>
      <c r="HTQ14" s="46"/>
      <c r="HTR14" s="46"/>
      <c r="HTS14" s="46"/>
      <c r="HTT14" s="46"/>
      <c r="HTU14" s="46"/>
      <c r="HTV14" s="46"/>
      <c r="HTW14" s="46"/>
      <c r="HTX14" s="46"/>
      <c r="HTY14" s="46"/>
      <c r="HTZ14" s="46"/>
      <c r="HUA14" s="46"/>
      <c r="HUB14" s="46"/>
      <c r="HUC14" s="46"/>
      <c r="HUD14" s="46"/>
      <c r="HUE14" s="46"/>
      <c r="HUF14" s="46"/>
      <c r="HUG14" s="46"/>
      <c r="HUH14" s="46"/>
      <c r="HUI14" s="46"/>
      <c r="HUJ14" s="46"/>
      <c r="HUK14" s="46"/>
      <c r="HUL14" s="46"/>
      <c r="HUM14" s="46"/>
      <c r="HUN14" s="46"/>
      <c r="HUO14" s="46"/>
      <c r="HUP14" s="46"/>
      <c r="HUQ14" s="46"/>
      <c r="HUR14" s="46"/>
      <c r="HUS14" s="46"/>
      <c r="HUT14" s="46"/>
      <c r="HUU14" s="46"/>
      <c r="HUV14" s="46"/>
      <c r="HUW14" s="46"/>
      <c r="HUX14" s="46"/>
      <c r="HUY14" s="46"/>
      <c r="HUZ14" s="46"/>
      <c r="HVA14" s="46"/>
      <c r="HVB14" s="46"/>
      <c r="HVC14" s="46"/>
      <c r="HVD14" s="46"/>
      <c r="HVE14" s="46"/>
      <c r="HVF14" s="46"/>
      <c r="HVG14" s="46"/>
      <c r="HVH14" s="46"/>
      <c r="HVI14" s="46"/>
      <c r="HVJ14" s="46"/>
      <c r="HVK14" s="46"/>
      <c r="HVL14" s="46"/>
      <c r="HVM14" s="46"/>
      <c r="HVN14" s="46"/>
      <c r="HVO14" s="46"/>
      <c r="HVP14" s="46"/>
      <c r="HVQ14" s="46"/>
      <c r="HVR14" s="46"/>
      <c r="HVS14" s="46"/>
      <c r="HVT14" s="46"/>
      <c r="HVU14" s="46"/>
      <c r="HVV14" s="46"/>
      <c r="HVW14" s="46"/>
      <c r="HVX14" s="46"/>
      <c r="HVY14" s="46"/>
      <c r="HVZ14" s="46"/>
      <c r="HWA14" s="46"/>
      <c r="HWB14" s="46"/>
      <c r="HWC14" s="46"/>
      <c r="HWD14" s="46"/>
      <c r="HWE14" s="46"/>
      <c r="HWF14" s="46"/>
      <c r="HWG14" s="46"/>
      <c r="HWH14" s="46"/>
      <c r="HWI14" s="46"/>
      <c r="HWJ14" s="46"/>
      <c r="HWK14" s="46"/>
      <c r="HWL14" s="46"/>
      <c r="HWM14" s="46"/>
      <c r="HWN14" s="46"/>
      <c r="HWO14" s="46"/>
      <c r="HWP14" s="46"/>
      <c r="HWQ14" s="46"/>
      <c r="HWR14" s="46"/>
      <c r="HWS14" s="46"/>
      <c r="HWT14" s="46"/>
      <c r="HWU14" s="46"/>
      <c r="HWV14" s="46"/>
      <c r="HWW14" s="46"/>
      <c r="HWX14" s="46"/>
      <c r="HWY14" s="46"/>
      <c r="HWZ14" s="46"/>
      <c r="HXA14" s="46"/>
      <c r="HXB14" s="46"/>
      <c r="HXC14" s="46"/>
      <c r="HXD14" s="46"/>
      <c r="HXE14" s="46"/>
      <c r="HXF14" s="46"/>
      <c r="HXG14" s="46"/>
      <c r="HXH14" s="46"/>
      <c r="HXI14" s="46"/>
      <c r="HXJ14" s="46"/>
      <c r="HXK14" s="46"/>
      <c r="HXL14" s="46"/>
      <c r="HXM14" s="46"/>
      <c r="HXN14" s="46"/>
      <c r="HXO14" s="46"/>
      <c r="HXP14" s="46"/>
      <c r="HXQ14" s="46"/>
      <c r="HXR14" s="46"/>
      <c r="HXS14" s="46"/>
      <c r="HXT14" s="46"/>
      <c r="HXU14" s="46"/>
      <c r="HXV14" s="46"/>
      <c r="HXW14" s="46"/>
      <c r="HXX14" s="46"/>
      <c r="HXY14" s="46"/>
      <c r="HXZ14" s="46"/>
      <c r="HYA14" s="46"/>
      <c r="HYB14" s="46"/>
      <c r="HYC14" s="46"/>
      <c r="HYD14" s="46"/>
      <c r="HYE14" s="46"/>
      <c r="HYF14" s="46"/>
      <c r="HYG14" s="46"/>
      <c r="HYH14" s="46"/>
      <c r="HYI14" s="46"/>
      <c r="HYJ14" s="46"/>
      <c r="HYK14" s="46"/>
      <c r="HYL14" s="46"/>
      <c r="HYM14" s="46"/>
      <c r="HYN14" s="46"/>
      <c r="HYO14" s="46"/>
      <c r="HYP14" s="46"/>
      <c r="HYQ14" s="46"/>
      <c r="HYR14" s="46"/>
      <c r="HYS14" s="46"/>
      <c r="HYT14" s="46"/>
      <c r="HYU14" s="46"/>
      <c r="HYV14" s="46"/>
      <c r="HYW14" s="46"/>
      <c r="HYX14" s="46"/>
      <c r="HYY14" s="46"/>
      <c r="HYZ14" s="46"/>
      <c r="HZA14" s="46"/>
      <c r="HZB14" s="46"/>
      <c r="HZC14" s="46"/>
      <c r="HZD14" s="46"/>
      <c r="HZE14" s="46"/>
      <c r="HZF14" s="46"/>
      <c r="HZG14" s="46"/>
      <c r="HZH14" s="46"/>
      <c r="HZI14" s="46"/>
      <c r="HZJ14" s="46"/>
      <c r="HZK14" s="46"/>
      <c r="HZL14" s="46"/>
      <c r="HZM14" s="46"/>
      <c r="HZN14" s="46"/>
      <c r="HZO14" s="46"/>
      <c r="HZP14" s="46"/>
      <c r="HZQ14" s="46"/>
      <c r="HZR14" s="46"/>
      <c r="HZS14" s="46"/>
      <c r="HZT14" s="46"/>
      <c r="HZU14" s="46"/>
      <c r="HZV14" s="46"/>
      <c r="HZW14" s="46"/>
      <c r="HZX14" s="46"/>
      <c r="HZY14" s="46"/>
      <c r="HZZ14" s="46"/>
      <c r="IAA14" s="46"/>
      <c r="IAB14" s="46"/>
      <c r="IAC14" s="46"/>
      <c r="IAD14" s="46"/>
      <c r="IAE14" s="46"/>
      <c r="IAF14" s="46"/>
      <c r="IAG14" s="46"/>
      <c r="IAH14" s="46"/>
      <c r="IAI14" s="46"/>
      <c r="IAJ14" s="46"/>
      <c r="IAK14" s="46"/>
      <c r="IAL14" s="46"/>
      <c r="IAM14" s="46"/>
      <c r="IAN14" s="46"/>
      <c r="IAO14" s="46"/>
      <c r="IAP14" s="46"/>
      <c r="IAQ14" s="46"/>
      <c r="IAR14" s="46"/>
      <c r="IAS14" s="46"/>
      <c r="IAT14" s="46"/>
      <c r="IAU14" s="46"/>
      <c r="IAV14" s="46"/>
      <c r="IAW14" s="46"/>
      <c r="IAX14" s="46"/>
      <c r="IAY14" s="46"/>
      <c r="IAZ14" s="46"/>
      <c r="IBA14" s="46"/>
      <c r="IBB14" s="46"/>
      <c r="IBC14" s="46"/>
      <c r="IBD14" s="46"/>
      <c r="IBE14" s="46"/>
      <c r="IBF14" s="46"/>
      <c r="IBG14" s="46"/>
      <c r="IBH14" s="46"/>
      <c r="IBI14" s="46"/>
      <c r="IBJ14" s="46"/>
      <c r="IBK14" s="46"/>
      <c r="IBL14" s="46"/>
      <c r="IBM14" s="46"/>
      <c r="IBN14" s="46"/>
      <c r="IBO14" s="46"/>
      <c r="IBP14" s="46"/>
      <c r="IBQ14" s="46"/>
      <c r="IBR14" s="46"/>
      <c r="IBS14" s="46"/>
      <c r="IBT14" s="46"/>
      <c r="IBU14" s="46"/>
      <c r="IBV14" s="46"/>
      <c r="IBW14" s="46"/>
      <c r="IBX14" s="46"/>
      <c r="IBY14" s="46"/>
      <c r="IBZ14" s="46"/>
      <c r="ICA14" s="46"/>
      <c r="ICB14" s="46"/>
      <c r="ICC14" s="46"/>
      <c r="ICD14" s="46"/>
      <c r="ICE14" s="46"/>
      <c r="ICF14" s="46"/>
      <c r="ICG14" s="46"/>
      <c r="ICH14" s="46"/>
      <c r="ICI14" s="46"/>
      <c r="ICJ14" s="46"/>
      <c r="ICK14" s="46"/>
      <c r="ICL14" s="46"/>
      <c r="ICM14" s="46"/>
      <c r="ICN14" s="46"/>
      <c r="ICO14" s="46"/>
      <c r="ICP14" s="46"/>
      <c r="ICQ14" s="46"/>
      <c r="ICR14" s="46"/>
      <c r="ICS14" s="46"/>
      <c r="ICT14" s="46"/>
      <c r="ICU14" s="46"/>
      <c r="ICV14" s="46"/>
      <c r="ICW14" s="46"/>
      <c r="ICX14" s="46"/>
      <c r="ICY14" s="46"/>
      <c r="ICZ14" s="46"/>
      <c r="IDA14" s="46"/>
      <c r="IDB14" s="46"/>
      <c r="IDC14" s="46"/>
      <c r="IDD14" s="46"/>
      <c r="IDE14" s="46"/>
      <c r="IDF14" s="46"/>
      <c r="IDG14" s="46"/>
      <c r="IDH14" s="46"/>
      <c r="IDI14" s="46"/>
      <c r="IDJ14" s="46"/>
      <c r="IDK14" s="46"/>
      <c r="IDL14" s="46"/>
      <c r="IDM14" s="46"/>
      <c r="IDN14" s="46"/>
      <c r="IDO14" s="46"/>
      <c r="IDP14" s="46"/>
      <c r="IDQ14" s="46"/>
      <c r="IDR14" s="46"/>
      <c r="IDS14" s="46"/>
      <c r="IDT14" s="46"/>
      <c r="IDU14" s="46"/>
      <c r="IDV14" s="46"/>
      <c r="IDW14" s="46"/>
      <c r="IDX14" s="46"/>
      <c r="IDY14" s="46"/>
      <c r="IDZ14" s="46"/>
      <c r="IEA14" s="46"/>
      <c r="IEB14" s="46"/>
      <c r="IEC14" s="46"/>
      <c r="IED14" s="46"/>
      <c r="IEE14" s="46"/>
      <c r="IEF14" s="46"/>
      <c r="IEG14" s="46"/>
      <c r="IEH14" s="46"/>
      <c r="IEI14" s="46"/>
      <c r="IEJ14" s="46"/>
      <c r="IEK14" s="46"/>
      <c r="IEL14" s="46"/>
      <c r="IEM14" s="46"/>
      <c r="IEN14" s="46"/>
      <c r="IEO14" s="46"/>
      <c r="IEP14" s="46"/>
      <c r="IEQ14" s="46"/>
      <c r="IER14" s="46"/>
      <c r="IES14" s="46"/>
      <c r="IET14" s="46"/>
      <c r="IEU14" s="46"/>
      <c r="IEV14" s="46"/>
      <c r="IEW14" s="46"/>
      <c r="IEX14" s="46"/>
      <c r="IEY14" s="46"/>
      <c r="IEZ14" s="46"/>
      <c r="IFA14" s="46"/>
      <c r="IFB14" s="46"/>
      <c r="IFC14" s="46"/>
      <c r="IFD14" s="46"/>
      <c r="IFE14" s="46"/>
      <c r="IFF14" s="46"/>
      <c r="IFG14" s="46"/>
      <c r="IFH14" s="46"/>
      <c r="IFI14" s="46"/>
      <c r="IFJ14" s="46"/>
      <c r="IFK14" s="46"/>
      <c r="IFL14" s="46"/>
      <c r="IFM14" s="46"/>
      <c r="IFN14" s="46"/>
      <c r="IFO14" s="46"/>
      <c r="IFP14" s="46"/>
      <c r="IFQ14" s="46"/>
      <c r="IFR14" s="46"/>
      <c r="IFS14" s="46"/>
      <c r="IFT14" s="46"/>
      <c r="IFU14" s="46"/>
      <c r="IFV14" s="46"/>
      <c r="IFW14" s="46"/>
      <c r="IFX14" s="46"/>
      <c r="IFY14" s="46"/>
      <c r="IFZ14" s="46"/>
      <c r="IGA14" s="46"/>
      <c r="IGB14" s="46"/>
      <c r="IGC14" s="46"/>
      <c r="IGD14" s="46"/>
      <c r="IGE14" s="46"/>
      <c r="IGF14" s="46"/>
      <c r="IGG14" s="46"/>
      <c r="IGH14" s="46"/>
      <c r="IGI14" s="46"/>
      <c r="IGJ14" s="46"/>
      <c r="IGK14" s="46"/>
      <c r="IGL14" s="46"/>
      <c r="IGM14" s="46"/>
      <c r="IGN14" s="46"/>
      <c r="IGO14" s="46"/>
      <c r="IGP14" s="46"/>
      <c r="IGQ14" s="46"/>
      <c r="IGR14" s="46"/>
      <c r="IGS14" s="46"/>
      <c r="IGT14" s="46"/>
      <c r="IGU14" s="46"/>
      <c r="IGV14" s="46"/>
      <c r="IGW14" s="46"/>
      <c r="IGX14" s="46"/>
      <c r="IGY14" s="46"/>
      <c r="IGZ14" s="46"/>
      <c r="IHA14" s="46"/>
      <c r="IHB14" s="46"/>
      <c r="IHC14" s="46"/>
      <c r="IHD14" s="46"/>
      <c r="IHE14" s="46"/>
      <c r="IHF14" s="46"/>
      <c r="IHG14" s="46"/>
      <c r="IHH14" s="46"/>
      <c r="IHI14" s="46"/>
      <c r="IHJ14" s="46"/>
      <c r="IHK14" s="46"/>
      <c r="IHL14" s="46"/>
      <c r="IHM14" s="46"/>
      <c r="IHN14" s="46"/>
      <c r="IHO14" s="46"/>
      <c r="IHP14" s="46"/>
      <c r="IHQ14" s="46"/>
      <c r="IHR14" s="46"/>
      <c r="IHS14" s="46"/>
      <c r="IHT14" s="46"/>
      <c r="IHU14" s="46"/>
      <c r="IHV14" s="46"/>
      <c r="IHW14" s="46"/>
      <c r="IHX14" s="46"/>
      <c r="IHY14" s="46"/>
      <c r="IHZ14" s="46"/>
      <c r="IIA14" s="46"/>
      <c r="IIB14" s="46"/>
      <c r="IIC14" s="46"/>
      <c r="IID14" s="46"/>
      <c r="IIE14" s="46"/>
      <c r="IIF14" s="46"/>
      <c r="IIG14" s="46"/>
      <c r="IIH14" s="46"/>
      <c r="III14" s="46"/>
      <c r="IIJ14" s="46"/>
      <c r="IIK14" s="46"/>
      <c r="IIL14" s="46"/>
      <c r="IIM14" s="46"/>
      <c r="IIN14" s="46"/>
      <c r="IIO14" s="46"/>
      <c r="IIP14" s="46"/>
      <c r="IIQ14" s="46"/>
      <c r="IIR14" s="46"/>
      <c r="IIS14" s="46"/>
      <c r="IIT14" s="46"/>
      <c r="IIU14" s="46"/>
      <c r="IIV14" s="46"/>
      <c r="IIW14" s="46"/>
      <c r="IIX14" s="46"/>
      <c r="IIY14" s="46"/>
      <c r="IIZ14" s="46"/>
      <c r="IJA14" s="46"/>
      <c r="IJB14" s="46"/>
      <c r="IJC14" s="46"/>
      <c r="IJD14" s="46"/>
      <c r="IJE14" s="46"/>
      <c r="IJF14" s="46"/>
      <c r="IJG14" s="46"/>
      <c r="IJH14" s="46"/>
      <c r="IJI14" s="46"/>
      <c r="IJJ14" s="46"/>
      <c r="IJK14" s="46"/>
      <c r="IJL14" s="46"/>
      <c r="IJM14" s="46"/>
      <c r="IJN14" s="46"/>
      <c r="IJO14" s="46"/>
      <c r="IJP14" s="46"/>
      <c r="IJQ14" s="46"/>
      <c r="IJR14" s="46"/>
      <c r="IJS14" s="46"/>
      <c r="IJT14" s="46"/>
      <c r="IJU14" s="46"/>
      <c r="IJV14" s="46"/>
      <c r="IJW14" s="46"/>
      <c r="IJX14" s="46"/>
      <c r="IJY14" s="46"/>
      <c r="IJZ14" s="46"/>
      <c r="IKA14" s="46"/>
      <c r="IKB14" s="46"/>
      <c r="IKC14" s="46"/>
      <c r="IKD14" s="46"/>
      <c r="IKE14" s="46"/>
      <c r="IKF14" s="46"/>
      <c r="IKG14" s="46"/>
      <c r="IKH14" s="46"/>
      <c r="IKI14" s="46"/>
      <c r="IKJ14" s="46"/>
      <c r="IKK14" s="46"/>
      <c r="IKL14" s="46"/>
      <c r="IKM14" s="46"/>
      <c r="IKN14" s="46"/>
      <c r="IKO14" s="46"/>
      <c r="IKP14" s="46"/>
      <c r="IKQ14" s="46"/>
      <c r="IKR14" s="46"/>
      <c r="IKS14" s="46"/>
      <c r="IKT14" s="46"/>
      <c r="IKU14" s="46"/>
      <c r="IKV14" s="46"/>
      <c r="IKW14" s="46"/>
      <c r="IKX14" s="46"/>
      <c r="IKY14" s="46"/>
      <c r="IKZ14" s="46"/>
      <c r="ILA14" s="46"/>
      <c r="ILB14" s="46"/>
      <c r="ILC14" s="46"/>
      <c r="ILD14" s="46"/>
      <c r="ILE14" s="46"/>
      <c r="ILF14" s="46"/>
      <c r="ILG14" s="46"/>
      <c r="ILH14" s="46"/>
      <c r="ILI14" s="46"/>
      <c r="ILJ14" s="46"/>
      <c r="ILK14" s="46"/>
      <c r="ILL14" s="46"/>
      <c r="ILM14" s="46"/>
      <c r="ILN14" s="46"/>
      <c r="ILO14" s="46"/>
      <c r="ILP14" s="46"/>
      <c r="ILQ14" s="46"/>
      <c r="ILR14" s="46"/>
      <c r="ILS14" s="46"/>
      <c r="ILT14" s="46"/>
      <c r="ILU14" s="46"/>
      <c r="ILV14" s="46"/>
      <c r="ILW14" s="46"/>
      <c r="ILX14" s="46"/>
      <c r="ILY14" s="46"/>
      <c r="ILZ14" s="46"/>
      <c r="IMA14" s="46"/>
      <c r="IMB14" s="46"/>
      <c r="IMC14" s="46"/>
      <c r="IMD14" s="46"/>
      <c r="IME14" s="46"/>
      <c r="IMF14" s="46"/>
      <c r="IMG14" s="46"/>
      <c r="IMH14" s="46"/>
      <c r="IMI14" s="46"/>
      <c r="IMJ14" s="46"/>
      <c r="IMK14" s="46"/>
      <c r="IML14" s="46"/>
      <c r="IMM14" s="46"/>
      <c r="IMN14" s="46"/>
      <c r="IMO14" s="46"/>
      <c r="IMP14" s="46"/>
      <c r="IMQ14" s="46"/>
      <c r="IMR14" s="46"/>
      <c r="IMS14" s="46"/>
      <c r="IMT14" s="46"/>
      <c r="IMU14" s="46"/>
      <c r="IMV14" s="46"/>
      <c r="IMW14" s="46"/>
      <c r="IMX14" s="46"/>
      <c r="IMY14" s="46"/>
      <c r="IMZ14" s="46"/>
      <c r="INA14" s="46"/>
      <c r="INB14" s="46"/>
      <c r="INC14" s="46"/>
      <c r="IND14" s="46"/>
      <c r="INE14" s="46"/>
      <c r="INF14" s="46"/>
      <c r="ING14" s="46"/>
      <c r="INH14" s="46"/>
      <c r="INI14" s="46"/>
      <c r="INJ14" s="46"/>
      <c r="INK14" s="46"/>
      <c r="INL14" s="46"/>
      <c r="INM14" s="46"/>
      <c r="INN14" s="46"/>
      <c r="INO14" s="46"/>
      <c r="INP14" s="46"/>
      <c r="INQ14" s="46"/>
      <c r="INR14" s="46"/>
      <c r="INS14" s="46"/>
      <c r="INT14" s="46"/>
      <c r="INU14" s="46"/>
      <c r="INV14" s="46"/>
      <c r="INW14" s="46"/>
      <c r="INX14" s="46"/>
      <c r="INY14" s="46"/>
      <c r="INZ14" s="46"/>
      <c r="IOA14" s="46"/>
      <c r="IOB14" s="46"/>
      <c r="IOC14" s="46"/>
      <c r="IOD14" s="46"/>
      <c r="IOE14" s="46"/>
      <c r="IOF14" s="46"/>
      <c r="IOG14" s="46"/>
      <c r="IOH14" s="46"/>
      <c r="IOI14" s="46"/>
      <c r="IOJ14" s="46"/>
      <c r="IOK14" s="46"/>
      <c r="IOL14" s="46"/>
      <c r="IOM14" s="46"/>
      <c r="ION14" s="46"/>
      <c r="IOO14" s="46"/>
      <c r="IOP14" s="46"/>
      <c r="IOQ14" s="46"/>
      <c r="IOR14" s="46"/>
      <c r="IOS14" s="46"/>
      <c r="IOT14" s="46"/>
      <c r="IOU14" s="46"/>
      <c r="IOV14" s="46"/>
      <c r="IOW14" s="46"/>
      <c r="IOX14" s="46"/>
      <c r="IOY14" s="46"/>
      <c r="IOZ14" s="46"/>
      <c r="IPA14" s="46"/>
      <c r="IPB14" s="46"/>
      <c r="IPC14" s="46"/>
      <c r="IPD14" s="46"/>
      <c r="IPE14" s="46"/>
      <c r="IPF14" s="46"/>
      <c r="IPG14" s="46"/>
      <c r="IPH14" s="46"/>
      <c r="IPI14" s="46"/>
      <c r="IPJ14" s="46"/>
      <c r="IPK14" s="46"/>
      <c r="IPL14" s="46"/>
      <c r="IPM14" s="46"/>
      <c r="IPN14" s="46"/>
      <c r="IPO14" s="46"/>
      <c r="IPP14" s="46"/>
      <c r="IPQ14" s="46"/>
      <c r="IPR14" s="46"/>
      <c r="IPS14" s="46"/>
      <c r="IPT14" s="46"/>
      <c r="IPU14" s="46"/>
      <c r="IPV14" s="46"/>
      <c r="IPW14" s="46"/>
      <c r="IPX14" s="46"/>
      <c r="IPY14" s="46"/>
      <c r="IPZ14" s="46"/>
      <c r="IQA14" s="46"/>
      <c r="IQB14" s="46"/>
      <c r="IQC14" s="46"/>
      <c r="IQD14" s="46"/>
      <c r="IQE14" s="46"/>
      <c r="IQF14" s="46"/>
      <c r="IQG14" s="46"/>
      <c r="IQH14" s="46"/>
      <c r="IQI14" s="46"/>
      <c r="IQJ14" s="46"/>
      <c r="IQK14" s="46"/>
      <c r="IQL14" s="46"/>
      <c r="IQM14" s="46"/>
      <c r="IQN14" s="46"/>
      <c r="IQO14" s="46"/>
      <c r="IQP14" s="46"/>
      <c r="IQQ14" s="46"/>
      <c r="IQR14" s="46"/>
      <c r="IQS14" s="46"/>
      <c r="IQT14" s="46"/>
      <c r="IQU14" s="46"/>
      <c r="IQV14" s="46"/>
      <c r="IQW14" s="46"/>
      <c r="IQX14" s="46"/>
      <c r="IQY14" s="46"/>
      <c r="IQZ14" s="46"/>
      <c r="IRA14" s="46"/>
      <c r="IRB14" s="46"/>
      <c r="IRC14" s="46"/>
      <c r="IRD14" s="46"/>
      <c r="IRE14" s="46"/>
      <c r="IRF14" s="46"/>
      <c r="IRG14" s="46"/>
      <c r="IRH14" s="46"/>
      <c r="IRI14" s="46"/>
      <c r="IRJ14" s="46"/>
      <c r="IRK14" s="46"/>
      <c r="IRL14" s="46"/>
      <c r="IRM14" s="46"/>
      <c r="IRN14" s="46"/>
      <c r="IRO14" s="46"/>
      <c r="IRP14" s="46"/>
      <c r="IRQ14" s="46"/>
      <c r="IRR14" s="46"/>
      <c r="IRS14" s="46"/>
      <c r="IRT14" s="46"/>
      <c r="IRU14" s="46"/>
      <c r="IRV14" s="46"/>
      <c r="IRW14" s="46"/>
      <c r="IRX14" s="46"/>
      <c r="IRY14" s="46"/>
      <c r="IRZ14" s="46"/>
      <c r="ISA14" s="46"/>
      <c r="ISB14" s="46"/>
      <c r="ISC14" s="46"/>
      <c r="ISD14" s="46"/>
      <c r="ISE14" s="46"/>
      <c r="ISF14" s="46"/>
      <c r="ISG14" s="46"/>
      <c r="ISH14" s="46"/>
      <c r="ISI14" s="46"/>
      <c r="ISJ14" s="46"/>
      <c r="ISK14" s="46"/>
      <c r="ISL14" s="46"/>
      <c r="ISM14" s="46"/>
      <c r="ISN14" s="46"/>
      <c r="ISO14" s="46"/>
      <c r="ISP14" s="46"/>
      <c r="ISQ14" s="46"/>
      <c r="ISR14" s="46"/>
      <c r="ISS14" s="46"/>
      <c r="IST14" s="46"/>
      <c r="ISU14" s="46"/>
      <c r="ISV14" s="46"/>
      <c r="ISW14" s="46"/>
      <c r="ISX14" s="46"/>
      <c r="ISY14" s="46"/>
      <c r="ISZ14" s="46"/>
      <c r="ITA14" s="46"/>
      <c r="ITB14" s="46"/>
      <c r="ITC14" s="46"/>
      <c r="ITD14" s="46"/>
      <c r="ITE14" s="46"/>
      <c r="ITF14" s="46"/>
      <c r="ITG14" s="46"/>
      <c r="ITH14" s="46"/>
      <c r="ITI14" s="46"/>
      <c r="ITJ14" s="46"/>
      <c r="ITK14" s="46"/>
      <c r="ITL14" s="46"/>
      <c r="ITM14" s="46"/>
      <c r="ITN14" s="46"/>
      <c r="ITO14" s="46"/>
      <c r="ITP14" s="46"/>
      <c r="ITQ14" s="46"/>
      <c r="ITR14" s="46"/>
      <c r="ITS14" s="46"/>
      <c r="ITT14" s="46"/>
      <c r="ITU14" s="46"/>
      <c r="ITV14" s="46"/>
      <c r="ITW14" s="46"/>
      <c r="ITX14" s="46"/>
      <c r="ITY14" s="46"/>
      <c r="ITZ14" s="46"/>
      <c r="IUA14" s="46"/>
      <c r="IUB14" s="46"/>
      <c r="IUC14" s="46"/>
      <c r="IUD14" s="46"/>
      <c r="IUE14" s="46"/>
      <c r="IUF14" s="46"/>
      <c r="IUG14" s="46"/>
      <c r="IUH14" s="46"/>
      <c r="IUI14" s="46"/>
      <c r="IUJ14" s="46"/>
      <c r="IUK14" s="46"/>
      <c r="IUL14" s="46"/>
      <c r="IUM14" s="46"/>
      <c r="IUN14" s="46"/>
      <c r="IUO14" s="46"/>
      <c r="IUP14" s="46"/>
      <c r="IUQ14" s="46"/>
      <c r="IUR14" s="46"/>
      <c r="IUS14" s="46"/>
      <c r="IUT14" s="46"/>
      <c r="IUU14" s="46"/>
      <c r="IUV14" s="46"/>
      <c r="IUW14" s="46"/>
      <c r="IUX14" s="46"/>
      <c r="IUY14" s="46"/>
      <c r="IUZ14" s="46"/>
      <c r="IVA14" s="46"/>
      <c r="IVB14" s="46"/>
      <c r="IVC14" s="46"/>
      <c r="IVD14" s="46"/>
      <c r="IVE14" s="46"/>
      <c r="IVF14" s="46"/>
      <c r="IVG14" s="46"/>
      <c r="IVH14" s="46"/>
      <c r="IVI14" s="46"/>
      <c r="IVJ14" s="46"/>
      <c r="IVK14" s="46"/>
      <c r="IVL14" s="46"/>
      <c r="IVM14" s="46"/>
      <c r="IVN14" s="46"/>
      <c r="IVO14" s="46"/>
      <c r="IVP14" s="46"/>
      <c r="IVQ14" s="46"/>
      <c r="IVR14" s="46"/>
      <c r="IVS14" s="46"/>
      <c r="IVT14" s="46"/>
      <c r="IVU14" s="46"/>
      <c r="IVV14" s="46"/>
      <c r="IVW14" s="46"/>
      <c r="IVX14" s="46"/>
      <c r="IVY14" s="46"/>
      <c r="IVZ14" s="46"/>
      <c r="IWA14" s="46"/>
      <c r="IWB14" s="46"/>
      <c r="IWC14" s="46"/>
      <c r="IWD14" s="46"/>
      <c r="IWE14" s="46"/>
      <c r="IWF14" s="46"/>
      <c r="IWG14" s="46"/>
      <c r="IWH14" s="46"/>
      <c r="IWI14" s="46"/>
      <c r="IWJ14" s="46"/>
      <c r="IWK14" s="46"/>
      <c r="IWL14" s="46"/>
      <c r="IWM14" s="46"/>
      <c r="IWN14" s="46"/>
      <c r="IWO14" s="46"/>
      <c r="IWP14" s="46"/>
      <c r="IWQ14" s="46"/>
      <c r="IWR14" s="46"/>
      <c r="IWS14" s="46"/>
      <c r="IWT14" s="46"/>
      <c r="IWU14" s="46"/>
      <c r="IWV14" s="46"/>
      <c r="IWW14" s="46"/>
      <c r="IWX14" s="46"/>
      <c r="IWY14" s="46"/>
      <c r="IWZ14" s="46"/>
      <c r="IXA14" s="46"/>
      <c r="IXB14" s="46"/>
      <c r="IXC14" s="46"/>
      <c r="IXD14" s="46"/>
      <c r="IXE14" s="46"/>
      <c r="IXF14" s="46"/>
      <c r="IXG14" s="46"/>
      <c r="IXH14" s="46"/>
      <c r="IXI14" s="46"/>
      <c r="IXJ14" s="46"/>
      <c r="IXK14" s="46"/>
      <c r="IXL14" s="46"/>
      <c r="IXM14" s="46"/>
      <c r="IXN14" s="46"/>
      <c r="IXO14" s="46"/>
      <c r="IXP14" s="46"/>
      <c r="IXQ14" s="46"/>
      <c r="IXR14" s="46"/>
      <c r="IXS14" s="46"/>
      <c r="IXT14" s="46"/>
      <c r="IXU14" s="46"/>
      <c r="IXV14" s="46"/>
      <c r="IXW14" s="46"/>
      <c r="IXX14" s="46"/>
      <c r="IXY14" s="46"/>
      <c r="IXZ14" s="46"/>
      <c r="IYA14" s="46"/>
      <c r="IYB14" s="46"/>
      <c r="IYC14" s="46"/>
      <c r="IYD14" s="46"/>
      <c r="IYE14" s="46"/>
      <c r="IYF14" s="46"/>
      <c r="IYG14" s="46"/>
      <c r="IYH14" s="46"/>
      <c r="IYI14" s="46"/>
      <c r="IYJ14" s="46"/>
      <c r="IYK14" s="46"/>
      <c r="IYL14" s="46"/>
      <c r="IYM14" s="46"/>
      <c r="IYN14" s="46"/>
      <c r="IYO14" s="46"/>
      <c r="IYP14" s="46"/>
      <c r="IYQ14" s="46"/>
      <c r="IYR14" s="46"/>
      <c r="IYS14" s="46"/>
      <c r="IYT14" s="46"/>
      <c r="IYU14" s="46"/>
      <c r="IYV14" s="46"/>
      <c r="IYW14" s="46"/>
      <c r="IYX14" s="46"/>
      <c r="IYY14" s="46"/>
      <c r="IYZ14" s="46"/>
      <c r="IZA14" s="46"/>
      <c r="IZB14" s="46"/>
      <c r="IZC14" s="46"/>
      <c r="IZD14" s="46"/>
      <c r="IZE14" s="46"/>
      <c r="IZF14" s="46"/>
      <c r="IZG14" s="46"/>
      <c r="IZH14" s="46"/>
      <c r="IZI14" s="46"/>
      <c r="IZJ14" s="46"/>
      <c r="IZK14" s="46"/>
      <c r="IZL14" s="46"/>
      <c r="IZM14" s="46"/>
      <c r="IZN14" s="46"/>
      <c r="IZO14" s="46"/>
      <c r="IZP14" s="46"/>
      <c r="IZQ14" s="46"/>
      <c r="IZR14" s="46"/>
      <c r="IZS14" s="46"/>
      <c r="IZT14" s="46"/>
      <c r="IZU14" s="46"/>
      <c r="IZV14" s="46"/>
      <c r="IZW14" s="46"/>
      <c r="IZX14" s="46"/>
      <c r="IZY14" s="46"/>
      <c r="IZZ14" s="46"/>
      <c r="JAA14" s="46"/>
      <c r="JAB14" s="46"/>
      <c r="JAC14" s="46"/>
      <c r="JAD14" s="46"/>
      <c r="JAE14" s="46"/>
      <c r="JAF14" s="46"/>
      <c r="JAG14" s="46"/>
      <c r="JAH14" s="46"/>
      <c r="JAI14" s="46"/>
      <c r="JAJ14" s="46"/>
      <c r="JAK14" s="46"/>
      <c r="JAL14" s="46"/>
      <c r="JAM14" s="46"/>
      <c r="JAN14" s="46"/>
      <c r="JAO14" s="46"/>
      <c r="JAP14" s="46"/>
      <c r="JAQ14" s="46"/>
      <c r="JAR14" s="46"/>
      <c r="JAS14" s="46"/>
      <c r="JAT14" s="46"/>
      <c r="JAU14" s="46"/>
      <c r="JAV14" s="46"/>
      <c r="JAW14" s="46"/>
      <c r="JAX14" s="46"/>
      <c r="JAY14" s="46"/>
      <c r="JAZ14" s="46"/>
      <c r="JBA14" s="46"/>
      <c r="JBB14" s="46"/>
      <c r="JBC14" s="46"/>
      <c r="JBD14" s="46"/>
      <c r="JBE14" s="46"/>
      <c r="JBF14" s="46"/>
      <c r="JBG14" s="46"/>
      <c r="JBH14" s="46"/>
      <c r="JBI14" s="46"/>
      <c r="JBJ14" s="46"/>
      <c r="JBK14" s="46"/>
      <c r="JBL14" s="46"/>
      <c r="JBM14" s="46"/>
      <c r="JBN14" s="46"/>
      <c r="JBO14" s="46"/>
      <c r="JBP14" s="46"/>
      <c r="JBQ14" s="46"/>
      <c r="JBR14" s="46"/>
      <c r="JBS14" s="46"/>
      <c r="JBT14" s="46"/>
      <c r="JBU14" s="46"/>
      <c r="JBV14" s="46"/>
      <c r="JBW14" s="46"/>
      <c r="JBX14" s="46"/>
      <c r="JBY14" s="46"/>
      <c r="JBZ14" s="46"/>
      <c r="JCA14" s="46"/>
      <c r="JCB14" s="46"/>
      <c r="JCC14" s="46"/>
      <c r="JCD14" s="46"/>
      <c r="JCE14" s="46"/>
      <c r="JCF14" s="46"/>
      <c r="JCG14" s="46"/>
      <c r="JCH14" s="46"/>
      <c r="JCI14" s="46"/>
      <c r="JCJ14" s="46"/>
      <c r="JCK14" s="46"/>
      <c r="JCL14" s="46"/>
      <c r="JCM14" s="46"/>
      <c r="JCN14" s="46"/>
      <c r="JCO14" s="46"/>
      <c r="JCP14" s="46"/>
      <c r="JCQ14" s="46"/>
      <c r="JCR14" s="46"/>
      <c r="JCS14" s="46"/>
      <c r="JCT14" s="46"/>
      <c r="JCU14" s="46"/>
      <c r="JCV14" s="46"/>
      <c r="JCW14" s="46"/>
      <c r="JCX14" s="46"/>
      <c r="JCY14" s="46"/>
      <c r="JCZ14" s="46"/>
      <c r="JDA14" s="46"/>
      <c r="JDB14" s="46"/>
      <c r="JDC14" s="46"/>
      <c r="JDD14" s="46"/>
      <c r="JDE14" s="46"/>
      <c r="JDF14" s="46"/>
      <c r="JDG14" s="46"/>
      <c r="JDH14" s="46"/>
      <c r="JDI14" s="46"/>
      <c r="JDJ14" s="46"/>
      <c r="JDK14" s="46"/>
      <c r="JDL14" s="46"/>
      <c r="JDM14" s="46"/>
      <c r="JDN14" s="46"/>
      <c r="JDO14" s="46"/>
      <c r="JDP14" s="46"/>
      <c r="JDQ14" s="46"/>
      <c r="JDR14" s="46"/>
      <c r="JDS14" s="46"/>
      <c r="JDT14" s="46"/>
      <c r="JDU14" s="46"/>
      <c r="JDV14" s="46"/>
      <c r="JDW14" s="46"/>
      <c r="JDX14" s="46"/>
      <c r="JDY14" s="46"/>
      <c r="JDZ14" s="46"/>
      <c r="JEA14" s="46"/>
      <c r="JEB14" s="46"/>
      <c r="JEC14" s="46"/>
      <c r="JED14" s="46"/>
      <c r="JEE14" s="46"/>
      <c r="JEF14" s="46"/>
      <c r="JEG14" s="46"/>
      <c r="JEH14" s="46"/>
      <c r="JEI14" s="46"/>
      <c r="JEJ14" s="46"/>
      <c r="JEK14" s="46"/>
      <c r="JEL14" s="46"/>
      <c r="JEM14" s="46"/>
      <c r="JEN14" s="46"/>
      <c r="JEO14" s="46"/>
      <c r="JEP14" s="46"/>
      <c r="JEQ14" s="46"/>
      <c r="JER14" s="46"/>
      <c r="JES14" s="46"/>
      <c r="JET14" s="46"/>
      <c r="JEU14" s="46"/>
      <c r="JEV14" s="46"/>
      <c r="JEW14" s="46"/>
      <c r="JEX14" s="46"/>
      <c r="JEY14" s="46"/>
      <c r="JEZ14" s="46"/>
      <c r="JFA14" s="46"/>
      <c r="JFB14" s="46"/>
      <c r="JFC14" s="46"/>
      <c r="JFD14" s="46"/>
      <c r="JFE14" s="46"/>
      <c r="JFF14" s="46"/>
      <c r="JFG14" s="46"/>
      <c r="JFH14" s="46"/>
      <c r="JFI14" s="46"/>
      <c r="JFJ14" s="46"/>
      <c r="JFK14" s="46"/>
      <c r="JFL14" s="46"/>
      <c r="JFM14" s="46"/>
      <c r="JFN14" s="46"/>
      <c r="JFO14" s="46"/>
      <c r="JFP14" s="46"/>
      <c r="JFQ14" s="46"/>
      <c r="JFR14" s="46"/>
      <c r="JFS14" s="46"/>
      <c r="JFT14" s="46"/>
      <c r="JFU14" s="46"/>
      <c r="JFV14" s="46"/>
      <c r="JFW14" s="46"/>
      <c r="JFX14" s="46"/>
      <c r="JFY14" s="46"/>
      <c r="JFZ14" s="46"/>
      <c r="JGA14" s="46"/>
      <c r="JGB14" s="46"/>
      <c r="JGC14" s="46"/>
      <c r="JGD14" s="46"/>
      <c r="JGE14" s="46"/>
      <c r="JGF14" s="46"/>
      <c r="JGG14" s="46"/>
      <c r="JGH14" s="46"/>
      <c r="JGI14" s="46"/>
      <c r="JGJ14" s="46"/>
      <c r="JGK14" s="46"/>
      <c r="JGL14" s="46"/>
      <c r="JGM14" s="46"/>
      <c r="JGN14" s="46"/>
      <c r="JGO14" s="46"/>
      <c r="JGP14" s="46"/>
      <c r="JGQ14" s="46"/>
      <c r="JGR14" s="46"/>
      <c r="JGS14" s="46"/>
      <c r="JGT14" s="46"/>
      <c r="JGU14" s="46"/>
      <c r="JGV14" s="46"/>
      <c r="JGW14" s="46"/>
      <c r="JGX14" s="46"/>
      <c r="JGY14" s="46"/>
      <c r="JGZ14" s="46"/>
      <c r="JHA14" s="46"/>
      <c r="JHB14" s="46"/>
      <c r="JHC14" s="46"/>
      <c r="JHD14" s="46"/>
      <c r="JHE14" s="46"/>
      <c r="JHF14" s="46"/>
      <c r="JHG14" s="46"/>
      <c r="JHH14" s="46"/>
      <c r="JHI14" s="46"/>
      <c r="JHJ14" s="46"/>
      <c r="JHK14" s="46"/>
      <c r="JHL14" s="46"/>
      <c r="JHM14" s="46"/>
      <c r="JHN14" s="46"/>
      <c r="JHO14" s="46"/>
      <c r="JHP14" s="46"/>
      <c r="JHQ14" s="46"/>
      <c r="JHR14" s="46"/>
      <c r="JHS14" s="46"/>
      <c r="JHT14" s="46"/>
      <c r="JHU14" s="46"/>
      <c r="JHV14" s="46"/>
      <c r="JHW14" s="46"/>
      <c r="JHX14" s="46"/>
      <c r="JHY14" s="46"/>
      <c r="JHZ14" s="46"/>
      <c r="JIA14" s="46"/>
      <c r="JIB14" s="46"/>
      <c r="JIC14" s="46"/>
      <c r="JID14" s="46"/>
      <c r="JIE14" s="46"/>
      <c r="JIF14" s="46"/>
      <c r="JIG14" s="46"/>
      <c r="JIH14" s="46"/>
      <c r="JII14" s="46"/>
      <c r="JIJ14" s="46"/>
      <c r="JIK14" s="46"/>
      <c r="JIL14" s="46"/>
      <c r="JIM14" s="46"/>
      <c r="JIN14" s="46"/>
      <c r="JIO14" s="46"/>
      <c r="JIP14" s="46"/>
      <c r="JIQ14" s="46"/>
      <c r="JIR14" s="46"/>
      <c r="JIS14" s="46"/>
      <c r="JIT14" s="46"/>
      <c r="JIU14" s="46"/>
      <c r="JIV14" s="46"/>
      <c r="JIW14" s="46"/>
      <c r="JIX14" s="46"/>
      <c r="JIY14" s="46"/>
      <c r="JIZ14" s="46"/>
      <c r="JJA14" s="46"/>
      <c r="JJB14" s="46"/>
      <c r="JJC14" s="46"/>
      <c r="JJD14" s="46"/>
      <c r="JJE14" s="46"/>
      <c r="JJF14" s="46"/>
      <c r="JJG14" s="46"/>
      <c r="JJH14" s="46"/>
      <c r="JJI14" s="46"/>
      <c r="JJJ14" s="46"/>
      <c r="JJK14" s="46"/>
      <c r="JJL14" s="46"/>
      <c r="JJM14" s="46"/>
      <c r="JJN14" s="46"/>
      <c r="JJO14" s="46"/>
      <c r="JJP14" s="46"/>
      <c r="JJQ14" s="46"/>
      <c r="JJR14" s="46"/>
      <c r="JJS14" s="46"/>
      <c r="JJT14" s="46"/>
      <c r="JJU14" s="46"/>
      <c r="JJV14" s="46"/>
      <c r="JJW14" s="46"/>
      <c r="JJX14" s="46"/>
      <c r="JJY14" s="46"/>
      <c r="JJZ14" s="46"/>
      <c r="JKA14" s="46"/>
      <c r="JKB14" s="46"/>
      <c r="JKC14" s="46"/>
      <c r="JKD14" s="46"/>
      <c r="JKE14" s="46"/>
      <c r="JKF14" s="46"/>
      <c r="JKG14" s="46"/>
      <c r="JKH14" s="46"/>
      <c r="JKI14" s="46"/>
      <c r="JKJ14" s="46"/>
      <c r="JKK14" s="46"/>
      <c r="JKL14" s="46"/>
      <c r="JKM14" s="46"/>
      <c r="JKN14" s="46"/>
      <c r="JKO14" s="46"/>
      <c r="JKP14" s="46"/>
      <c r="JKQ14" s="46"/>
      <c r="JKR14" s="46"/>
      <c r="JKS14" s="46"/>
      <c r="JKT14" s="46"/>
      <c r="JKU14" s="46"/>
      <c r="JKV14" s="46"/>
      <c r="JKW14" s="46"/>
      <c r="JKX14" s="46"/>
      <c r="JKY14" s="46"/>
      <c r="JKZ14" s="46"/>
      <c r="JLA14" s="46"/>
      <c r="JLB14" s="46"/>
      <c r="JLC14" s="46"/>
      <c r="JLD14" s="46"/>
      <c r="JLE14" s="46"/>
      <c r="JLF14" s="46"/>
      <c r="JLG14" s="46"/>
      <c r="JLH14" s="46"/>
      <c r="JLI14" s="46"/>
      <c r="JLJ14" s="46"/>
      <c r="JLK14" s="46"/>
      <c r="JLL14" s="46"/>
      <c r="JLM14" s="46"/>
      <c r="JLN14" s="46"/>
      <c r="JLO14" s="46"/>
      <c r="JLP14" s="46"/>
      <c r="JLQ14" s="46"/>
      <c r="JLR14" s="46"/>
      <c r="JLS14" s="46"/>
      <c r="JLT14" s="46"/>
      <c r="JLU14" s="46"/>
      <c r="JLV14" s="46"/>
      <c r="JLW14" s="46"/>
      <c r="JLX14" s="46"/>
      <c r="JLY14" s="46"/>
      <c r="JLZ14" s="46"/>
      <c r="JMA14" s="46"/>
      <c r="JMB14" s="46"/>
      <c r="JMC14" s="46"/>
      <c r="JMD14" s="46"/>
      <c r="JME14" s="46"/>
      <c r="JMF14" s="46"/>
      <c r="JMG14" s="46"/>
      <c r="JMH14" s="46"/>
      <c r="JMI14" s="46"/>
      <c r="JMJ14" s="46"/>
      <c r="JMK14" s="46"/>
      <c r="JML14" s="46"/>
      <c r="JMM14" s="46"/>
      <c r="JMN14" s="46"/>
      <c r="JMO14" s="46"/>
      <c r="JMP14" s="46"/>
      <c r="JMQ14" s="46"/>
      <c r="JMR14" s="46"/>
      <c r="JMS14" s="46"/>
      <c r="JMT14" s="46"/>
      <c r="JMU14" s="46"/>
      <c r="JMV14" s="46"/>
      <c r="JMW14" s="46"/>
      <c r="JMX14" s="46"/>
      <c r="JMY14" s="46"/>
      <c r="JMZ14" s="46"/>
      <c r="JNA14" s="46"/>
      <c r="JNB14" s="46"/>
      <c r="JNC14" s="46"/>
      <c r="JND14" s="46"/>
      <c r="JNE14" s="46"/>
      <c r="JNF14" s="46"/>
      <c r="JNG14" s="46"/>
      <c r="JNH14" s="46"/>
      <c r="JNI14" s="46"/>
      <c r="JNJ14" s="46"/>
      <c r="JNK14" s="46"/>
      <c r="JNL14" s="46"/>
      <c r="JNM14" s="46"/>
      <c r="JNN14" s="46"/>
      <c r="JNO14" s="46"/>
      <c r="JNP14" s="46"/>
      <c r="JNQ14" s="46"/>
      <c r="JNR14" s="46"/>
      <c r="JNS14" s="46"/>
      <c r="JNT14" s="46"/>
      <c r="JNU14" s="46"/>
      <c r="JNV14" s="46"/>
      <c r="JNW14" s="46"/>
      <c r="JNX14" s="46"/>
      <c r="JNY14" s="46"/>
      <c r="JNZ14" s="46"/>
      <c r="JOA14" s="46"/>
      <c r="JOB14" s="46"/>
      <c r="JOC14" s="46"/>
      <c r="JOD14" s="46"/>
      <c r="JOE14" s="46"/>
      <c r="JOF14" s="46"/>
      <c r="JOG14" s="46"/>
      <c r="JOH14" s="46"/>
      <c r="JOI14" s="46"/>
      <c r="JOJ14" s="46"/>
      <c r="JOK14" s="46"/>
      <c r="JOL14" s="46"/>
      <c r="JOM14" s="46"/>
      <c r="JON14" s="46"/>
      <c r="JOO14" s="46"/>
      <c r="JOP14" s="46"/>
      <c r="JOQ14" s="46"/>
      <c r="JOR14" s="46"/>
      <c r="JOS14" s="46"/>
      <c r="JOT14" s="46"/>
      <c r="JOU14" s="46"/>
      <c r="JOV14" s="46"/>
      <c r="JOW14" s="46"/>
      <c r="JOX14" s="46"/>
      <c r="JOY14" s="46"/>
      <c r="JOZ14" s="46"/>
      <c r="JPA14" s="46"/>
      <c r="JPB14" s="46"/>
      <c r="JPC14" s="46"/>
      <c r="JPD14" s="46"/>
      <c r="JPE14" s="46"/>
      <c r="JPF14" s="46"/>
      <c r="JPG14" s="46"/>
      <c r="JPH14" s="46"/>
      <c r="JPI14" s="46"/>
      <c r="JPJ14" s="46"/>
      <c r="JPK14" s="46"/>
      <c r="JPL14" s="46"/>
      <c r="JPM14" s="46"/>
      <c r="JPN14" s="46"/>
      <c r="JPO14" s="46"/>
      <c r="JPP14" s="46"/>
      <c r="JPQ14" s="46"/>
      <c r="JPR14" s="46"/>
      <c r="JPS14" s="46"/>
      <c r="JPT14" s="46"/>
      <c r="JPU14" s="46"/>
      <c r="JPV14" s="46"/>
      <c r="JPW14" s="46"/>
      <c r="JPX14" s="46"/>
      <c r="JPY14" s="46"/>
      <c r="JPZ14" s="46"/>
      <c r="JQA14" s="46"/>
      <c r="JQB14" s="46"/>
      <c r="JQC14" s="46"/>
      <c r="JQD14" s="46"/>
      <c r="JQE14" s="46"/>
      <c r="JQF14" s="46"/>
      <c r="JQG14" s="46"/>
      <c r="JQH14" s="46"/>
      <c r="JQI14" s="46"/>
      <c r="JQJ14" s="46"/>
      <c r="JQK14" s="46"/>
      <c r="JQL14" s="46"/>
      <c r="JQM14" s="46"/>
      <c r="JQN14" s="46"/>
      <c r="JQO14" s="46"/>
      <c r="JQP14" s="46"/>
      <c r="JQQ14" s="46"/>
      <c r="JQR14" s="46"/>
      <c r="JQS14" s="46"/>
      <c r="JQT14" s="46"/>
      <c r="JQU14" s="46"/>
      <c r="JQV14" s="46"/>
      <c r="JQW14" s="46"/>
      <c r="JQX14" s="46"/>
      <c r="JQY14" s="46"/>
      <c r="JQZ14" s="46"/>
      <c r="JRA14" s="46"/>
      <c r="JRB14" s="46"/>
      <c r="JRC14" s="46"/>
      <c r="JRD14" s="46"/>
      <c r="JRE14" s="46"/>
      <c r="JRF14" s="46"/>
      <c r="JRG14" s="46"/>
      <c r="JRH14" s="46"/>
      <c r="JRI14" s="46"/>
      <c r="JRJ14" s="46"/>
      <c r="JRK14" s="46"/>
      <c r="JRL14" s="46"/>
      <c r="JRM14" s="46"/>
      <c r="JRN14" s="46"/>
      <c r="JRO14" s="46"/>
      <c r="JRP14" s="46"/>
      <c r="JRQ14" s="46"/>
      <c r="JRR14" s="46"/>
      <c r="JRS14" s="46"/>
      <c r="JRT14" s="46"/>
      <c r="JRU14" s="46"/>
      <c r="JRV14" s="46"/>
      <c r="JRW14" s="46"/>
      <c r="JRX14" s="46"/>
      <c r="JRY14" s="46"/>
      <c r="JRZ14" s="46"/>
      <c r="JSA14" s="46"/>
      <c r="JSB14" s="46"/>
      <c r="JSC14" s="46"/>
      <c r="JSD14" s="46"/>
      <c r="JSE14" s="46"/>
      <c r="JSF14" s="46"/>
      <c r="JSG14" s="46"/>
      <c r="JSH14" s="46"/>
      <c r="JSI14" s="46"/>
      <c r="JSJ14" s="46"/>
      <c r="JSK14" s="46"/>
      <c r="JSL14" s="46"/>
      <c r="JSM14" s="46"/>
      <c r="JSN14" s="46"/>
      <c r="JSO14" s="46"/>
      <c r="JSP14" s="46"/>
      <c r="JSQ14" s="46"/>
      <c r="JSR14" s="46"/>
      <c r="JSS14" s="46"/>
      <c r="JST14" s="46"/>
      <c r="JSU14" s="46"/>
      <c r="JSV14" s="46"/>
      <c r="JSW14" s="46"/>
      <c r="JSX14" s="46"/>
      <c r="JSY14" s="46"/>
      <c r="JSZ14" s="46"/>
      <c r="JTA14" s="46"/>
      <c r="JTB14" s="46"/>
      <c r="JTC14" s="46"/>
      <c r="JTD14" s="46"/>
      <c r="JTE14" s="46"/>
      <c r="JTF14" s="46"/>
      <c r="JTG14" s="46"/>
      <c r="JTH14" s="46"/>
      <c r="JTI14" s="46"/>
      <c r="JTJ14" s="46"/>
      <c r="JTK14" s="46"/>
      <c r="JTL14" s="46"/>
      <c r="JTM14" s="46"/>
      <c r="JTN14" s="46"/>
      <c r="JTO14" s="46"/>
      <c r="JTP14" s="46"/>
      <c r="JTQ14" s="46"/>
      <c r="JTR14" s="46"/>
      <c r="JTS14" s="46"/>
      <c r="JTT14" s="46"/>
      <c r="JTU14" s="46"/>
      <c r="JTV14" s="46"/>
      <c r="JTW14" s="46"/>
      <c r="JTX14" s="46"/>
      <c r="JTY14" s="46"/>
      <c r="JTZ14" s="46"/>
      <c r="JUA14" s="46"/>
      <c r="JUB14" s="46"/>
      <c r="JUC14" s="46"/>
      <c r="JUD14" s="46"/>
      <c r="JUE14" s="46"/>
      <c r="JUF14" s="46"/>
      <c r="JUG14" s="46"/>
      <c r="JUH14" s="46"/>
      <c r="JUI14" s="46"/>
      <c r="JUJ14" s="46"/>
      <c r="JUK14" s="46"/>
      <c r="JUL14" s="46"/>
      <c r="JUM14" s="46"/>
      <c r="JUN14" s="46"/>
      <c r="JUO14" s="46"/>
      <c r="JUP14" s="46"/>
      <c r="JUQ14" s="46"/>
      <c r="JUR14" s="46"/>
      <c r="JUS14" s="46"/>
      <c r="JUT14" s="46"/>
      <c r="JUU14" s="46"/>
      <c r="JUV14" s="46"/>
      <c r="JUW14" s="46"/>
      <c r="JUX14" s="46"/>
      <c r="JUY14" s="46"/>
      <c r="JUZ14" s="46"/>
      <c r="JVA14" s="46"/>
      <c r="JVB14" s="46"/>
      <c r="JVC14" s="46"/>
      <c r="JVD14" s="46"/>
      <c r="JVE14" s="46"/>
      <c r="JVF14" s="46"/>
      <c r="JVG14" s="46"/>
      <c r="JVH14" s="46"/>
      <c r="JVI14" s="46"/>
      <c r="JVJ14" s="46"/>
      <c r="JVK14" s="46"/>
      <c r="JVL14" s="46"/>
      <c r="JVM14" s="46"/>
      <c r="JVN14" s="46"/>
      <c r="JVO14" s="46"/>
      <c r="JVP14" s="46"/>
      <c r="JVQ14" s="46"/>
      <c r="JVR14" s="46"/>
      <c r="JVS14" s="46"/>
      <c r="JVT14" s="46"/>
      <c r="JVU14" s="46"/>
      <c r="JVV14" s="46"/>
      <c r="JVW14" s="46"/>
      <c r="JVX14" s="46"/>
      <c r="JVY14" s="46"/>
      <c r="JVZ14" s="46"/>
      <c r="JWA14" s="46"/>
      <c r="JWB14" s="46"/>
      <c r="JWC14" s="46"/>
      <c r="JWD14" s="46"/>
      <c r="JWE14" s="46"/>
      <c r="JWF14" s="46"/>
      <c r="JWG14" s="46"/>
      <c r="JWH14" s="46"/>
      <c r="JWI14" s="46"/>
      <c r="JWJ14" s="46"/>
      <c r="JWK14" s="46"/>
      <c r="JWL14" s="46"/>
      <c r="JWM14" s="46"/>
      <c r="JWN14" s="46"/>
      <c r="JWO14" s="46"/>
      <c r="JWP14" s="46"/>
      <c r="JWQ14" s="46"/>
      <c r="JWR14" s="46"/>
      <c r="JWS14" s="46"/>
      <c r="JWT14" s="46"/>
      <c r="JWU14" s="46"/>
      <c r="JWV14" s="46"/>
      <c r="JWW14" s="46"/>
      <c r="JWX14" s="46"/>
      <c r="JWY14" s="46"/>
      <c r="JWZ14" s="46"/>
      <c r="JXA14" s="46"/>
      <c r="JXB14" s="46"/>
      <c r="JXC14" s="46"/>
      <c r="JXD14" s="46"/>
      <c r="JXE14" s="46"/>
      <c r="JXF14" s="46"/>
      <c r="JXG14" s="46"/>
      <c r="JXH14" s="46"/>
      <c r="JXI14" s="46"/>
      <c r="JXJ14" s="46"/>
      <c r="JXK14" s="46"/>
      <c r="JXL14" s="46"/>
      <c r="JXM14" s="46"/>
      <c r="JXN14" s="46"/>
      <c r="JXO14" s="46"/>
      <c r="JXP14" s="46"/>
      <c r="JXQ14" s="46"/>
      <c r="JXR14" s="46"/>
      <c r="JXS14" s="46"/>
      <c r="JXT14" s="46"/>
      <c r="JXU14" s="46"/>
      <c r="JXV14" s="46"/>
      <c r="JXW14" s="46"/>
      <c r="JXX14" s="46"/>
      <c r="JXY14" s="46"/>
      <c r="JXZ14" s="46"/>
      <c r="JYA14" s="46"/>
      <c r="JYB14" s="46"/>
      <c r="JYC14" s="46"/>
      <c r="JYD14" s="46"/>
      <c r="JYE14" s="46"/>
      <c r="JYF14" s="46"/>
      <c r="JYG14" s="46"/>
      <c r="JYH14" s="46"/>
      <c r="JYI14" s="46"/>
      <c r="JYJ14" s="46"/>
      <c r="JYK14" s="46"/>
      <c r="JYL14" s="46"/>
      <c r="JYM14" s="46"/>
      <c r="JYN14" s="46"/>
      <c r="JYO14" s="46"/>
      <c r="JYP14" s="46"/>
      <c r="JYQ14" s="46"/>
      <c r="JYR14" s="46"/>
      <c r="JYS14" s="46"/>
      <c r="JYT14" s="46"/>
      <c r="JYU14" s="46"/>
      <c r="JYV14" s="46"/>
      <c r="JYW14" s="46"/>
      <c r="JYX14" s="46"/>
      <c r="JYY14" s="46"/>
      <c r="JYZ14" s="46"/>
      <c r="JZA14" s="46"/>
      <c r="JZB14" s="46"/>
      <c r="JZC14" s="46"/>
      <c r="JZD14" s="46"/>
      <c r="JZE14" s="46"/>
      <c r="JZF14" s="46"/>
      <c r="JZG14" s="46"/>
      <c r="JZH14" s="46"/>
      <c r="JZI14" s="46"/>
      <c r="JZJ14" s="46"/>
      <c r="JZK14" s="46"/>
      <c r="JZL14" s="46"/>
      <c r="JZM14" s="46"/>
      <c r="JZN14" s="46"/>
      <c r="JZO14" s="46"/>
      <c r="JZP14" s="46"/>
      <c r="JZQ14" s="46"/>
      <c r="JZR14" s="46"/>
      <c r="JZS14" s="46"/>
      <c r="JZT14" s="46"/>
      <c r="JZU14" s="46"/>
      <c r="JZV14" s="46"/>
      <c r="JZW14" s="46"/>
      <c r="JZX14" s="46"/>
      <c r="JZY14" s="46"/>
      <c r="JZZ14" s="46"/>
      <c r="KAA14" s="46"/>
      <c r="KAB14" s="46"/>
      <c r="KAC14" s="46"/>
      <c r="KAD14" s="46"/>
      <c r="KAE14" s="46"/>
      <c r="KAF14" s="46"/>
      <c r="KAG14" s="46"/>
      <c r="KAH14" s="46"/>
      <c r="KAI14" s="46"/>
      <c r="KAJ14" s="46"/>
      <c r="KAK14" s="46"/>
      <c r="KAL14" s="46"/>
      <c r="KAM14" s="46"/>
      <c r="KAN14" s="46"/>
      <c r="KAO14" s="46"/>
      <c r="KAP14" s="46"/>
      <c r="KAQ14" s="46"/>
      <c r="KAR14" s="46"/>
      <c r="KAS14" s="46"/>
      <c r="KAT14" s="46"/>
      <c r="KAU14" s="46"/>
      <c r="KAV14" s="46"/>
      <c r="KAW14" s="46"/>
      <c r="KAX14" s="46"/>
      <c r="KAY14" s="46"/>
      <c r="KAZ14" s="46"/>
      <c r="KBA14" s="46"/>
      <c r="KBB14" s="46"/>
      <c r="KBC14" s="46"/>
      <c r="KBD14" s="46"/>
      <c r="KBE14" s="46"/>
      <c r="KBF14" s="46"/>
      <c r="KBG14" s="46"/>
      <c r="KBH14" s="46"/>
      <c r="KBI14" s="46"/>
      <c r="KBJ14" s="46"/>
      <c r="KBK14" s="46"/>
      <c r="KBL14" s="46"/>
      <c r="KBM14" s="46"/>
      <c r="KBN14" s="46"/>
      <c r="KBO14" s="46"/>
      <c r="KBP14" s="46"/>
      <c r="KBQ14" s="46"/>
      <c r="KBR14" s="46"/>
      <c r="KBS14" s="46"/>
      <c r="KBT14" s="46"/>
      <c r="KBU14" s="46"/>
      <c r="KBV14" s="46"/>
      <c r="KBW14" s="46"/>
      <c r="KBX14" s="46"/>
      <c r="KBY14" s="46"/>
      <c r="KBZ14" s="46"/>
      <c r="KCA14" s="46"/>
      <c r="KCB14" s="46"/>
      <c r="KCC14" s="46"/>
      <c r="KCD14" s="46"/>
      <c r="KCE14" s="46"/>
      <c r="KCF14" s="46"/>
      <c r="KCG14" s="46"/>
      <c r="KCH14" s="46"/>
      <c r="KCI14" s="46"/>
      <c r="KCJ14" s="46"/>
      <c r="KCK14" s="46"/>
      <c r="KCL14" s="46"/>
      <c r="KCM14" s="46"/>
      <c r="KCN14" s="46"/>
      <c r="KCO14" s="46"/>
      <c r="KCP14" s="46"/>
      <c r="KCQ14" s="46"/>
      <c r="KCR14" s="46"/>
      <c r="KCS14" s="46"/>
      <c r="KCT14" s="46"/>
      <c r="KCU14" s="46"/>
      <c r="KCV14" s="46"/>
      <c r="KCW14" s="46"/>
      <c r="KCX14" s="46"/>
      <c r="KCY14" s="46"/>
      <c r="KCZ14" s="46"/>
      <c r="KDA14" s="46"/>
      <c r="KDB14" s="46"/>
      <c r="KDC14" s="46"/>
      <c r="KDD14" s="46"/>
      <c r="KDE14" s="46"/>
      <c r="KDF14" s="46"/>
      <c r="KDG14" s="46"/>
      <c r="KDH14" s="46"/>
      <c r="KDI14" s="46"/>
      <c r="KDJ14" s="46"/>
      <c r="KDK14" s="46"/>
      <c r="KDL14" s="46"/>
      <c r="KDM14" s="46"/>
      <c r="KDN14" s="46"/>
      <c r="KDO14" s="46"/>
      <c r="KDP14" s="46"/>
      <c r="KDQ14" s="46"/>
      <c r="KDR14" s="46"/>
      <c r="KDS14" s="46"/>
      <c r="KDT14" s="46"/>
      <c r="KDU14" s="46"/>
      <c r="KDV14" s="46"/>
      <c r="KDW14" s="46"/>
      <c r="KDX14" s="46"/>
      <c r="KDY14" s="46"/>
      <c r="KDZ14" s="46"/>
      <c r="KEA14" s="46"/>
      <c r="KEB14" s="46"/>
      <c r="KEC14" s="46"/>
      <c r="KED14" s="46"/>
      <c r="KEE14" s="46"/>
      <c r="KEF14" s="46"/>
      <c r="KEG14" s="46"/>
      <c r="KEH14" s="46"/>
      <c r="KEI14" s="46"/>
      <c r="KEJ14" s="46"/>
      <c r="KEK14" s="46"/>
      <c r="KEL14" s="46"/>
      <c r="KEM14" s="46"/>
      <c r="KEN14" s="46"/>
      <c r="KEO14" s="46"/>
      <c r="KEP14" s="46"/>
      <c r="KEQ14" s="46"/>
      <c r="KER14" s="46"/>
      <c r="KES14" s="46"/>
      <c r="KET14" s="46"/>
      <c r="KEU14" s="46"/>
      <c r="KEV14" s="46"/>
      <c r="KEW14" s="46"/>
      <c r="KEX14" s="46"/>
      <c r="KEY14" s="46"/>
      <c r="KEZ14" s="46"/>
      <c r="KFA14" s="46"/>
      <c r="KFB14" s="46"/>
      <c r="KFC14" s="46"/>
      <c r="KFD14" s="46"/>
      <c r="KFE14" s="46"/>
      <c r="KFF14" s="46"/>
      <c r="KFG14" s="46"/>
      <c r="KFH14" s="46"/>
      <c r="KFI14" s="46"/>
      <c r="KFJ14" s="46"/>
      <c r="KFK14" s="46"/>
      <c r="KFL14" s="46"/>
      <c r="KFM14" s="46"/>
      <c r="KFN14" s="46"/>
      <c r="KFO14" s="46"/>
      <c r="KFP14" s="46"/>
      <c r="KFQ14" s="46"/>
      <c r="KFR14" s="46"/>
      <c r="KFS14" s="46"/>
      <c r="KFT14" s="46"/>
      <c r="KFU14" s="46"/>
      <c r="KFV14" s="46"/>
      <c r="KFW14" s="46"/>
      <c r="KFX14" s="46"/>
      <c r="KFY14" s="46"/>
      <c r="KFZ14" s="46"/>
      <c r="KGA14" s="46"/>
      <c r="KGB14" s="46"/>
      <c r="KGC14" s="46"/>
      <c r="KGD14" s="46"/>
      <c r="KGE14" s="46"/>
      <c r="KGF14" s="46"/>
      <c r="KGG14" s="46"/>
      <c r="KGH14" s="46"/>
      <c r="KGI14" s="46"/>
      <c r="KGJ14" s="46"/>
      <c r="KGK14" s="46"/>
      <c r="KGL14" s="46"/>
      <c r="KGM14" s="46"/>
      <c r="KGN14" s="46"/>
      <c r="KGO14" s="46"/>
      <c r="KGP14" s="46"/>
      <c r="KGQ14" s="46"/>
      <c r="KGR14" s="46"/>
      <c r="KGS14" s="46"/>
      <c r="KGT14" s="46"/>
      <c r="KGU14" s="46"/>
      <c r="KGV14" s="46"/>
      <c r="KGW14" s="46"/>
      <c r="KGX14" s="46"/>
      <c r="KGY14" s="46"/>
      <c r="KGZ14" s="46"/>
      <c r="KHA14" s="46"/>
      <c r="KHB14" s="46"/>
      <c r="KHC14" s="46"/>
      <c r="KHD14" s="46"/>
      <c r="KHE14" s="46"/>
      <c r="KHF14" s="46"/>
      <c r="KHG14" s="46"/>
      <c r="KHH14" s="46"/>
      <c r="KHI14" s="46"/>
      <c r="KHJ14" s="46"/>
      <c r="KHK14" s="46"/>
      <c r="KHL14" s="46"/>
      <c r="KHM14" s="46"/>
      <c r="KHN14" s="46"/>
      <c r="KHO14" s="46"/>
      <c r="KHP14" s="46"/>
      <c r="KHQ14" s="46"/>
      <c r="KHR14" s="46"/>
      <c r="KHS14" s="46"/>
      <c r="KHT14" s="46"/>
      <c r="KHU14" s="46"/>
      <c r="KHV14" s="46"/>
      <c r="KHW14" s="46"/>
      <c r="KHX14" s="46"/>
      <c r="KHY14" s="46"/>
      <c r="KHZ14" s="46"/>
      <c r="KIA14" s="46"/>
      <c r="KIB14" s="46"/>
      <c r="KIC14" s="46"/>
      <c r="KID14" s="46"/>
      <c r="KIE14" s="46"/>
      <c r="KIF14" s="46"/>
      <c r="KIG14" s="46"/>
      <c r="KIH14" s="46"/>
      <c r="KII14" s="46"/>
      <c r="KIJ14" s="46"/>
      <c r="KIK14" s="46"/>
      <c r="KIL14" s="46"/>
      <c r="KIM14" s="46"/>
      <c r="KIN14" s="46"/>
      <c r="KIO14" s="46"/>
      <c r="KIP14" s="46"/>
      <c r="KIQ14" s="46"/>
      <c r="KIR14" s="46"/>
      <c r="KIS14" s="46"/>
      <c r="KIT14" s="46"/>
      <c r="KIU14" s="46"/>
      <c r="KIV14" s="46"/>
      <c r="KIW14" s="46"/>
      <c r="KIX14" s="46"/>
      <c r="KIY14" s="46"/>
      <c r="KIZ14" s="46"/>
      <c r="KJA14" s="46"/>
      <c r="KJB14" s="46"/>
      <c r="KJC14" s="46"/>
      <c r="KJD14" s="46"/>
      <c r="KJE14" s="46"/>
      <c r="KJF14" s="46"/>
      <c r="KJG14" s="46"/>
      <c r="KJH14" s="46"/>
      <c r="KJI14" s="46"/>
      <c r="KJJ14" s="46"/>
      <c r="KJK14" s="46"/>
      <c r="KJL14" s="46"/>
      <c r="KJM14" s="46"/>
      <c r="KJN14" s="46"/>
      <c r="KJO14" s="46"/>
      <c r="KJP14" s="46"/>
      <c r="KJQ14" s="46"/>
      <c r="KJR14" s="46"/>
      <c r="KJS14" s="46"/>
      <c r="KJT14" s="46"/>
      <c r="KJU14" s="46"/>
      <c r="KJV14" s="46"/>
      <c r="KJW14" s="46"/>
      <c r="KJX14" s="46"/>
      <c r="KJY14" s="46"/>
      <c r="KJZ14" s="46"/>
      <c r="KKA14" s="46"/>
      <c r="KKB14" s="46"/>
      <c r="KKC14" s="46"/>
      <c r="KKD14" s="46"/>
      <c r="KKE14" s="46"/>
      <c r="KKF14" s="46"/>
      <c r="KKG14" s="46"/>
      <c r="KKH14" s="46"/>
      <c r="KKI14" s="46"/>
      <c r="KKJ14" s="46"/>
      <c r="KKK14" s="46"/>
      <c r="KKL14" s="46"/>
      <c r="KKM14" s="46"/>
      <c r="KKN14" s="46"/>
      <c r="KKO14" s="46"/>
      <c r="KKP14" s="46"/>
      <c r="KKQ14" s="46"/>
      <c r="KKR14" s="46"/>
      <c r="KKS14" s="46"/>
      <c r="KKT14" s="46"/>
      <c r="KKU14" s="46"/>
      <c r="KKV14" s="46"/>
      <c r="KKW14" s="46"/>
      <c r="KKX14" s="46"/>
      <c r="KKY14" s="46"/>
      <c r="KKZ14" s="46"/>
      <c r="KLA14" s="46"/>
      <c r="KLB14" s="46"/>
      <c r="KLC14" s="46"/>
      <c r="KLD14" s="46"/>
      <c r="KLE14" s="46"/>
      <c r="KLF14" s="46"/>
      <c r="KLG14" s="46"/>
      <c r="KLH14" s="46"/>
      <c r="KLI14" s="46"/>
      <c r="KLJ14" s="46"/>
      <c r="KLK14" s="46"/>
      <c r="KLL14" s="46"/>
      <c r="KLM14" s="46"/>
      <c r="KLN14" s="46"/>
      <c r="KLO14" s="46"/>
      <c r="KLP14" s="46"/>
      <c r="KLQ14" s="46"/>
      <c r="KLR14" s="46"/>
      <c r="KLS14" s="46"/>
      <c r="KLT14" s="46"/>
      <c r="KLU14" s="46"/>
      <c r="KLV14" s="46"/>
      <c r="KLW14" s="46"/>
      <c r="KLX14" s="46"/>
      <c r="KLY14" s="46"/>
      <c r="KLZ14" s="46"/>
      <c r="KMA14" s="46"/>
      <c r="KMB14" s="46"/>
      <c r="KMC14" s="46"/>
      <c r="KMD14" s="46"/>
      <c r="KME14" s="46"/>
      <c r="KMF14" s="46"/>
      <c r="KMG14" s="46"/>
      <c r="KMH14" s="46"/>
      <c r="KMI14" s="46"/>
      <c r="KMJ14" s="46"/>
      <c r="KMK14" s="46"/>
      <c r="KML14" s="46"/>
      <c r="KMM14" s="46"/>
      <c r="KMN14" s="46"/>
      <c r="KMO14" s="46"/>
      <c r="KMP14" s="46"/>
      <c r="KMQ14" s="46"/>
      <c r="KMR14" s="46"/>
      <c r="KMS14" s="46"/>
      <c r="KMT14" s="46"/>
      <c r="KMU14" s="46"/>
      <c r="KMV14" s="46"/>
      <c r="KMW14" s="46"/>
      <c r="KMX14" s="46"/>
      <c r="KMY14" s="46"/>
      <c r="KMZ14" s="46"/>
      <c r="KNA14" s="46"/>
      <c r="KNB14" s="46"/>
      <c r="KNC14" s="46"/>
      <c r="KND14" s="46"/>
      <c r="KNE14" s="46"/>
      <c r="KNF14" s="46"/>
      <c r="KNG14" s="46"/>
      <c r="KNH14" s="46"/>
      <c r="KNI14" s="46"/>
      <c r="KNJ14" s="46"/>
      <c r="KNK14" s="46"/>
      <c r="KNL14" s="46"/>
      <c r="KNM14" s="46"/>
      <c r="KNN14" s="46"/>
      <c r="KNO14" s="46"/>
      <c r="KNP14" s="46"/>
      <c r="KNQ14" s="46"/>
      <c r="KNR14" s="46"/>
      <c r="KNS14" s="46"/>
      <c r="KNT14" s="46"/>
      <c r="KNU14" s="46"/>
      <c r="KNV14" s="46"/>
      <c r="KNW14" s="46"/>
      <c r="KNX14" s="46"/>
      <c r="KNY14" s="46"/>
      <c r="KNZ14" s="46"/>
      <c r="KOA14" s="46"/>
      <c r="KOB14" s="46"/>
      <c r="KOC14" s="46"/>
      <c r="KOD14" s="46"/>
      <c r="KOE14" s="46"/>
      <c r="KOF14" s="46"/>
      <c r="KOG14" s="46"/>
      <c r="KOH14" s="46"/>
      <c r="KOI14" s="46"/>
      <c r="KOJ14" s="46"/>
      <c r="KOK14" s="46"/>
      <c r="KOL14" s="46"/>
      <c r="KOM14" s="46"/>
      <c r="KON14" s="46"/>
      <c r="KOO14" s="46"/>
      <c r="KOP14" s="46"/>
      <c r="KOQ14" s="46"/>
      <c r="KOR14" s="46"/>
      <c r="KOS14" s="46"/>
      <c r="KOT14" s="46"/>
      <c r="KOU14" s="46"/>
      <c r="KOV14" s="46"/>
      <c r="KOW14" s="46"/>
      <c r="KOX14" s="46"/>
      <c r="KOY14" s="46"/>
      <c r="KOZ14" s="46"/>
      <c r="KPA14" s="46"/>
      <c r="KPB14" s="46"/>
      <c r="KPC14" s="46"/>
      <c r="KPD14" s="46"/>
      <c r="KPE14" s="46"/>
      <c r="KPF14" s="46"/>
      <c r="KPG14" s="46"/>
      <c r="KPH14" s="46"/>
      <c r="KPI14" s="46"/>
      <c r="KPJ14" s="46"/>
      <c r="KPK14" s="46"/>
      <c r="KPL14" s="46"/>
      <c r="KPM14" s="46"/>
      <c r="KPN14" s="46"/>
      <c r="KPO14" s="46"/>
      <c r="KPP14" s="46"/>
      <c r="KPQ14" s="46"/>
      <c r="KPR14" s="46"/>
      <c r="KPS14" s="46"/>
      <c r="KPT14" s="46"/>
      <c r="KPU14" s="46"/>
      <c r="KPV14" s="46"/>
      <c r="KPW14" s="46"/>
      <c r="KPX14" s="46"/>
      <c r="KPY14" s="46"/>
      <c r="KPZ14" s="46"/>
      <c r="KQA14" s="46"/>
      <c r="KQB14" s="46"/>
      <c r="KQC14" s="46"/>
      <c r="KQD14" s="46"/>
      <c r="KQE14" s="46"/>
      <c r="KQF14" s="46"/>
      <c r="KQG14" s="46"/>
      <c r="KQH14" s="46"/>
      <c r="KQI14" s="46"/>
      <c r="KQJ14" s="46"/>
      <c r="KQK14" s="46"/>
      <c r="KQL14" s="46"/>
      <c r="KQM14" s="46"/>
      <c r="KQN14" s="46"/>
      <c r="KQO14" s="46"/>
      <c r="KQP14" s="46"/>
      <c r="KQQ14" s="46"/>
      <c r="KQR14" s="46"/>
      <c r="KQS14" s="46"/>
      <c r="KQT14" s="46"/>
      <c r="KQU14" s="46"/>
      <c r="KQV14" s="46"/>
      <c r="KQW14" s="46"/>
      <c r="KQX14" s="46"/>
      <c r="KQY14" s="46"/>
      <c r="KQZ14" s="46"/>
      <c r="KRA14" s="46"/>
      <c r="KRB14" s="46"/>
      <c r="KRC14" s="46"/>
      <c r="KRD14" s="46"/>
      <c r="KRE14" s="46"/>
      <c r="KRF14" s="46"/>
      <c r="KRG14" s="46"/>
      <c r="KRH14" s="46"/>
      <c r="KRI14" s="46"/>
      <c r="KRJ14" s="46"/>
      <c r="KRK14" s="46"/>
      <c r="KRL14" s="46"/>
      <c r="KRM14" s="46"/>
      <c r="KRN14" s="46"/>
      <c r="KRO14" s="46"/>
      <c r="KRP14" s="46"/>
      <c r="KRQ14" s="46"/>
      <c r="KRR14" s="46"/>
      <c r="KRS14" s="46"/>
      <c r="KRT14" s="46"/>
      <c r="KRU14" s="46"/>
      <c r="KRV14" s="46"/>
      <c r="KRW14" s="46"/>
      <c r="KRX14" s="46"/>
      <c r="KRY14" s="46"/>
      <c r="KRZ14" s="46"/>
      <c r="KSA14" s="46"/>
      <c r="KSB14" s="46"/>
      <c r="KSC14" s="46"/>
      <c r="KSD14" s="46"/>
      <c r="KSE14" s="46"/>
      <c r="KSF14" s="46"/>
      <c r="KSG14" s="46"/>
      <c r="KSH14" s="46"/>
      <c r="KSI14" s="46"/>
      <c r="KSJ14" s="46"/>
      <c r="KSK14" s="46"/>
      <c r="KSL14" s="46"/>
      <c r="KSM14" s="46"/>
      <c r="KSN14" s="46"/>
      <c r="KSO14" s="46"/>
      <c r="KSP14" s="46"/>
      <c r="KSQ14" s="46"/>
      <c r="KSR14" s="46"/>
      <c r="KSS14" s="46"/>
      <c r="KST14" s="46"/>
      <c r="KSU14" s="46"/>
      <c r="KSV14" s="46"/>
      <c r="KSW14" s="46"/>
      <c r="KSX14" s="46"/>
      <c r="KSY14" s="46"/>
      <c r="KSZ14" s="46"/>
      <c r="KTA14" s="46"/>
      <c r="KTB14" s="46"/>
      <c r="KTC14" s="46"/>
      <c r="KTD14" s="46"/>
      <c r="KTE14" s="46"/>
      <c r="KTF14" s="46"/>
      <c r="KTG14" s="46"/>
      <c r="KTH14" s="46"/>
      <c r="KTI14" s="46"/>
      <c r="KTJ14" s="46"/>
      <c r="KTK14" s="46"/>
      <c r="KTL14" s="46"/>
      <c r="KTM14" s="46"/>
      <c r="KTN14" s="46"/>
      <c r="KTO14" s="46"/>
      <c r="KTP14" s="46"/>
      <c r="KTQ14" s="46"/>
      <c r="KTR14" s="46"/>
      <c r="KTS14" s="46"/>
      <c r="KTT14" s="46"/>
      <c r="KTU14" s="46"/>
      <c r="KTV14" s="46"/>
      <c r="KTW14" s="46"/>
      <c r="KTX14" s="46"/>
      <c r="KTY14" s="46"/>
      <c r="KTZ14" s="46"/>
      <c r="KUA14" s="46"/>
      <c r="KUB14" s="46"/>
      <c r="KUC14" s="46"/>
      <c r="KUD14" s="46"/>
      <c r="KUE14" s="46"/>
      <c r="KUF14" s="46"/>
      <c r="KUG14" s="46"/>
      <c r="KUH14" s="46"/>
      <c r="KUI14" s="46"/>
      <c r="KUJ14" s="46"/>
      <c r="KUK14" s="46"/>
      <c r="KUL14" s="46"/>
      <c r="KUM14" s="46"/>
      <c r="KUN14" s="46"/>
      <c r="KUO14" s="46"/>
      <c r="KUP14" s="46"/>
      <c r="KUQ14" s="46"/>
      <c r="KUR14" s="46"/>
      <c r="KUS14" s="46"/>
      <c r="KUT14" s="46"/>
      <c r="KUU14" s="46"/>
      <c r="KUV14" s="46"/>
      <c r="KUW14" s="46"/>
      <c r="KUX14" s="46"/>
      <c r="KUY14" s="46"/>
      <c r="KUZ14" s="46"/>
      <c r="KVA14" s="46"/>
      <c r="KVB14" s="46"/>
      <c r="KVC14" s="46"/>
      <c r="KVD14" s="46"/>
      <c r="KVE14" s="46"/>
      <c r="KVF14" s="46"/>
      <c r="KVG14" s="46"/>
      <c r="KVH14" s="46"/>
      <c r="KVI14" s="46"/>
      <c r="KVJ14" s="46"/>
      <c r="KVK14" s="46"/>
      <c r="KVL14" s="46"/>
      <c r="KVM14" s="46"/>
      <c r="KVN14" s="46"/>
      <c r="KVO14" s="46"/>
      <c r="KVP14" s="46"/>
      <c r="KVQ14" s="46"/>
      <c r="KVR14" s="46"/>
      <c r="KVS14" s="46"/>
      <c r="KVT14" s="46"/>
      <c r="KVU14" s="46"/>
      <c r="KVV14" s="46"/>
      <c r="KVW14" s="46"/>
      <c r="KVX14" s="46"/>
      <c r="KVY14" s="46"/>
      <c r="KVZ14" s="46"/>
      <c r="KWA14" s="46"/>
      <c r="KWB14" s="46"/>
      <c r="KWC14" s="46"/>
      <c r="KWD14" s="46"/>
      <c r="KWE14" s="46"/>
      <c r="KWF14" s="46"/>
      <c r="KWG14" s="46"/>
      <c r="KWH14" s="46"/>
      <c r="KWI14" s="46"/>
      <c r="KWJ14" s="46"/>
      <c r="KWK14" s="46"/>
      <c r="KWL14" s="46"/>
      <c r="KWM14" s="46"/>
      <c r="KWN14" s="46"/>
      <c r="KWO14" s="46"/>
      <c r="KWP14" s="46"/>
      <c r="KWQ14" s="46"/>
      <c r="KWR14" s="46"/>
      <c r="KWS14" s="46"/>
      <c r="KWT14" s="46"/>
      <c r="KWU14" s="46"/>
      <c r="KWV14" s="46"/>
      <c r="KWW14" s="46"/>
      <c r="KWX14" s="46"/>
      <c r="KWY14" s="46"/>
      <c r="KWZ14" s="46"/>
      <c r="KXA14" s="46"/>
      <c r="KXB14" s="46"/>
      <c r="KXC14" s="46"/>
      <c r="KXD14" s="46"/>
      <c r="KXE14" s="46"/>
      <c r="KXF14" s="46"/>
      <c r="KXG14" s="46"/>
      <c r="KXH14" s="46"/>
      <c r="KXI14" s="46"/>
      <c r="KXJ14" s="46"/>
      <c r="KXK14" s="46"/>
      <c r="KXL14" s="46"/>
      <c r="KXM14" s="46"/>
      <c r="KXN14" s="46"/>
      <c r="KXO14" s="46"/>
      <c r="KXP14" s="46"/>
      <c r="KXQ14" s="46"/>
      <c r="KXR14" s="46"/>
      <c r="KXS14" s="46"/>
      <c r="KXT14" s="46"/>
      <c r="KXU14" s="46"/>
      <c r="KXV14" s="46"/>
      <c r="KXW14" s="46"/>
      <c r="KXX14" s="46"/>
      <c r="KXY14" s="46"/>
      <c r="KXZ14" s="46"/>
      <c r="KYA14" s="46"/>
      <c r="KYB14" s="46"/>
      <c r="KYC14" s="46"/>
      <c r="KYD14" s="46"/>
      <c r="KYE14" s="46"/>
      <c r="KYF14" s="46"/>
      <c r="KYG14" s="46"/>
      <c r="KYH14" s="46"/>
      <c r="KYI14" s="46"/>
      <c r="KYJ14" s="46"/>
      <c r="KYK14" s="46"/>
      <c r="KYL14" s="46"/>
      <c r="KYM14" s="46"/>
      <c r="KYN14" s="46"/>
      <c r="KYO14" s="46"/>
      <c r="KYP14" s="46"/>
      <c r="KYQ14" s="46"/>
      <c r="KYR14" s="46"/>
      <c r="KYS14" s="46"/>
      <c r="KYT14" s="46"/>
      <c r="KYU14" s="46"/>
      <c r="KYV14" s="46"/>
      <c r="KYW14" s="46"/>
      <c r="KYX14" s="46"/>
      <c r="KYY14" s="46"/>
      <c r="KYZ14" s="46"/>
      <c r="KZA14" s="46"/>
      <c r="KZB14" s="46"/>
      <c r="KZC14" s="46"/>
      <c r="KZD14" s="46"/>
      <c r="KZE14" s="46"/>
      <c r="KZF14" s="46"/>
      <c r="KZG14" s="46"/>
      <c r="KZH14" s="46"/>
      <c r="KZI14" s="46"/>
      <c r="KZJ14" s="46"/>
      <c r="KZK14" s="46"/>
      <c r="KZL14" s="46"/>
      <c r="KZM14" s="46"/>
      <c r="KZN14" s="46"/>
      <c r="KZO14" s="46"/>
      <c r="KZP14" s="46"/>
      <c r="KZQ14" s="46"/>
      <c r="KZR14" s="46"/>
      <c r="KZS14" s="46"/>
      <c r="KZT14" s="46"/>
      <c r="KZU14" s="46"/>
      <c r="KZV14" s="46"/>
      <c r="KZW14" s="46"/>
      <c r="KZX14" s="46"/>
      <c r="KZY14" s="46"/>
      <c r="KZZ14" s="46"/>
      <c r="LAA14" s="46"/>
      <c r="LAB14" s="46"/>
      <c r="LAC14" s="46"/>
      <c r="LAD14" s="46"/>
      <c r="LAE14" s="46"/>
      <c r="LAF14" s="46"/>
      <c r="LAG14" s="46"/>
      <c r="LAH14" s="46"/>
      <c r="LAI14" s="46"/>
      <c r="LAJ14" s="46"/>
      <c r="LAK14" s="46"/>
      <c r="LAL14" s="46"/>
      <c r="LAM14" s="46"/>
      <c r="LAN14" s="46"/>
      <c r="LAO14" s="46"/>
      <c r="LAP14" s="46"/>
      <c r="LAQ14" s="46"/>
      <c r="LAR14" s="46"/>
      <c r="LAS14" s="46"/>
      <c r="LAT14" s="46"/>
      <c r="LAU14" s="46"/>
      <c r="LAV14" s="46"/>
      <c r="LAW14" s="46"/>
      <c r="LAX14" s="46"/>
      <c r="LAY14" s="46"/>
      <c r="LAZ14" s="46"/>
      <c r="LBA14" s="46"/>
      <c r="LBB14" s="46"/>
      <c r="LBC14" s="46"/>
      <c r="LBD14" s="46"/>
      <c r="LBE14" s="46"/>
      <c r="LBF14" s="46"/>
      <c r="LBG14" s="46"/>
      <c r="LBH14" s="46"/>
      <c r="LBI14" s="46"/>
      <c r="LBJ14" s="46"/>
      <c r="LBK14" s="46"/>
      <c r="LBL14" s="46"/>
      <c r="LBM14" s="46"/>
      <c r="LBN14" s="46"/>
      <c r="LBO14" s="46"/>
      <c r="LBP14" s="46"/>
      <c r="LBQ14" s="46"/>
      <c r="LBR14" s="46"/>
      <c r="LBS14" s="46"/>
      <c r="LBT14" s="46"/>
      <c r="LBU14" s="46"/>
      <c r="LBV14" s="46"/>
      <c r="LBW14" s="46"/>
      <c r="LBX14" s="46"/>
      <c r="LBY14" s="46"/>
      <c r="LBZ14" s="46"/>
      <c r="LCA14" s="46"/>
      <c r="LCB14" s="46"/>
      <c r="LCC14" s="46"/>
      <c r="LCD14" s="46"/>
      <c r="LCE14" s="46"/>
      <c r="LCF14" s="46"/>
      <c r="LCG14" s="46"/>
      <c r="LCH14" s="46"/>
      <c r="LCI14" s="46"/>
      <c r="LCJ14" s="46"/>
      <c r="LCK14" s="46"/>
      <c r="LCL14" s="46"/>
      <c r="LCM14" s="46"/>
      <c r="LCN14" s="46"/>
      <c r="LCO14" s="46"/>
      <c r="LCP14" s="46"/>
      <c r="LCQ14" s="46"/>
      <c r="LCR14" s="46"/>
      <c r="LCS14" s="46"/>
      <c r="LCT14" s="46"/>
      <c r="LCU14" s="46"/>
      <c r="LCV14" s="46"/>
      <c r="LCW14" s="46"/>
      <c r="LCX14" s="46"/>
      <c r="LCY14" s="46"/>
      <c r="LCZ14" s="46"/>
      <c r="LDA14" s="46"/>
      <c r="LDB14" s="46"/>
      <c r="LDC14" s="46"/>
      <c r="LDD14" s="46"/>
      <c r="LDE14" s="46"/>
      <c r="LDF14" s="46"/>
      <c r="LDG14" s="46"/>
      <c r="LDH14" s="46"/>
      <c r="LDI14" s="46"/>
      <c r="LDJ14" s="46"/>
      <c r="LDK14" s="46"/>
      <c r="LDL14" s="46"/>
      <c r="LDM14" s="46"/>
      <c r="LDN14" s="46"/>
      <c r="LDO14" s="46"/>
      <c r="LDP14" s="46"/>
      <c r="LDQ14" s="46"/>
      <c r="LDR14" s="46"/>
      <c r="LDS14" s="46"/>
      <c r="LDT14" s="46"/>
      <c r="LDU14" s="46"/>
      <c r="LDV14" s="46"/>
      <c r="LDW14" s="46"/>
      <c r="LDX14" s="46"/>
      <c r="LDY14" s="46"/>
      <c r="LDZ14" s="46"/>
      <c r="LEA14" s="46"/>
      <c r="LEB14" s="46"/>
      <c r="LEC14" s="46"/>
      <c r="LED14" s="46"/>
      <c r="LEE14" s="46"/>
      <c r="LEF14" s="46"/>
      <c r="LEG14" s="46"/>
      <c r="LEH14" s="46"/>
      <c r="LEI14" s="46"/>
      <c r="LEJ14" s="46"/>
      <c r="LEK14" s="46"/>
      <c r="LEL14" s="46"/>
      <c r="LEM14" s="46"/>
      <c r="LEN14" s="46"/>
      <c r="LEO14" s="46"/>
      <c r="LEP14" s="46"/>
      <c r="LEQ14" s="46"/>
      <c r="LER14" s="46"/>
      <c r="LES14" s="46"/>
      <c r="LET14" s="46"/>
      <c r="LEU14" s="46"/>
      <c r="LEV14" s="46"/>
      <c r="LEW14" s="46"/>
      <c r="LEX14" s="46"/>
      <c r="LEY14" s="46"/>
      <c r="LEZ14" s="46"/>
      <c r="LFA14" s="46"/>
      <c r="LFB14" s="46"/>
      <c r="LFC14" s="46"/>
      <c r="LFD14" s="46"/>
      <c r="LFE14" s="46"/>
      <c r="LFF14" s="46"/>
      <c r="LFG14" s="46"/>
      <c r="LFH14" s="46"/>
      <c r="LFI14" s="46"/>
      <c r="LFJ14" s="46"/>
      <c r="LFK14" s="46"/>
      <c r="LFL14" s="46"/>
      <c r="LFM14" s="46"/>
      <c r="LFN14" s="46"/>
      <c r="LFO14" s="46"/>
      <c r="LFP14" s="46"/>
      <c r="LFQ14" s="46"/>
      <c r="LFR14" s="46"/>
      <c r="LFS14" s="46"/>
      <c r="LFT14" s="46"/>
      <c r="LFU14" s="46"/>
      <c r="LFV14" s="46"/>
      <c r="LFW14" s="46"/>
      <c r="LFX14" s="46"/>
      <c r="LFY14" s="46"/>
      <c r="LFZ14" s="46"/>
      <c r="LGA14" s="46"/>
      <c r="LGB14" s="46"/>
      <c r="LGC14" s="46"/>
      <c r="LGD14" s="46"/>
      <c r="LGE14" s="46"/>
      <c r="LGF14" s="46"/>
      <c r="LGG14" s="46"/>
      <c r="LGH14" s="46"/>
      <c r="LGI14" s="46"/>
      <c r="LGJ14" s="46"/>
      <c r="LGK14" s="46"/>
      <c r="LGL14" s="46"/>
      <c r="LGM14" s="46"/>
      <c r="LGN14" s="46"/>
      <c r="LGO14" s="46"/>
      <c r="LGP14" s="46"/>
      <c r="LGQ14" s="46"/>
      <c r="LGR14" s="46"/>
      <c r="LGS14" s="46"/>
      <c r="LGT14" s="46"/>
      <c r="LGU14" s="46"/>
      <c r="LGV14" s="46"/>
      <c r="LGW14" s="46"/>
      <c r="LGX14" s="46"/>
      <c r="LGY14" s="46"/>
      <c r="LGZ14" s="46"/>
      <c r="LHA14" s="46"/>
      <c r="LHB14" s="46"/>
      <c r="LHC14" s="46"/>
      <c r="LHD14" s="46"/>
      <c r="LHE14" s="46"/>
      <c r="LHF14" s="46"/>
      <c r="LHG14" s="46"/>
      <c r="LHH14" s="46"/>
      <c r="LHI14" s="46"/>
      <c r="LHJ14" s="46"/>
      <c r="LHK14" s="46"/>
      <c r="LHL14" s="46"/>
      <c r="LHM14" s="46"/>
      <c r="LHN14" s="46"/>
      <c r="LHO14" s="46"/>
      <c r="LHP14" s="46"/>
      <c r="LHQ14" s="46"/>
      <c r="LHR14" s="46"/>
      <c r="LHS14" s="46"/>
      <c r="LHT14" s="46"/>
      <c r="LHU14" s="46"/>
      <c r="LHV14" s="46"/>
      <c r="LHW14" s="46"/>
      <c r="LHX14" s="46"/>
      <c r="LHY14" s="46"/>
      <c r="LHZ14" s="46"/>
      <c r="LIA14" s="46"/>
      <c r="LIB14" s="46"/>
      <c r="LIC14" s="46"/>
      <c r="LID14" s="46"/>
      <c r="LIE14" s="46"/>
      <c r="LIF14" s="46"/>
      <c r="LIG14" s="46"/>
      <c r="LIH14" s="46"/>
      <c r="LII14" s="46"/>
      <c r="LIJ14" s="46"/>
      <c r="LIK14" s="46"/>
      <c r="LIL14" s="46"/>
      <c r="LIM14" s="46"/>
      <c r="LIN14" s="46"/>
      <c r="LIO14" s="46"/>
      <c r="LIP14" s="46"/>
      <c r="LIQ14" s="46"/>
      <c r="LIR14" s="46"/>
      <c r="LIS14" s="46"/>
      <c r="LIT14" s="46"/>
      <c r="LIU14" s="46"/>
      <c r="LIV14" s="46"/>
      <c r="LIW14" s="46"/>
      <c r="LIX14" s="46"/>
      <c r="LIY14" s="46"/>
      <c r="LIZ14" s="46"/>
      <c r="LJA14" s="46"/>
      <c r="LJB14" s="46"/>
      <c r="LJC14" s="46"/>
      <c r="LJD14" s="46"/>
      <c r="LJE14" s="46"/>
      <c r="LJF14" s="46"/>
      <c r="LJG14" s="46"/>
      <c r="LJH14" s="46"/>
      <c r="LJI14" s="46"/>
      <c r="LJJ14" s="46"/>
      <c r="LJK14" s="46"/>
      <c r="LJL14" s="46"/>
      <c r="LJM14" s="46"/>
      <c r="LJN14" s="46"/>
      <c r="LJO14" s="46"/>
      <c r="LJP14" s="46"/>
      <c r="LJQ14" s="46"/>
      <c r="LJR14" s="46"/>
      <c r="LJS14" s="46"/>
      <c r="LJT14" s="46"/>
      <c r="LJU14" s="46"/>
      <c r="LJV14" s="46"/>
      <c r="LJW14" s="46"/>
      <c r="LJX14" s="46"/>
      <c r="LJY14" s="46"/>
      <c r="LJZ14" s="46"/>
      <c r="LKA14" s="46"/>
      <c r="LKB14" s="46"/>
      <c r="LKC14" s="46"/>
      <c r="LKD14" s="46"/>
      <c r="LKE14" s="46"/>
      <c r="LKF14" s="46"/>
      <c r="LKG14" s="46"/>
      <c r="LKH14" s="46"/>
      <c r="LKI14" s="46"/>
      <c r="LKJ14" s="46"/>
      <c r="LKK14" s="46"/>
      <c r="LKL14" s="46"/>
      <c r="LKM14" s="46"/>
      <c r="LKN14" s="46"/>
      <c r="LKO14" s="46"/>
      <c r="LKP14" s="46"/>
      <c r="LKQ14" s="46"/>
      <c r="LKR14" s="46"/>
      <c r="LKS14" s="46"/>
      <c r="LKT14" s="46"/>
      <c r="LKU14" s="46"/>
      <c r="LKV14" s="46"/>
      <c r="LKW14" s="46"/>
      <c r="LKX14" s="46"/>
      <c r="LKY14" s="46"/>
      <c r="LKZ14" s="46"/>
      <c r="LLA14" s="46"/>
      <c r="LLB14" s="46"/>
      <c r="LLC14" s="46"/>
      <c r="LLD14" s="46"/>
      <c r="LLE14" s="46"/>
      <c r="LLF14" s="46"/>
      <c r="LLG14" s="46"/>
      <c r="LLH14" s="46"/>
      <c r="LLI14" s="46"/>
      <c r="LLJ14" s="46"/>
      <c r="LLK14" s="46"/>
      <c r="LLL14" s="46"/>
      <c r="LLM14" s="46"/>
      <c r="LLN14" s="46"/>
      <c r="LLO14" s="46"/>
      <c r="LLP14" s="46"/>
      <c r="LLQ14" s="46"/>
      <c r="LLR14" s="46"/>
      <c r="LLS14" s="46"/>
      <c r="LLT14" s="46"/>
      <c r="LLU14" s="46"/>
      <c r="LLV14" s="46"/>
      <c r="LLW14" s="46"/>
      <c r="LLX14" s="46"/>
      <c r="LLY14" s="46"/>
      <c r="LLZ14" s="46"/>
      <c r="LMA14" s="46"/>
      <c r="LMB14" s="46"/>
      <c r="LMC14" s="46"/>
      <c r="LMD14" s="46"/>
      <c r="LME14" s="46"/>
      <c r="LMF14" s="46"/>
      <c r="LMG14" s="46"/>
      <c r="LMH14" s="46"/>
      <c r="LMI14" s="46"/>
      <c r="LMJ14" s="46"/>
      <c r="LMK14" s="46"/>
      <c r="LML14" s="46"/>
      <c r="LMM14" s="46"/>
      <c r="LMN14" s="46"/>
      <c r="LMO14" s="46"/>
      <c r="LMP14" s="46"/>
      <c r="LMQ14" s="46"/>
      <c r="LMR14" s="46"/>
      <c r="LMS14" s="46"/>
      <c r="LMT14" s="46"/>
      <c r="LMU14" s="46"/>
      <c r="LMV14" s="46"/>
      <c r="LMW14" s="46"/>
      <c r="LMX14" s="46"/>
      <c r="LMY14" s="46"/>
      <c r="LMZ14" s="46"/>
      <c r="LNA14" s="46"/>
      <c r="LNB14" s="46"/>
      <c r="LNC14" s="46"/>
      <c r="LND14" s="46"/>
      <c r="LNE14" s="46"/>
      <c r="LNF14" s="46"/>
      <c r="LNG14" s="46"/>
      <c r="LNH14" s="46"/>
      <c r="LNI14" s="46"/>
      <c r="LNJ14" s="46"/>
      <c r="LNK14" s="46"/>
      <c r="LNL14" s="46"/>
      <c r="LNM14" s="46"/>
      <c r="LNN14" s="46"/>
      <c r="LNO14" s="46"/>
      <c r="LNP14" s="46"/>
      <c r="LNQ14" s="46"/>
      <c r="LNR14" s="46"/>
      <c r="LNS14" s="46"/>
      <c r="LNT14" s="46"/>
      <c r="LNU14" s="46"/>
      <c r="LNV14" s="46"/>
      <c r="LNW14" s="46"/>
      <c r="LNX14" s="46"/>
      <c r="LNY14" s="46"/>
      <c r="LNZ14" s="46"/>
      <c r="LOA14" s="46"/>
      <c r="LOB14" s="46"/>
      <c r="LOC14" s="46"/>
      <c r="LOD14" s="46"/>
      <c r="LOE14" s="46"/>
      <c r="LOF14" s="46"/>
      <c r="LOG14" s="46"/>
      <c r="LOH14" s="46"/>
      <c r="LOI14" s="46"/>
      <c r="LOJ14" s="46"/>
      <c r="LOK14" s="46"/>
      <c r="LOL14" s="46"/>
      <c r="LOM14" s="46"/>
      <c r="LON14" s="46"/>
      <c r="LOO14" s="46"/>
      <c r="LOP14" s="46"/>
      <c r="LOQ14" s="46"/>
      <c r="LOR14" s="46"/>
      <c r="LOS14" s="46"/>
      <c r="LOT14" s="46"/>
      <c r="LOU14" s="46"/>
      <c r="LOV14" s="46"/>
      <c r="LOW14" s="46"/>
      <c r="LOX14" s="46"/>
      <c r="LOY14" s="46"/>
      <c r="LOZ14" s="46"/>
      <c r="LPA14" s="46"/>
      <c r="LPB14" s="46"/>
      <c r="LPC14" s="46"/>
      <c r="LPD14" s="46"/>
      <c r="LPE14" s="46"/>
      <c r="LPF14" s="46"/>
      <c r="LPG14" s="46"/>
      <c r="LPH14" s="46"/>
      <c r="LPI14" s="46"/>
      <c r="LPJ14" s="46"/>
      <c r="LPK14" s="46"/>
      <c r="LPL14" s="46"/>
      <c r="LPM14" s="46"/>
      <c r="LPN14" s="46"/>
      <c r="LPO14" s="46"/>
      <c r="LPP14" s="46"/>
      <c r="LPQ14" s="46"/>
      <c r="LPR14" s="46"/>
      <c r="LPS14" s="46"/>
      <c r="LPT14" s="46"/>
      <c r="LPU14" s="46"/>
      <c r="LPV14" s="46"/>
      <c r="LPW14" s="46"/>
      <c r="LPX14" s="46"/>
      <c r="LPY14" s="46"/>
      <c r="LPZ14" s="46"/>
      <c r="LQA14" s="46"/>
      <c r="LQB14" s="46"/>
      <c r="LQC14" s="46"/>
      <c r="LQD14" s="46"/>
      <c r="LQE14" s="46"/>
      <c r="LQF14" s="46"/>
      <c r="LQG14" s="46"/>
      <c r="LQH14" s="46"/>
      <c r="LQI14" s="46"/>
      <c r="LQJ14" s="46"/>
      <c r="LQK14" s="46"/>
      <c r="LQL14" s="46"/>
      <c r="LQM14" s="46"/>
      <c r="LQN14" s="46"/>
      <c r="LQO14" s="46"/>
      <c r="LQP14" s="46"/>
      <c r="LQQ14" s="46"/>
      <c r="LQR14" s="46"/>
      <c r="LQS14" s="46"/>
      <c r="LQT14" s="46"/>
      <c r="LQU14" s="46"/>
      <c r="LQV14" s="46"/>
      <c r="LQW14" s="46"/>
      <c r="LQX14" s="46"/>
      <c r="LQY14" s="46"/>
      <c r="LQZ14" s="46"/>
      <c r="LRA14" s="46"/>
      <c r="LRB14" s="46"/>
      <c r="LRC14" s="46"/>
      <c r="LRD14" s="46"/>
      <c r="LRE14" s="46"/>
      <c r="LRF14" s="46"/>
      <c r="LRG14" s="46"/>
      <c r="LRH14" s="46"/>
      <c r="LRI14" s="46"/>
      <c r="LRJ14" s="46"/>
      <c r="LRK14" s="46"/>
      <c r="LRL14" s="46"/>
      <c r="LRM14" s="46"/>
      <c r="LRN14" s="46"/>
      <c r="LRO14" s="46"/>
      <c r="LRP14" s="46"/>
      <c r="LRQ14" s="46"/>
      <c r="LRR14" s="46"/>
      <c r="LRS14" s="46"/>
      <c r="LRT14" s="46"/>
      <c r="LRU14" s="46"/>
      <c r="LRV14" s="46"/>
      <c r="LRW14" s="46"/>
      <c r="LRX14" s="46"/>
      <c r="LRY14" s="46"/>
      <c r="LRZ14" s="46"/>
      <c r="LSA14" s="46"/>
      <c r="LSB14" s="46"/>
      <c r="LSC14" s="46"/>
      <c r="LSD14" s="46"/>
      <c r="LSE14" s="46"/>
      <c r="LSF14" s="46"/>
      <c r="LSG14" s="46"/>
      <c r="LSH14" s="46"/>
      <c r="LSI14" s="46"/>
      <c r="LSJ14" s="46"/>
      <c r="LSK14" s="46"/>
      <c r="LSL14" s="46"/>
      <c r="LSM14" s="46"/>
      <c r="LSN14" s="46"/>
      <c r="LSO14" s="46"/>
      <c r="LSP14" s="46"/>
      <c r="LSQ14" s="46"/>
      <c r="LSR14" s="46"/>
      <c r="LSS14" s="46"/>
      <c r="LST14" s="46"/>
      <c r="LSU14" s="46"/>
      <c r="LSV14" s="46"/>
      <c r="LSW14" s="46"/>
      <c r="LSX14" s="46"/>
      <c r="LSY14" s="46"/>
      <c r="LSZ14" s="46"/>
      <c r="LTA14" s="46"/>
      <c r="LTB14" s="46"/>
      <c r="LTC14" s="46"/>
      <c r="LTD14" s="46"/>
      <c r="LTE14" s="46"/>
      <c r="LTF14" s="46"/>
      <c r="LTG14" s="46"/>
      <c r="LTH14" s="46"/>
      <c r="LTI14" s="46"/>
      <c r="LTJ14" s="46"/>
      <c r="LTK14" s="46"/>
      <c r="LTL14" s="46"/>
      <c r="LTM14" s="46"/>
      <c r="LTN14" s="46"/>
      <c r="LTO14" s="46"/>
      <c r="LTP14" s="46"/>
      <c r="LTQ14" s="46"/>
      <c r="LTR14" s="46"/>
      <c r="LTS14" s="46"/>
      <c r="LTT14" s="46"/>
      <c r="LTU14" s="46"/>
      <c r="LTV14" s="46"/>
      <c r="LTW14" s="46"/>
      <c r="LTX14" s="46"/>
      <c r="LTY14" s="46"/>
      <c r="LTZ14" s="46"/>
      <c r="LUA14" s="46"/>
      <c r="LUB14" s="46"/>
      <c r="LUC14" s="46"/>
      <c r="LUD14" s="46"/>
      <c r="LUE14" s="46"/>
      <c r="LUF14" s="46"/>
      <c r="LUG14" s="46"/>
      <c r="LUH14" s="46"/>
      <c r="LUI14" s="46"/>
      <c r="LUJ14" s="46"/>
      <c r="LUK14" s="46"/>
      <c r="LUL14" s="46"/>
      <c r="LUM14" s="46"/>
      <c r="LUN14" s="46"/>
      <c r="LUO14" s="46"/>
      <c r="LUP14" s="46"/>
      <c r="LUQ14" s="46"/>
      <c r="LUR14" s="46"/>
      <c r="LUS14" s="46"/>
      <c r="LUT14" s="46"/>
      <c r="LUU14" s="46"/>
      <c r="LUV14" s="46"/>
      <c r="LUW14" s="46"/>
      <c r="LUX14" s="46"/>
      <c r="LUY14" s="46"/>
      <c r="LUZ14" s="46"/>
      <c r="LVA14" s="46"/>
      <c r="LVB14" s="46"/>
      <c r="LVC14" s="46"/>
      <c r="LVD14" s="46"/>
      <c r="LVE14" s="46"/>
      <c r="LVF14" s="46"/>
      <c r="LVG14" s="46"/>
      <c r="LVH14" s="46"/>
      <c r="LVI14" s="46"/>
      <c r="LVJ14" s="46"/>
      <c r="LVK14" s="46"/>
      <c r="LVL14" s="46"/>
      <c r="LVM14" s="46"/>
      <c r="LVN14" s="46"/>
      <c r="LVO14" s="46"/>
      <c r="LVP14" s="46"/>
      <c r="LVQ14" s="46"/>
      <c r="LVR14" s="46"/>
      <c r="LVS14" s="46"/>
      <c r="LVT14" s="46"/>
      <c r="LVU14" s="46"/>
      <c r="LVV14" s="46"/>
      <c r="LVW14" s="46"/>
      <c r="LVX14" s="46"/>
      <c r="LVY14" s="46"/>
      <c r="LVZ14" s="46"/>
      <c r="LWA14" s="46"/>
      <c r="LWB14" s="46"/>
      <c r="LWC14" s="46"/>
      <c r="LWD14" s="46"/>
      <c r="LWE14" s="46"/>
      <c r="LWF14" s="46"/>
      <c r="LWG14" s="46"/>
      <c r="LWH14" s="46"/>
      <c r="LWI14" s="46"/>
      <c r="LWJ14" s="46"/>
      <c r="LWK14" s="46"/>
      <c r="LWL14" s="46"/>
      <c r="LWM14" s="46"/>
      <c r="LWN14" s="46"/>
      <c r="LWO14" s="46"/>
      <c r="LWP14" s="46"/>
      <c r="LWQ14" s="46"/>
      <c r="LWR14" s="46"/>
      <c r="LWS14" s="46"/>
      <c r="LWT14" s="46"/>
      <c r="LWU14" s="46"/>
      <c r="LWV14" s="46"/>
      <c r="LWW14" s="46"/>
      <c r="LWX14" s="46"/>
      <c r="LWY14" s="46"/>
      <c r="LWZ14" s="46"/>
      <c r="LXA14" s="46"/>
      <c r="LXB14" s="46"/>
      <c r="LXC14" s="46"/>
      <c r="LXD14" s="46"/>
      <c r="LXE14" s="46"/>
      <c r="LXF14" s="46"/>
      <c r="LXG14" s="46"/>
      <c r="LXH14" s="46"/>
      <c r="LXI14" s="46"/>
      <c r="LXJ14" s="46"/>
      <c r="LXK14" s="46"/>
      <c r="LXL14" s="46"/>
      <c r="LXM14" s="46"/>
      <c r="LXN14" s="46"/>
      <c r="LXO14" s="46"/>
      <c r="LXP14" s="46"/>
      <c r="LXQ14" s="46"/>
      <c r="LXR14" s="46"/>
      <c r="LXS14" s="46"/>
      <c r="LXT14" s="46"/>
      <c r="LXU14" s="46"/>
      <c r="LXV14" s="46"/>
      <c r="LXW14" s="46"/>
      <c r="LXX14" s="46"/>
      <c r="LXY14" s="46"/>
      <c r="LXZ14" s="46"/>
      <c r="LYA14" s="46"/>
      <c r="LYB14" s="46"/>
      <c r="LYC14" s="46"/>
      <c r="LYD14" s="46"/>
      <c r="LYE14" s="46"/>
      <c r="LYF14" s="46"/>
      <c r="LYG14" s="46"/>
      <c r="LYH14" s="46"/>
      <c r="LYI14" s="46"/>
      <c r="LYJ14" s="46"/>
      <c r="LYK14" s="46"/>
      <c r="LYL14" s="46"/>
      <c r="LYM14" s="46"/>
      <c r="LYN14" s="46"/>
      <c r="LYO14" s="46"/>
      <c r="LYP14" s="46"/>
      <c r="LYQ14" s="46"/>
      <c r="LYR14" s="46"/>
      <c r="LYS14" s="46"/>
      <c r="LYT14" s="46"/>
      <c r="LYU14" s="46"/>
      <c r="LYV14" s="46"/>
      <c r="LYW14" s="46"/>
      <c r="LYX14" s="46"/>
      <c r="LYY14" s="46"/>
      <c r="LYZ14" s="46"/>
      <c r="LZA14" s="46"/>
      <c r="LZB14" s="46"/>
      <c r="LZC14" s="46"/>
      <c r="LZD14" s="46"/>
      <c r="LZE14" s="46"/>
      <c r="LZF14" s="46"/>
      <c r="LZG14" s="46"/>
      <c r="LZH14" s="46"/>
      <c r="LZI14" s="46"/>
      <c r="LZJ14" s="46"/>
      <c r="LZK14" s="46"/>
      <c r="LZL14" s="46"/>
      <c r="LZM14" s="46"/>
      <c r="LZN14" s="46"/>
      <c r="LZO14" s="46"/>
      <c r="LZP14" s="46"/>
      <c r="LZQ14" s="46"/>
      <c r="LZR14" s="46"/>
      <c r="LZS14" s="46"/>
      <c r="LZT14" s="46"/>
      <c r="LZU14" s="46"/>
      <c r="LZV14" s="46"/>
      <c r="LZW14" s="46"/>
      <c r="LZX14" s="46"/>
      <c r="LZY14" s="46"/>
      <c r="LZZ14" s="46"/>
      <c r="MAA14" s="46"/>
      <c r="MAB14" s="46"/>
      <c r="MAC14" s="46"/>
      <c r="MAD14" s="46"/>
      <c r="MAE14" s="46"/>
      <c r="MAF14" s="46"/>
      <c r="MAG14" s="46"/>
      <c r="MAH14" s="46"/>
      <c r="MAI14" s="46"/>
      <c r="MAJ14" s="46"/>
      <c r="MAK14" s="46"/>
      <c r="MAL14" s="46"/>
      <c r="MAM14" s="46"/>
      <c r="MAN14" s="46"/>
      <c r="MAO14" s="46"/>
      <c r="MAP14" s="46"/>
      <c r="MAQ14" s="46"/>
      <c r="MAR14" s="46"/>
      <c r="MAS14" s="46"/>
      <c r="MAT14" s="46"/>
      <c r="MAU14" s="46"/>
      <c r="MAV14" s="46"/>
      <c r="MAW14" s="46"/>
      <c r="MAX14" s="46"/>
      <c r="MAY14" s="46"/>
      <c r="MAZ14" s="46"/>
      <c r="MBA14" s="46"/>
      <c r="MBB14" s="46"/>
      <c r="MBC14" s="46"/>
      <c r="MBD14" s="46"/>
      <c r="MBE14" s="46"/>
      <c r="MBF14" s="46"/>
      <c r="MBG14" s="46"/>
      <c r="MBH14" s="46"/>
      <c r="MBI14" s="46"/>
      <c r="MBJ14" s="46"/>
      <c r="MBK14" s="46"/>
      <c r="MBL14" s="46"/>
      <c r="MBM14" s="46"/>
      <c r="MBN14" s="46"/>
      <c r="MBO14" s="46"/>
      <c r="MBP14" s="46"/>
      <c r="MBQ14" s="46"/>
      <c r="MBR14" s="46"/>
      <c r="MBS14" s="46"/>
      <c r="MBT14" s="46"/>
      <c r="MBU14" s="46"/>
      <c r="MBV14" s="46"/>
      <c r="MBW14" s="46"/>
      <c r="MBX14" s="46"/>
      <c r="MBY14" s="46"/>
      <c r="MBZ14" s="46"/>
      <c r="MCA14" s="46"/>
      <c r="MCB14" s="46"/>
      <c r="MCC14" s="46"/>
      <c r="MCD14" s="46"/>
      <c r="MCE14" s="46"/>
      <c r="MCF14" s="46"/>
      <c r="MCG14" s="46"/>
      <c r="MCH14" s="46"/>
      <c r="MCI14" s="46"/>
      <c r="MCJ14" s="46"/>
      <c r="MCK14" s="46"/>
      <c r="MCL14" s="46"/>
      <c r="MCM14" s="46"/>
      <c r="MCN14" s="46"/>
      <c r="MCO14" s="46"/>
      <c r="MCP14" s="46"/>
      <c r="MCQ14" s="46"/>
      <c r="MCR14" s="46"/>
      <c r="MCS14" s="46"/>
      <c r="MCT14" s="46"/>
      <c r="MCU14" s="46"/>
      <c r="MCV14" s="46"/>
      <c r="MCW14" s="46"/>
      <c r="MCX14" s="46"/>
      <c r="MCY14" s="46"/>
      <c r="MCZ14" s="46"/>
      <c r="MDA14" s="46"/>
      <c r="MDB14" s="46"/>
      <c r="MDC14" s="46"/>
      <c r="MDD14" s="46"/>
      <c r="MDE14" s="46"/>
      <c r="MDF14" s="46"/>
      <c r="MDG14" s="46"/>
      <c r="MDH14" s="46"/>
      <c r="MDI14" s="46"/>
      <c r="MDJ14" s="46"/>
      <c r="MDK14" s="46"/>
      <c r="MDL14" s="46"/>
      <c r="MDM14" s="46"/>
      <c r="MDN14" s="46"/>
      <c r="MDO14" s="46"/>
      <c r="MDP14" s="46"/>
      <c r="MDQ14" s="46"/>
      <c r="MDR14" s="46"/>
      <c r="MDS14" s="46"/>
      <c r="MDT14" s="46"/>
      <c r="MDU14" s="46"/>
      <c r="MDV14" s="46"/>
      <c r="MDW14" s="46"/>
      <c r="MDX14" s="46"/>
      <c r="MDY14" s="46"/>
      <c r="MDZ14" s="46"/>
      <c r="MEA14" s="46"/>
      <c r="MEB14" s="46"/>
      <c r="MEC14" s="46"/>
      <c r="MED14" s="46"/>
      <c r="MEE14" s="46"/>
      <c r="MEF14" s="46"/>
      <c r="MEG14" s="46"/>
      <c r="MEH14" s="46"/>
      <c r="MEI14" s="46"/>
      <c r="MEJ14" s="46"/>
      <c r="MEK14" s="46"/>
      <c r="MEL14" s="46"/>
      <c r="MEM14" s="46"/>
      <c r="MEN14" s="46"/>
      <c r="MEO14" s="46"/>
      <c r="MEP14" s="46"/>
      <c r="MEQ14" s="46"/>
      <c r="MER14" s="46"/>
      <c r="MES14" s="46"/>
      <c r="MET14" s="46"/>
      <c r="MEU14" s="46"/>
      <c r="MEV14" s="46"/>
      <c r="MEW14" s="46"/>
      <c r="MEX14" s="46"/>
      <c r="MEY14" s="46"/>
      <c r="MEZ14" s="46"/>
      <c r="MFA14" s="46"/>
      <c r="MFB14" s="46"/>
      <c r="MFC14" s="46"/>
      <c r="MFD14" s="46"/>
      <c r="MFE14" s="46"/>
      <c r="MFF14" s="46"/>
      <c r="MFG14" s="46"/>
      <c r="MFH14" s="46"/>
      <c r="MFI14" s="46"/>
      <c r="MFJ14" s="46"/>
      <c r="MFK14" s="46"/>
      <c r="MFL14" s="46"/>
      <c r="MFM14" s="46"/>
      <c r="MFN14" s="46"/>
      <c r="MFO14" s="46"/>
      <c r="MFP14" s="46"/>
      <c r="MFQ14" s="46"/>
      <c r="MFR14" s="46"/>
      <c r="MFS14" s="46"/>
      <c r="MFT14" s="46"/>
      <c r="MFU14" s="46"/>
      <c r="MFV14" s="46"/>
      <c r="MFW14" s="46"/>
      <c r="MFX14" s="46"/>
      <c r="MFY14" s="46"/>
      <c r="MFZ14" s="46"/>
      <c r="MGA14" s="46"/>
      <c r="MGB14" s="46"/>
      <c r="MGC14" s="46"/>
      <c r="MGD14" s="46"/>
      <c r="MGE14" s="46"/>
      <c r="MGF14" s="46"/>
      <c r="MGG14" s="46"/>
      <c r="MGH14" s="46"/>
      <c r="MGI14" s="46"/>
      <c r="MGJ14" s="46"/>
      <c r="MGK14" s="46"/>
      <c r="MGL14" s="46"/>
      <c r="MGM14" s="46"/>
      <c r="MGN14" s="46"/>
      <c r="MGO14" s="46"/>
      <c r="MGP14" s="46"/>
      <c r="MGQ14" s="46"/>
      <c r="MGR14" s="46"/>
      <c r="MGS14" s="46"/>
      <c r="MGT14" s="46"/>
      <c r="MGU14" s="46"/>
      <c r="MGV14" s="46"/>
      <c r="MGW14" s="46"/>
      <c r="MGX14" s="46"/>
      <c r="MGY14" s="46"/>
      <c r="MGZ14" s="46"/>
      <c r="MHA14" s="46"/>
      <c r="MHB14" s="46"/>
      <c r="MHC14" s="46"/>
      <c r="MHD14" s="46"/>
      <c r="MHE14" s="46"/>
      <c r="MHF14" s="46"/>
      <c r="MHG14" s="46"/>
      <c r="MHH14" s="46"/>
      <c r="MHI14" s="46"/>
      <c r="MHJ14" s="46"/>
      <c r="MHK14" s="46"/>
      <c r="MHL14" s="46"/>
      <c r="MHM14" s="46"/>
      <c r="MHN14" s="46"/>
      <c r="MHO14" s="46"/>
      <c r="MHP14" s="46"/>
      <c r="MHQ14" s="46"/>
      <c r="MHR14" s="46"/>
      <c r="MHS14" s="46"/>
      <c r="MHT14" s="46"/>
      <c r="MHU14" s="46"/>
      <c r="MHV14" s="46"/>
      <c r="MHW14" s="46"/>
      <c r="MHX14" s="46"/>
      <c r="MHY14" s="46"/>
      <c r="MHZ14" s="46"/>
      <c r="MIA14" s="46"/>
      <c r="MIB14" s="46"/>
      <c r="MIC14" s="46"/>
      <c r="MID14" s="46"/>
      <c r="MIE14" s="46"/>
      <c r="MIF14" s="46"/>
      <c r="MIG14" s="46"/>
      <c r="MIH14" s="46"/>
      <c r="MII14" s="46"/>
      <c r="MIJ14" s="46"/>
      <c r="MIK14" s="46"/>
      <c r="MIL14" s="46"/>
      <c r="MIM14" s="46"/>
      <c r="MIN14" s="46"/>
      <c r="MIO14" s="46"/>
      <c r="MIP14" s="46"/>
      <c r="MIQ14" s="46"/>
      <c r="MIR14" s="46"/>
      <c r="MIS14" s="46"/>
      <c r="MIT14" s="46"/>
      <c r="MIU14" s="46"/>
      <c r="MIV14" s="46"/>
      <c r="MIW14" s="46"/>
      <c r="MIX14" s="46"/>
      <c r="MIY14" s="46"/>
      <c r="MIZ14" s="46"/>
      <c r="MJA14" s="46"/>
      <c r="MJB14" s="46"/>
      <c r="MJC14" s="46"/>
      <c r="MJD14" s="46"/>
      <c r="MJE14" s="46"/>
      <c r="MJF14" s="46"/>
      <c r="MJG14" s="46"/>
      <c r="MJH14" s="46"/>
      <c r="MJI14" s="46"/>
      <c r="MJJ14" s="46"/>
      <c r="MJK14" s="46"/>
      <c r="MJL14" s="46"/>
      <c r="MJM14" s="46"/>
      <c r="MJN14" s="46"/>
      <c r="MJO14" s="46"/>
      <c r="MJP14" s="46"/>
      <c r="MJQ14" s="46"/>
      <c r="MJR14" s="46"/>
      <c r="MJS14" s="46"/>
      <c r="MJT14" s="46"/>
      <c r="MJU14" s="46"/>
      <c r="MJV14" s="46"/>
      <c r="MJW14" s="46"/>
      <c r="MJX14" s="46"/>
      <c r="MJY14" s="46"/>
      <c r="MJZ14" s="46"/>
      <c r="MKA14" s="46"/>
      <c r="MKB14" s="46"/>
      <c r="MKC14" s="46"/>
      <c r="MKD14" s="46"/>
      <c r="MKE14" s="46"/>
      <c r="MKF14" s="46"/>
      <c r="MKG14" s="46"/>
      <c r="MKH14" s="46"/>
      <c r="MKI14" s="46"/>
      <c r="MKJ14" s="46"/>
      <c r="MKK14" s="46"/>
      <c r="MKL14" s="46"/>
      <c r="MKM14" s="46"/>
      <c r="MKN14" s="46"/>
      <c r="MKO14" s="46"/>
      <c r="MKP14" s="46"/>
      <c r="MKQ14" s="46"/>
      <c r="MKR14" s="46"/>
      <c r="MKS14" s="46"/>
      <c r="MKT14" s="46"/>
      <c r="MKU14" s="46"/>
      <c r="MKV14" s="46"/>
      <c r="MKW14" s="46"/>
      <c r="MKX14" s="46"/>
      <c r="MKY14" s="46"/>
      <c r="MKZ14" s="46"/>
      <c r="MLA14" s="46"/>
      <c r="MLB14" s="46"/>
      <c r="MLC14" s="46"/>
      <c r="MLD14" s="46"/>
      <c r="MLE14" s="46"/>
      <c r="MLF14" s="46"/>
      <c r="MLG14" s="46"/>
      <c r="MLH14" s="46"/>
      <c r="MLI14" s="46"/>
      <c r="MLJ14" s="46"/>
      <c r="MLK14" s="46"/>
      <c r="MLL14" s="46"/>
      <c r="MLM14" s="46"/>
      <c r="MLN14" s="46"/>
      <c r="MLO14" s="46"/>
      <c r="MLP14" s="46"/>
      <c r="MLQ14" s="46"/>
      <c r="MLR14" s="46"/>
      <c r="MLS14" s="46"/>
      <c r="MLT14" s="46"/>
      <c r="MLU14" s="46"/>
      <c r="MLV14" s="46"/>
      <c r="MLW14" s="46"/>
      <c r="MLX14" s="46"/>
      <c r="MLY14" s="46"/>
      <c r="MLZ14" s="46"/>
      <c r="MMA14" s="46"/>
      <c r="MMB14" s="46"/>
      <c r="MMC14" s="46"/>
      <c r="MMD14" s="46"/>
      <c r="MME14" s="46"/>
      <c r="MMF14" s="46"/>
      <c r="MMG14" s="46"/>
      <c r="MMH14" s="46"/>
      <c r="MMI14" s="46"/>
      <c r="MMJ14" s="46"/>
      <c r="MMK14" s="46"/>
      <c r="MML14" s="46"/>
      <c r="MMM14" s="46"/>
      <c r="MMN14" s="46"/>
      <c r="MMO14" s="46"/>
      <c r="MMP14" s="46"/>
      <c r="MMQ14" s="46"/>
      <c r="MMR14" s="46"/>
      <c r="MMS14" s="46"/>
      <c r="MMT14" s="46"/>
      <c r="MMU14" s="46"/>
      <c r="MMV14" s="46"/>
      <c r="MMW14" s="46"/>
      <c r="MMX14" s="46"/>
      <c r="MMY14" s="46"/>
      <c r="MMZ14" s="46"/>
      <c r="MNA14" s="46"/>
      <c r="MNB14" s="46"/>
      <c r="MNC14" s="46"/>
      <c r="MND14" s="46"/>
      <c r="MNE14" s="46"/>
      <c r="MNF14" s="46"/>
      <c r="MNG14" s="46"/>
      <c r="MNH14" s="46"/>
      <c r="MNI14" s="46"/>
      <c r="MNJ14" s="46"/>
      <c r="MNK14" s="46"/>
      <c r="MNL14" s="46"/>
      <c r="MNM14" s="46"/>
      <c r="MNN14" s="46"/>
      <c r="MNO14" s="46"/>
      <c r="MNP14" s="46"/>
      <c r="MNQ14" s="46"/>
      <c r="MNR14" s="46"/>
      <c r="MNS14" s="46"/>
      <c r="MNT14" s="46"/>
      <c r="MNU14" s="46"/>
      <c r="MNV14" s="46"/>
      <c r="MNW14" s="46"/>
      <c r="MNX14" s="46"/>
      <c r="MNY14" s="46"/>
      <c r="MNZ14" s="46"/>
      <c r="MOA14" s="46"/>
      <c r="MOB14" s="46"/>
      <c r="MOC14" s="46"/>
      <c r="MOD14" s="46"/>
      <c r="MOE14" s="46"/>
      <c r="MOF14" s="46"/>
      <c r="MOG14" s="46"/>
      <c r="MOH14" s="46"/>
      <c r="MOI14" s="46"/>
      <c r="MOJ14" s="46"/>
      <c r="MOK14" s="46"/>
      <c r="MOL14" s="46"/>
      <c r="MOM14" s="46"/>
      <c r="MON14" s="46"/>
      <c r="MOO14" s="46"/>
      <c r="MOP14" s="46"/>
      <c r="MOQ14" s="46"/>
      <c r="MOR14" s="46"/>
      <c r="MOS14" s="46"/>
      <c r="MOT14" s="46"/>
      <c r="MOU14" s="46"/>
      <c r="MOV14" s="46"/>
      <c r="MOW14" s="46"/>
      <c r="MOX14" s="46"/>
      <c r="MOY14" s="46"/>
      <c r="MOZ14" s="46"/>
      <c r="MPA14" s="46"/>
      <c r="MPB14" s="46"/>
      <c r="MPC14" s="46"/>
      <c r="MPD14" s="46"/>
      <c r="MPE14" s="46"/>
      <c r="MPF14" s="46"/>
      <c r="MPG14" s="46"/>
      <c r="MPH14" s="46"/>
      <c r="MPI14" s="46"/>
      <c r="MPJ14" s="46"/>
      <c r="MPK14" s="46"/>
      <c r="MPL14" s="46"/>
      <c r="MPM14" s="46"/>
      <c r="MPN14" s="46"/>
      <c r="MPO14" s="46"/>
      <c r="MPP14" s="46"/>
      <c r="MPQ14" s="46"/>
      <c r="MPR14" s="46"/>
      <c r="MPS14" s="46"/>
      <c r="MPT14" s="46"/>
      <c r="MPU14" s="46"/>
      <c r="MPV14" s="46"/>
      <c r="MPW14" s="46"/>
      <c r="MPX14" s="46"/>
      <c r="MPY14" s="46"/>
      <c r="MPZ14" s="46"/>
      <c r="MQA14" s="46"/>
      <c r="MQB14" s="46"/>
      <c r="MQC14" s="46"/>
      <c r="MQD14" s="46"/>
      <c r="MQE14" s="46"/>
      <c r="MQF14" s="46"/>
      <c r="MQG14" s="46"/>
      <c r="MQH14" s="46"/>
      <c r="MQI14" s="46"/>
      <c r="MQJ14" s="46"/>
      <c r="MQK14" s="46"/>
      <c r="MQL14" s="46"/>
      <c r="MQM14" s="46"/>
      <c r="MQN14" s="46"/>
      <c r="MQO14" s="46"/>
      <c r="MQP14" s="46"/>
      <c r="MQQ14" s="46"/>
      <c r="MQR14" s="46"/>
      <c r="MQS14" s="46"/>
      <c r="MQT14" s="46"/>
      <c r="MQU14" s="46"/>
      <c r="MQV14" s="46"/>
      <c r="MQW14" s="46"/>
      <c r="MQX14" s="46"/>
      <c r="MQY14" s="46"/>
      <c r="MQZ14" s="46"/>
      <c r="MRA14" s="46"/>
      <c r="MRB14" s="46"/>
      <c r="MRC14" s="46"/>
      <c r="MRD14" s="46"/>
      <c r="MRE14" s="46"/>
      <c r="MRF14" s="46"/>
      <c r="MRG14" s="46"/>
      <c r="MRH14" s="46"/>
      <c r="MRI14" s="46"/>
      <c r="MRJ14" s="46"/>
      <c r="MRK14" s="46"/>
      <c r="MRL14" s="46"/>
      <c r="MRM14" s="46"/>
      <c r="MRN14" s="46"/>
      <c r="MRO14" s="46"/>
      <c r="MRP14" s="46"/>
      <c r="MRQ14" s="46"/>
      <c r="MRR14" s="46"/>
      <c r="MRS14" s="46"/>
      <c r="MRT14" s="46"/>
      <c r="MRU14" s="46"/>
      <c r="MRV14" s="46"/>
      <c r="MRW14" s="46"/>
      <c r="MRX14" s="46"/>
      <c r="MRY14" s="46"/>
      <c r="MRZ14" s="46"/>
      <c r="MSA14" s="46"/>
      <c r="MSB14" s="46"/>
      <c r="MSC14" s="46"/>
      <c r="MSD14" s="46"/>
      <c r="MSE14" s="46"/>
      <c r="MSF14" s="46"/>
      <c r="MSG14" s="46"/>
      <c r="MSH14" s="46"/>
      <c r="MSI14" s="46"/>
      <c r="MSJ14" s="46"/>
      <c r="MSK14" s="46"/>
      <c r="MSL14" s="46"/>
      <c r="MSM14" s="46"/>
      <c r="MSN14" s="46"/>
      <c r="MSO14" s="46"/>
      <c r="MSP14" s="46"/>
      <c r="MSQ14" s="46"/>
      <c r="MSR14" s="46"/>
      <c r="MSS14" s="46"/>
      <c r="MST14" s="46"/>
      <c r="MSU14" s="46"/>
      <c r="MSV14" s="46"/>
      <c r="MSW14" s="46"/>
      <c r="MSX14" s="46"/>
      <c r="MSY14" s="46"/>
      <c r="MSZ14" s="46"/>
      <c r="MTA14" s="46"/>
      <c r="MTB14" s="46"/>
      <c r="MTC14" s="46"/>
      <c r="MTD14" s="46"/>
      <c r="MTE14" s="46"/>
      <c r="MTF14" s="46"/>
      <c r="MTG14" s="46"/>
      <c r="MTH14" s="46"/>
      <c r="MTI14" s="46"/>
      <c r="MTJ14" s="46"/>
      <c r="MTK14" s="46"/>
      <c r="MTL14" s="46"/>
      <c r="MTM14" s="46"/>
      <c r="MTN14" s="46"/>
      <c r="MTO14" s="46"/>
      <c r="MTP14" s="46"/>
      <c r="MTQ14" s="46"/>
      <c r="MTR14" s="46"/>
      <c r="MTS14" s="46"/>
      <c r="MTT14" s="46"/>
      <c r="MTU14" s="46"/>
      <c r="MTV14" s="46"/>
      <c r="MTW14" s="46"/>
      <c r="MTX14" s="46"/>
      <c r="MTY14" s="46"/>
      <c r="MTZ14" s="46"/>
      <c r="MUA14" s="46"/>
      <c r="MUB14" s="46"/>
      <c r="MUC14" s="46"/>
      <c r="MUD14" s="46"/>
      <c r="MUE14" s="46"/>
      <c r="MUF14" s="46"/>
      <c r="MUG14" s="46"/>
      <c r="MUH14" s="46"/>
      <c r="MUI14" s="46"/>
      <c r="MUJ14" s="46"/>
      <c r="MUK14" s="46"/>
      <c r="MUL14" s="46"/>
      <c r="MUM14" s="46"/>
      <c r="MUN14" s="46"/>
      <c r="MUO14" s="46"/>
      <c r="MUP14" s="46"/>
      <c r="MUQ14" s="46"/>
      <c r="MUR14" s="46"/>
      <c r="MUS14" s="46"/>
      <c r="MUT14" s="46"/>
      <c r="MUU14" s="46"/>
      <c r="MUV14" s="46"/>
      <c r="MUW14" s="46"/>
      <c r="MUX14" s="46"/>
      <c r="MUY14" s="46"/>
      <c r="MUZ14" s="46"/>
      <c r="MVA14" s="46"/>
      <c r="MVB14" s="46"/>
      <c r="MVC14" s="46"/>
      <c r="MVD14" s="46"/>
      <c r="MVE14" s="46"/>
      <c r="MVF14" s="46"/>
      <c r="MVG14" s="46"/>
      <c r="MVH14" s="46"/>
      <c r="MVI14" s="46"/>
      <c r="MVJ14" s="46"/>
      <c r="MVK14" s="46"/>
      <c r="MVL14" s="46"/>
      <c r="MVM14" s="46"/>
      <c r="MVN14" s="46"/>
      <c r="MVO14" s="46"/>
      <c r="MVP14" s="46"/>
      <c r="MVQ14" s="46"/>
      <c r="MVR14" s="46"/>
      <c r="MVS14" s="46"/>
      <c r="MVT14" s="46"/>
      <c r="MVU14" s="46"/>
      <c r="MVV14" s="46"/>
      <c r="MVW14" s="46"/>
      <c r="MVX14" s="46"/>
      <c r="MVY14" s="46"/>
      <c r="MVZ14" s="46"/>
      <c r="MWA14" s="46"/>
      <c r="MWB14" s="46"/>
      <c r="MWC14" s="46"/>
      <c r="MWD14" s="46"/>
      <c r="MWE14" s="46"/>
      <c r="MWF14" s="46"/>
      <c r="MWG14" s="46"/>
      <c r="MWH14" s="46"/>
      <c r="MWI14" s="46"/>
      <c r="MWJ14" s="46"/>
      <c r="MWK14" s="46"/>
      <c r="MWL14" s="46"/>
      <c r="MWM14" s="46"/>
      <c r="MWN14" s="46"/>
      <c r="MWO14" s="46"/>
      <c r="MWP14" s="46"/>
      <c r="MWQ14" s="46"/>
      <c r="MWR14" s="46"/>
      <c r="MWS14" s="46"/>
      <c r="MWT14" s="46"/>
      <c r="MWU14" s="46"/>
      <c r="MWV14" s="46"/>
      <c r="MWW14" s="46"/>
      <c r="MWX14" s="46"/>
      <c r="MWY14" s="46"/>
      <c r="MWZ14" s="46"/>
      <c r="MXA14" s="46"/>
      <c r="MXB14" s="46"/>
      <c r="MXC14" s="46"/>
      <c r="MXD14" s="46"/>
      <c r="MXE14" s="46"/>
      <c r="MXF14" s="46"/>
      <c r="MXG14" s="46"/>
      <c r="MXH14" s="46"/>
      <c r="MXI14" s="46"/>
      <c r="MXJ14" s="46"/>
      <c r="MXK14" s="46"/>
      <c r="MXL14" s="46"/>
      <c r="MXM14" s="46"/>
      <c r="MXN14" s="46"/>
      <c r="MXO14" s="46"/>
      <c r="MXP14" s="46"/>
      <c r="MXQ14" s="46"/>
      <c r="MXR14" s="46"/>
      <c r="MXS14" s="46"/>
      <c r="MXT14" s="46"/>
      <c r="MXU14" s="46"/>
      <c r="MXV14" s="46"/>
      <c r="MXW14" s="46"/>
      <c r="MXX14" s="46"/>
      <c r="MXY14" s="46"/>
      <c r="MXZ14" s="46"/>
      <c r="MYA14" s="46"/>
      <c r="MYB14" s="46"/>
      <c r="MYC14" s="46"/>
      <c r="MYD14" s="46"/>
      <c r="MYE14" s="46"/>
      <c r="MYF14" s="46"/>
      <c r="MYG14" s="46"/>
      <c r="MYH14" s="46"/>
      <c r="MYI14" s="46"/>
      <c r="MYJ14" s="46"/>
      <c r="MYK14" s="46"/>
      <c r="MYL14" s="46"/>
      <c r="MYM14" s="46"/>
      <c r="MYN14" s="46"/>
      <c r="MYO14" s="46"/>
      <c r="MYP14" s="46"/>
      <c r="MYQ14" s="46"/>
      <c r="MYR14" s="46"/>
      <c r="MYS14" s="46"/>
      <c r="MYT14" s="46"/>
      <c r="MYU14" s="46"/>
      <c r="MYV14" s="46"/>
      <c r="MYW14" s="46"/>
      <c r="MYX14" s="46"/>
      <c r="MYY14" s="46"/>
      <c r="MYZ14" s="46"/>
      <c r="MZA14" s="46"/>
      <c r="MZB14" s="46"/>
      <c r="MZC14" s="46"/>
      <c r="MZD14" s="46"/>
      <c r="MZE14" s="46"/>
      <c r="MZF14" s="46"/>
      <c r="MZG14" s="46"/>
      <c r="MZH14" s="46"/>
      <c r="MZI14" s="46"/>
      <c r="MZJ14" s="46"/>
      <c r="MZK14" s="46"/>
      <c r="MZL14" s="46"/>
      <c r="MZM14" s="46"/>
      <c r="MZN14" s="46"/>
      <c r="MZO14" s="46"/>
      <c r="MZP14" s="46"/>
      <c r="MZQ14" s="46"/>
      <c r="MZR14" s="46"/>
      <c r="MZS14" s="46"/>
      <c r="MZT14" s="46"/>
      <c r="MZU14" s="46"/>
      <c r="MZV14" s="46"/>
      <c r="MZW14" s="46"/>
      <c r="MZX14" s="46"/>
      <c r="MZY14" s="46"/>
      <c r="MZZ14" s="46"/>
      <c r="NAA14" s="46"/>
      <c r="NAB14" s="46"/>
      <c r="NAC14" s="46"/>
      <c r="NAD14" s="46"/>
      <c r="NAE14" s="46"/>
      <c r="NAF14" s="46"/>
      <c r="NAG14" s="46"/>
      <c r="NAH14" s="46"/>
      <c r="NAI14" s="46"/>
      <c r="NAJ14" s="46"/>
      <c r="NAK14" s="46"/>
      <c r="NAL14" s="46"/>
      <c r="NAM14" s="46"/>
      <c r="NAN14" s="46"/>
      <c r="NAO14" s="46"/>
      <c r="NAP14" s="46"/>
      <c r="NAQ14" s="46"/>
      <c r="NAR14" s="46"/>
      <c r="NAS14" s="46"/>
      <c r="NAT14" s="46"/>
      <c r="NAU14" s="46"/>
      <c r="NAV14" s="46"/>
      <c r="NAW14" s="46"/>
      <c r="NAX14" s="46"/>
      <c r="NAY14" s="46"/>
      <c r="NAZ14" s="46"/>
      <c r="NBA14" s="46"/>
      <c r="NBB14" s="46"/>
      <c r="NBC14" s="46"/>
      <c r="NBD14" s="46"/>
      <c r="NBE14" s="46"/>
      <c r="NBF14" s="46"/>
      <c r="NBG14" s="46"/>
      <c r="NBH14" s="46"/>
      <c r="NBI14" s="46"/>
      <c r="NBJ14" s="46"/>
      <c r="NBK14" s="46"/>
      <c r="NBL14" s="46"/>
      <c r="NBM14" s="46"/>
      <c r="NBN14" s="46"/>
      <c r="NBO14" s="46"/>
      <c r="NBP14" s="46"/>
      <c r="NBQ14" s="46"/>
      <c r="NBR14" s="46"/>
      <c r="NBS14" s="46"/>
      <c r="NBT14" s="46"/>
      <c r="NBU14" s="46"/>
      <c r="NBV14" s="46"/>
      <c r="NBW14" s="46"/>
      <c r="NBX14" s="46"/>
      <c r="NBY14" s="46"/>
      <c r="NBZ14" s="46"/>
      <c r="NCA14" s="46"/>
      <c r="NCB14" s="46"/>
      <c r="NCC14" s="46"/>
      <c r="NCD14" s="46"/>
      <c r="NCE14" s="46"/>
      <c r="NCF14" s="46"/>
      <c r="NCG14" s="46"/>
      <c r="NCH14" s="46"/>
      <c r="NCI14" s="46"/>
      <c r="NCJ14" s="46"/>
      <c r="NCK14" s="46"/>
      <c r="NCL14" s="46"/>
      <c r="NCM14" s="46"/>
      <c r="NCN14" s="46"/>
      <c r="NCO14" s="46"/>
      <c r="NCP14" s="46"/>
      <c r="NCQ14" s="46"/>
      <c r="NCR14" s="46"/>
      <c r="NCS14" s="46"/>
      <c r="NCT14" s="46"/>
      <c r="NCU14" s="46"/>
      <c r="NCV14" s="46"/>
      <c r="NCW14" s="46"/>
      <c r="NCX14" s="46"/>
      <c r="NCY14" s="46"/>
      <c r="NCZ14" s="46"/>
      <c r="NDA14" s="46"/>
      <c r="NDB14" s="46"/>
      <c r="NDC14" s="46"/>
      <c r="NDD14" s="46"/>
      <c r="NDE14" s="46"/>
      <c r="NDF14" s="46"/>
      <c r="NDG14" s="46"/>
      <c r="NDH14" s="46"/>
      <c r="NDI14" s="46"/>
      <c r="NDJ14" s="46"/>
      <c r="NDK14" s="46"/>
      <c r="NDL14" s="46"/>
      <c r="NDM14" s="46"/>
      <c r="NDN14" s="46"/>
      <c r="NDO14" s="46"/>
      <c r="NDP14" s="46"/>
      <c r="NDQ14" s="46"/>
      <c r="NDR14" s="46"/>
      <c r="NDS14" s="46"/>
      <c r="NDT14" s="46"/>
      <c r="NDU14" s="46"/>
      <c r="NDV14" s="46"/>
      <c r="NDW14" s="46"/>
      <c r="NDX14" s="46"/>
      <c r="NDY14" s="46"/>
      <c r="NDZ14" s="46"/>
      <c r="NEA14" s="46"/>
      <c r="NEB14" s="46"/>
      <c r="NEC14" s="46"/>
      <c r="NED14" s="46"/>
      <c r="NEE14" s="46"/>
      <c r="NEF14" s="46"/>
      <c r="NEG14" s="46"/>
      <c r="NEH14" s="46"/>
      <c r="NEI14" s="46"/>
      <c r="NEJ14" s="46"/>
      <c r="NEK14" s="46"/>
      <c r="NEL14" s="46"/>
      <c r="NEM14" s="46"/>
      <c r="NEN14" s="46"/>
      <c r="NEO14" s="46"/>
      <c r="NEP14" s="46"/>
      <c r="NEQ14" s="46"/>
      <c r="NER14" s="46"/>
      <c r="NES14" s="46"/>
      <c r="NET14" s="46"/>
      <c r="NEU14" s="46"/>
      <c r="NEV14" s="46"/>
      <c r="NEW14" s="46"/>
      <c r="NEX14" s="46"/>
      <c r="NEY14" s="46"/>
      <c r="NEZ14" s="46"/>
      <c r="NFA14" s="46"/>
      <c r="NFB14" s="46"/>
      <c r="NFC14" s="46"/>
      <c r="NFD14" s="46"/>
      <c r="NFE14" s="46"/>
      <c r="NFF14" s="46"/>
      <c r="NFG14" s="46"/>
      <c r="NFH14" s="46"/>
      <c r="NFI14" s="46"/>
      <c r="NFJ14" s="46"/>
      <c r="NFK14" s="46"/>
      <c r="NFL14" s="46"/>
      <c r="NFM14" s="46"/>
      <c r="NFN14" s="46"/>
      <c r="NFO14" s="46"/>
      <c r="NFP14" s="46"/>
      <c r="NFQ14" s="46"/>
      <c r="NFR14" s="46"/>
      <c r="NFS14" s="46"/>
      <c r="NFT14" s="46"/>
      <c r="NFU14" s="46"/>
      <c r="NFV14" s="46"/>
      <c r="NFW14" s="46"/>
      <c r="NFX14" s="46"/>
      <c r="NFY14" s="46"/>
      <c r="NFZ14" s="46"/>
      <c r="NGA14" s="46"/>
      <c r="NGB14" s="46"/>
      <c r="NGC14" s="46"/>
      <c r="NGD14" s="46"/>
      <c r="NGE14" s="46"/>
      <c r="NGF14" s="46"/>
      <c r="NGG14" s="46"/>
      <c r="NGH14" s="46"/>
      <c r="NGI14" s="46"/>
      <c r="NGJ14" s="46"/>
      <c r="NGK14" s="46"/>
      <c r="NGL14" s="46"/>
      <c r="NGM14" s="46"/>
      <c r="NGN14" s="46"/>
      <c r="NGO14" s="46"/>
      <c r="NGP14" s="46"/>
      <c r="NGQ14" s="46"/>
      <c r="NGR14" s="46"/>
      <c r="NGS14" s="46"/>
      <c r="NGT14" s="46"/>
      <c r="NGU14" s="46"/>
      <c r="NGV14" s="46"/>
      <c r="NGW14" s="46"/>
      <c r="NGX14" s="46"/>
      <c r="NGY14" s="46"/>
      <c r="NGZ14" s="46"/>
      <c r="NHA14" s="46"/>
      <c r="NHB14" s="46"/>
      <c r="NHC14" s="46"/>
      <c r="NHD14" s="46"/>
      <c r="NHE14" s="46"/>
      <c r="NHF14" s="46"/>
      <c r="NHG14" s="46"/>
      <c r="NHH14" s="46"/>
      <c r="NHI14" s="46"/>
      <c r="NHJ14" s="46"/>
      <c r="NHK14" s="46"/>
      <c r="NHL14" s="46"/>
      <c r="NHM14" s="46"/>
      <c r="NHN14" s="46"/>
      <c r="NHO14" s="46"/>
      <c r="NHP14" s="46"/>
      <c r="NHQ14" s="46"/>
      <c r="NHR14" s="46"/>
      <c r="NHS14" s="46"/>
      <c r="NHT14" s="46"/>
      <c r="NHU14" s="46"/>
      <c r="NHV14" s="46"/>
      <c r="NHW14" s="46"/>
      <c r="NHX14" s="46"/>
      <c r="NHY14" s="46"/>
      <c r="NHZ14" s="46"/>
      <c r="NIA14" s="46"/>
      <c r="NIB14" s="46"/>
      <c r="NIC14" s="46"/>
      <c r="NID14" s="46"/>
      <c r="NIE14" s="46"/>
      <c r="NIF14" s="46"/>
      <c r="NIG14" s="46"/>
      <c r="NIH14" s="46"/>
      <c r="NII14" s="46"/>
      <c r="NIJ14" s="46"/>
      <c r="NIK14" s="46"/>
      <c r="NIL14" s="46"/>
      <c r="NIM14" s="46"/>
      <c r="NIN14" s="46"/>
      <c r="NIO14" s="46"/>
      <c r="NIP14" s="46"/>
      <c r="NIQ14" s="46"/>
      <c r="NIR14" s="46"/>
      <c r="NIS14" s="46"/>
      <c r="NIT14" s="46"/>
      <c r="NIU14" s="46"/>
      <c r="NIV14" s="46"/>
      <c r="NIW14" s="46"/>
      <c r="NIX14" s="46"/>
      <c r="NIY14" s="46"/>
      <c r="NIZ14" s="46"/>
      <c r="NJA14" s="46"/>
      <c r="NJB14" s="46"/>
      <c r="NJC14" s="46"/>
      <c r="NJD14" s="46"/>
      <c r="NJE14" s="46"/>
      <c r="NJF14" s="46"/>
      <c r="NJG14" s="46"/>
      <c r="NJH14" s="46"/>
      <c r="NJI14" s="46"/>
      <c r="NJJ14" s="46"/>
      <c r="NJK14" s="46"/>
      <c r="NJL14" s="46"/>
      <c r="NJM14" s="46"/>
      <c r="NJN14" s="46"/>
      <c r="NJO14" s="46"/>
      <c r="NJP14" s="46"/>
      <c r="NJQ14" s="46"/>
      <c r="NJR14" s="46"/>
      <c r="NJS14" s="46"/>
      <c r="NJT14" s="46"/>
      <c r="NJU14" s="46"/>
      <c r="NJV14" s="46"/>
      <c r="NJW14" s="46"/>
      <c r="NJX14" s="46"/>
      <c r="NJY14" s="46"/>
      <c r="NJZ14" s="46"/>
      <c r="NKA14" s="46"/>
      <c r="NKB14" s="46"/>
      <c r="NKC14" s="46"/>
      <c r="NKD14" s="46"/>
      <c r="NKE14" s="46"/>
      <c r="NKF14" s="46"/>
      <c r="NKG14" s="46"/>
      <c r="NKH14" s="46"/>
      <c r="NKI14" s="46"/>
      <c r="NKJ14" s="46"/>
      <c r="NKK14" s="46"/>
      <c r="NKL14" s="46"/>
      <c r="NKM14" s="46"/>
      <c r="NKN14" s="46"/>
      <c r="NKO14" s="46"/>
      <c r="NKP14" s="46"/>
      <c r="NKQ14" s="46"/>
      <c r="NKR14" s="46"/>
      <c r="NKS14" s="46"/>
      <c r="NKT14" s="46"/>
      <c r="NKU14" s="46"/>
      <c r="NKV14" s="46"/>
      <c r="NKW14" s="46"/>
      <c r="NKX14" s="46"/>
      <c r="NKY14" s="46"/>
      <c r="NKZ14" s="46"/>
      <c r="NLA14" s="46"/>
      <c r="NLB14" s="46"/>
      <c r="NLC14" s="46"/>
      <c r="NLD14" s="46"/>
      <c r="NLE14" s="46"/>
      <c r="NLF14" s="46"/>
      <c r="NLG14" s="46"/>
      <c r="NLH14" s="46"/>
      <c r="NLI14" s="46"/>
      <c r="NLJ14" s="46"/>
      <c r="NLK14" s="46"/>
      <c r="NLL14" s="46"/>
      <c r="NLM14" s="46"/>
      <c r="NLN14" s="46"/>
      <c r="NLO14" s="46"/>
      <c r="NLP14" s="46"/>
      <c r="NLQ14" s="46"/>
      <c r="NLR14" s="46"/>
      <c r="NLS14" s="46"/>
      <c r="NLT14" s="46"/>
      <c r="NLU14" s="46"/>
      <c r="NLV14" s="46"/>
      <c r="NLW14" s="46"/>
      <c r="NLX14" s="46"/>
      <c r="NLY14" s="46"/>
      <c r="NLZ14" s="46"/>
      <c r="NMA14" s="46"/>
      <c r="NMB14" s="46"/>
      <c r="NMC14" s="46"/>
      <c r="NMD14" s="46"/>
      <c r="NME14" s="46"/>
      <c r="NMF14" s="46"/>
      <c r="NMG14" s="46"/>
      <c r="NMH14" s="46"/>
      <c r="NMI14" s="46"/>
      <c r="NMJ14" s="46"/>
      <c r="NMK14" s="46"/>
      <c r="NML14" s="46"/>
      <c r="NMM14" s="46"/>
      <c r="NMN14" s="46"/>
      <c r="NMO14" s="46"/>
      <c r="NMP14" s="46"/>
      <c r="NMQ14" s="46"/>
      <c r="NMR14" s="46"/>
      <c r="NMS14" s="46"/>
      <c r="NMT14" s="46"/>
      <c r="NMU14" s="46"/>
      <c r="NMV14" s="46"/>
      <c r="NMW14" s="46"/>
      <c r="NMX14" s="46"/>
      <c r="NMY14" s="46"/>
      <c r="NMZ14" s="46"/>
      <c r="NNA14" s="46"/>
      <c r="NNB14" s="46"/>
      <c r="NNC14" s="46"/>
      <c r="NND14" s="46"/>
      <c r="NNE14" s="46"/>
      <c r="NNF14" s="46"/>
      <c r="NNG14" s="46"/>
      <c r="NNH14" s="46"/>
      <c r="NNI14" s="46"/>
      <c r="NNJ14" s="46"/>
      <c r="NNK14" s="46"/>
      <c r="NNL14" s="46"/>
      <c r="NNM14" s="46"/>
      <c r="NNN14" s="46"/>
      <c r="NNO14" s="46"/>
      <c r="NNP14" s="46"/>
      <c r="NNQ14" s="46"/>
      <c r="NNR14" s="46"/>
      <c r="NNS14" s="46"/>
      <c r="NNT14" s="46"/>
      <c r="NNU14" s="46"/>
      <c r="NNV14" s="46"/>
      <c r="NNW14" s="46"/>
      <c r="NNX14" s="46"/>
      <c r="NNY14" s="46"/>
      <c r="NNZ14" s="46"/>
      <c r="NOA14" s="46"/>
      <c r="NOB14" s="46"/>
      <c r="NOC14" s="46"/>
      <c r="NOD14" s="46"/>
      <c r="NOE14" s="46"/>
      <c r="NOF14" s="46"/>
      <c r="NOG14" s="46"/>
      <c r="NOH14" s="46"/>
      <c r="NOI14" s="46"/>
      <c r="NOJ14" s="46"/>
      <c r="NOK14" s="46"/>
      <c r="NOL14" s="46"/>
      <c r="NOM14" s="46"/>
      <c r="NON14" s="46"/>
      <c r="NOO14" s="46"/>
      <c r="NOP14" s="46"/>
      <c r="NOQ14" s="46"/>
      <c r="NOR14" s="46"/>
      <c r="NOS14" s="46"/>
      <c r="NOT14" s="46"/>
      <c r="NOU14" s="46"/>
      <c r="NOV14" s="46"/>
      <c r="NOW14" s="46"/>
      <c r="NOX14" s="46"/>
      <c r="NOY14" s="46"/>
      <c r="NOZ14" s="46"/>
      <c r="NPA14" s="46"/>
      <c r="NPB14" s="46"/>
      <c r="NPC14" s="46"/>
      <c r="NPD14" s="46"/>
      <c r="NPE14" s="46"/>
      <c r="NPF14" s="46"/>
      <c r="NPG14" s="46"/>
      <c r="NPH14" s="46"/>
      <c r="NPI14" s="46"/>
      <c r="NPJ14" s="46"/>
      <c r="NPK14" s="46"/>
      <c r="NPL14" s="46"/>
      <c r="NPM14" s="46"/>
      <c r="NPN14" s="46"/>
      <c r="NPO14" s="46"/>
      <c r="NPP14" s="46"/>
      <c r="NPQ14" s="46"/>
      <c r="NPR14" s="46"/>
      <c r="NPS14" s="46"/>
      <c r="NPT14" s="46"/>
      <c r="NPU14" s="46"/>
      <c r="NPV14" s="46"/>
      <c r="NPW14" s="46"/>
      <c r="NPX14" s="46"/>
      <c r="NPY14" s="46"/>
      <c r="NPZ14" s="46"/>
      <c r="NQA14" s="46"/>
      <c r="NQB14" s="46"/>
      <c r="NQC14" s="46"/>
      <c r="NQD14" s="46"/>
      <c r="NQE14" s="46"/>
      <c r="NQF14" s="46"/>
      <c r="NQG14" s="46"/>
      <c r="NQH14" s="46"/>
      <c r="NQI14" s="46"/>
      <c r="NQJ14" s="46"/>
      <c r="NQK14" s="46"/>
      <c r="NQL14" s="46"/>
      <c r="NQM14" s="46"/>
      <c r="NQN14" s="46"/>
      <c r="NQO14" s="46"/>
      <c r="NQP14" s="46"/>
      <c r="NQQ14" s="46"/>
      <c r="NQR14" s="46"/>
      <c r="NQS14" s="46"/>
      <c r="NQT14" s="46"/>
      <c r="NQU14" s="46"/>
      <c r="NQV14" s="46"/>
      <c r="NQW14" s="46"/>
      <c r="NQX14" s="46"/>
      <c r="NQY14" s="46"/>
      <c r="NQZ14" s="46"/>
      <c r="NRA14" s="46"/>
      <c r="NRB14" s="46"/>
      <c r="NRC14" s="46"/>
      <c r="NRD14" s="46"/>
      <c r="NRE14" s="46"/>
      <c r="NRF14" s="46"/>
      <c r="NRG14" s="46"/>
      <c r="NRH14" s="46"/>
      <c r="NRI14" s="46"/>
      <c r="NRJ14" s="46"/>
      <c r="NRK14" s="46"/>
      <c r="NRL14" s="46"/>
      <c r="NRM14" s="46"/>
      <c r="NRN14" s="46"/>
      <c r="NRO14" s="46"/>
      <c r="NRP14" s="46"/>
      <c r="NRQ14" s="46"/>
      <c r="NRR14" s="46"/>
      <c r="NRS14" s="46"/>
      <c r="NRT14" s="46"/>
      <c r="NRU14" s="46"/>
      <c r="NRV14" s="46"/>
      <c r="NRW14" s="46"/>
      <c r="NRX14" s="46"/>
      <c r="NRY14" s="46"/>
      <c r="NRZ14" s="46"/>
      <c r="NSA14" s="46"/>
      <c r="NSB14" s="46"/>
      <c r="NSC14" s="46"/>
      <c r="NSD14" s="46"/>
      <c r="NSE14" s="46"/>
      <c r="NSF14" s="46"/>
      <c r="NSG14" s="46"/>
      <c r="NSH14" s="46"/>
      <c r="NSI14" s="46"/>
      <c r="NSJ14" s="46"/>
      <c r="NSK14" s="46"/>
      <c r="NSL14" s="46"/>
      <c r="NSM14" s="46"/>
      <c r="NSN14" s="46"/>
      <c r="NSO14" s="46"/>
      <c r="NSP14" s="46"/>
      <c r="NSQ14" s="46"/>
      <c r="NSR14" s="46"/>
      <c r="NSS14" s="46"/>
      <c r="NST14" s="46"/>
      <c r="NSU14" s="46"/>
      <c r="NSV14" s="46"/>
      <c r="NSW14" s="46"/>
      <c r="NSX14" s="46"/>
      <c r="NSY14" s="46"/>
      <c r="NSZ14" s="46"/>
      <c r="NTA14" s="46"/>
      <c r="NTB14" s="46"/>
      <c r="NTC14" s="46"/>
      <c r="NTD14" s="46"/>
      <c r="NTE14" s="46"/>
      <c r="NTF14" s="46"/>
      <c r="NTG14" s="46"/>
      <c r="NTH14" s="46"/>
      <c r="NTI14" s="46"/>
      <c r="NTJ14" s="46"/>
      <c r="NTK14" s="46"/>
      <c r="NTL14" s="46"/>
      <c r="NTM14" s="46"/>
      <c r="NTN14" s="46"/>
      <c r="NTO14" s="46"/>
      <c r="NTP14" s="46"/>
      <c r="NTQ14" s="46"/>
      <c r="NTR14" s="46"/>
      <c r="NTS14" s="46"/>
      <c r="NTT14" s="46"/>
      <c r="NTU14" s="46"/>
      <c r="NTV14" s="46"/>
      <c r="NTW14" s="46"/>
      <c r="NTX14" s="46"/>
      <c r="NTY14" s="46"/>
      <c r="NTZ14" s="46"/>
      <c r="NUA14" s="46"/>
      <c r="NUB14" s="46"/>
      <c r="NUC14" s="46"/>
      <c r="NUD14" s="46"/>
      <c r="NUE14" s="46"/>
      <c r="NUF14" s="46"/>
      <c r="NUG14" s="46"/>
      <c r="NUH14" s="46"/>
      <c r="NUI14" s="46"/>
      <c r="NUJ14" s="46"/>
      <c r="NUK14" s="46"/>
      <c r="NUL14" s="46"/>
      <c r="NUM14" s="46"/>
      <c r="NUN14" s="46"/>
      <c r="NUO14" s="46"/>
      <c r="NUP14" s="46"/>
      <c r="NUQ14" s="46"/>
      <c r="NUR14" s="46"/>
      <c r="NUS14" s="46"/>
      <c r="NUT14" s="46"/>
      <c r="NUU14" s="46"/>
      <c r="NUV14" s="46"/>
      <c r="NUW14" s="46"/>
      <c r="NUX14" s="46"/>
      <c r="NUY14" s="46"/>
      <c r="NUZ14" s="46"/>
      <c r="NVA14" s="46"/>
      <c r="NVB14" s="46"/>
      <c r="NVC14" s="46"/>
      <c r="NVD14" s="46"/>
      <c r="NVE14" s="46"/>
      <c r="NVF14" s="46"/>
      <c r="NVG14" s="46"/>
      <c r="NVH14" s="46"/>
      <c r="NVI14" s="46"/>
      <c r="NVJ14" s="46"/>
      <c r="NVK14" s="46"/>
      <c r="NVL14" s="46"/>
      <c r="NVM14" s="46"/>
      <c r="NVN14" s="46"/>
      <c r="NVO14" s="46"/>
      <c r="NVP14" s="46"/>
      <c r="NVQ14" s="46"/>
      <c r="NVR14" s="46"/>
      <c r="NVS14" s="46"/>
      <c r="NVT14" s="46"/>
      <c r="NVU14" s="46"/>
      <c r="NVV14" s="46"/>
      <c r="NVW14" s="46"/>
      <c r="NVX14" s="46"/>
      <c r="NVY14" s="46"/>
      <c r="NVZ14" s="46"/>
      <c r="NWA14" s="46"/>
      <c r="NWB14" s="46"/>
      <c r="NWC14" s="46"/>
      <c r="NWD14" s="46"/>
      <c r="NWE14" s="46"/>
      <c r="NWF14" s="46"/>
      <c r="NWG14" s="46"/>
      <c r="NWH14" s="46"/>
      <c r="NWI14" s="46"/>
      <c r="NWJ14" s="46"/>
      <c r="NWK14" s="46"/>
      <c r="NWL14" s="46"/>
      <c r="NWM14" s="46"/>
      <c r="NWN14" s="46"/>
      <c r="NWO14" s="46"/>
      <c r="NWP14" s="46"/>
      <c r="NWQ14" s="46"/>
      <c r="NWR14" s="46"/>
      <c r="NWS14" s="46"/>
      <c r="NWT14" s="46"/>
      <c r="NWU14" s="46"/>
      <c r="NWV14" s="46"/>
      <c r="NWW14" s="46"/>
      <c r="NWX14" s="46"/>
      <c r="NWY14" s="46"/>
      <c r="NWZ14" s="46"/>
      <c r="NXA14" s="46"/>
      <c r="NXB14" s="46"/>
      <c r="NXC14" s="46"/>
      <c r="NXD14" s="46"/>
      <c r="NXE14" s="46"/>
      <c r="NXF14" s="46"/>
      <c r="NXG14" s="46"/>
      <c r="NXH14" s="46"/>
      <c r="NXI14" s="46"/>
      <c r="NXJ14" s="46"/>
      <c r="NXK14" s="46"/>
      <c r="NXL14" s="46"/>
      <c r="NXM14" s="46"/>
      <c r="NXN14" s="46"/>
      <c r="NXO14" s="46"/>
      <c r="NXP14" s="46"/>
      <c r="NXQ14" s="46"/>
      <c r="NXR14" s="46"/>
      <c r="NXS14" s="46"/>
      <c r="NXT14" s="46"/>
      <c r="NXU14" s="46"/>
      <c r="NXV14" s="46"/>
      <c r="NXW14" s="46"/>
      <c r="NXX14" s="46"/>
      <c r="NXY14" s="46"/>
      <c r="NXZ14" s="46"/>
      <c r="NYA14" s="46"/>
      <c r="NYB14" s="46"/>
      <c r="NYC14" s="46"/>
      <c r="NYD14" s="46"/>
      <c r="NYE14" s="46"/>
      <c r="NYF14" s="46"/>
      <c r="NYG14" s="46"/>
      <c r="NYH14" s="46"/>
      <c r="NYI14" s="46"/>
      <c r="NYJ14" s="46"/>
      <c r="NYK14" s="46"/>
      <c r="NYL14" s="46"/>
      <c r="NYM14" s="46"/>
      <c r="NYN14" s="46"/>
      <c r="NYO14" s="46"/>
      <c r="NYP14" s="46"/>
      <c r="NYQ14" s="46"/>
      <c r="NYR14" s="46"/>
      <c r="NYS14" s="46"/>
      <c r="NYT14" s="46"/>
      <c r="NYU14" s="46"/>
      <c r="NYV14" s="46"/>
      <c r="NYW14" s="46"/>
      <c r="NYX14" s="46"/>
      <c r="NYY14" s="46"/>
      <c r="NYZ14" s="46"/>
      <c r="NZA14" s="46"/>
      <c r="NZB14" s="46"/>
      <c r="NZC14" s="46"/>
      <c r="NZD14" s="46"/>
      <c r="NZE14" s="46"/>
      <c r="NZF14" s="46"/>
      <c r="NZG14" s="46"/>
      <c r="NZH14" s="46"/>
      <c r="NZI14" s="46"/>
      <c r="NZJ14" s="46"/>
      <c r="NZK14" s="46"/>
      <c r="NZL14" s="46"/>
      <c r="NZM14" s="46"/>
      <c r="NZN14" s="46"/>
      <c r="NZO14" s="46"/>
      <c r="NZP14" s="46"/>
      <c r="NZQ14" s="46"/>
      <c r="NZR14" s="46"/>
      <c r="NZS14" s="46"/>
      <c r="NZT14" s="46"/>
      <c r="NZU14" s="46"/>
      <c r="NZV14" s="46"/>
      <c r="NZW14" s="46"/>
      <c r="NZX14" s="46"/>
      <c r="NZY14" s="46"/>
      <c r="NZZ14" s="46"/>
      <c r="OAA14" s="46"/>
      <c r="OAB14" s="46"/>
      <c r="OAC14" s="46"/>
      <c r="OAD14" s="46"/>
      <c r="OAE14" s="46"/>
      <c r="OAF14" s="46"/>
      <c r="OAG14" s="46"/>
      <c r="OAH14" s="46"/>
      <c r="OAI14" s="46"/>
      <c r="OAJ14" s="46"/>
      <c r="OAK14" s="46"/>
      <c r="OAL14" s="46"/>
      <c r="OAM14" s="46"/>
      <c r="OAN14" s="46"/>
      <c r="OAO14" s="46"/>
      <c r="OAP14" s="46"/>
      <c r="OAQ14" s="46"/>
      <c r="OAR14" s="46"/>
      <c r="OAS14" s="46"/>
      <c r="OAT14" s="46"/>
      <c r="OAU14" s="46"/>
      <c r="OAV14" s="46"/>
      <c r="OAW14" s="46"/>
      <c r="OAX14" s="46"/>
      <c r="OAY14" s="46"/>
      <c r="OAZ14" s="46"/>
      <c r="OBA14" s="46"/>
      <c r="OBB14" s="46"/>
      <c r="OBC14" s="46"/>
      <c r="OBD14" s="46"/>
      <c r="OBE14" s="46"/>
      <c r="OBF14" s="46"/>
      <c r="OBG14" s="46"/>
      <c r="OBH14" s="46"/>
      <c r="OBI14" s="46"/>
      <c r="OBJ14" s="46"/>
      <c r="OBK14" s="46"/>
      <c r="OBL14" s="46"/>
      <c r="OBM14" s="46"/>
      <c r="OBN14" s="46"/>
      <c r="OBO14" s="46"/>
      <c r="OBP14" s="46"/>
      <c r="OBQ14" s="46"/>
      <c r="OBR14" s="46"/>
      <c r="OBS14" s="46"/>
      <c r="OBT14" s="46"/>
      <c r="OBU14" s="46"/>
      <c r="OBV14" s="46"/>
      <c r="OBW14" s="46"/>
      <c r="OBX14" s="46"/>
      <c r="OBY14" s="46"/>
      <c r="OBZ14" s="46"/>
      <c r="OCA14" s="46"/>
      <c r="OCB14" s="46"/>
      <c r="OCC14" s="46"/>
      <c r="OCD14" s="46"/>
      <c r="OCE14" s="46"/>
      <c r="OCF14" s="46"/>
      <c r="OCG14" s="46"/>
      <c r="OCH14" s="46"/>
      <c r="OCI14" s="46"/>
      <c r="OCJ14" s="46"/>
      <c r="OCK14" s="46"/>
      <c r="OCL14" s="46"/>
      <c r="OCM14" s="46"/>
      <c r="OCN14" s="46"/>
      <c r="OCO14" s="46"/>
      <c r="OCP14" s="46"/>
      <c r="OCQ14" s="46"/>
      <c r="OCR14" s="46"/>
      <c r="OCS14" s="46"/>
      <c r="OCT14" s="46"/>
      <c r="OCU14" s="46"/>
      <c r="OCV14" s="46"/>
      <c r="OCW14" s="46"/>
      <c r="OCX14" s="46"/>
      <c r="OCY14" s="46"/>
      <c r="OCZ14" s="46"/>
      <c r="ODA14" s="46"/>
      <c r="ODB14" s="46"/>
      <c r="ODC14" s="46"/>
      <c r="ODD14" s="46"/>
      <c r="ODE14" s="46"/>
      <c r="ODF14" s="46"/>
      <c r="ODG14" s="46"/>
      <c r="ODH14" s="46"/>
      <c r="ODI14" s="46"/>
      <c r="ODJ14" s="46"/>
      <c r="ODK14" s="46"/>
      <c r="ODL14" s="46"/>
      <c r="ODM14" s="46"/>
      <c r="ODN14" s="46"/>
      <c r="ODO14" s="46"/>
      <c r="ODP14" s="46"/>
      <c r="ODQ14" s="46"/>
      <c r="ODR14" s="46"/>
      <c r="ODS14" s="46"/>
      <c r="ODT14" s="46"/>
      <c r="ODU14" s="46"/>
      <c r="ODV14" s="46"/>
      <c r="ODW14" s="46"/>
      <c r="ODX14" s="46"/>
      <c r="ODY14" s="46"/>
      <c r="ODZ14" s="46"/>
      <c r="OEA14" s="46"/>
      <c r="OEB14" s="46"/>
      <c r="OEC14" s="46"/>
      <c r="OED14" s="46"/>
      <c r="OEE14" s="46"/>
      <c r="OEF14" s="46"/>
      <c r="OEG14" s="46"/>
      <c r="OEH14" s="46"/>
      <c r="OEI14" s="46"/>
      <c r="OEJ14" s="46"/>
      <c r="OEK14" s="46"/>
      <c r="OEL14" s="46"/>
      <c r="OEM14" s="46"/>
      <c r="OEN14" s="46"/>
      <c r="OEO14" s="46"/>
      <c r="OEP14" s="46"/>
      <c r="OEQ14" s="46"/>
      <c r="OER14" s="46"/>
      <c r="OES14" s="46"/>
      <c r="OET14" s="46"/>
      <c r="OEU14" s="46"/>
      <c r="OEV14" s="46"/>
      <c r="OEW14" s="46"/>
      <c r="OEX14" s="46"/>
      <c r="OEY14" s="46"/>
      <c r="OEZ14" s="46"/>
      <c r="OFA14" s="46"/>
      <c r="OFB14" s="46"/>
      <c r="OFC14" s="46"/>
      <c r="OFD14" s="46"/>
      <c r="OFE14" s="46"/>
      <c r="OFF14" s="46"/>
      <c r="OFG14" s="46"/>
      <c r="OFH14" s="46"/>
      <c r="OFI14" s="46"/>
      <c r="OFJ14" s="46"/>
      <c r="OFK14" s="46"/>
      <c r="OFL14" s="46"/>
      <c r="OFM14" s="46"/>
      <c r="OFN14" s="46"/>
      <c r="OFO14" s="46"/>
      <c r="OFP14" s="46"/>
      <c r="OFQ14" s="46"/>
      <c r="OFR14" s="46"/>
      <c r="OFS14" s="46"/>
      <c r="OFT14" s="46"/>
      <c r="OFU14" s="46"/>
      <c r="OFV14" s="46"/>
      <c r="OFW14" s="46"/>
      <c r="OFX14" s="46"/>
      <c r="OFY14" s="46"/>
      <c r="OFZ14" s="46"/>
      <c r="OGA14" s="46"/>
      <c r="OGB14" s="46"/>
      <c r="OGC14" s="46"/>
      <c r="OGD14" s="46"/>
      <c r="OGE14" s="46"/>
      <c r="OGF14" s="46"/>
      <c r="OGG14" s="46"/>
      <c r="OGH14" s="46"/>
      <c r="OGI14" s="46"/>
      <c r="OGJ14" s="46"/>
      <c r="OGK14" s="46"/>
      <c r="OGL14" s="46"/>
      <c r="OGM14" s="46"/>
      <c r="OGN14" s="46"/>
      <c r="OGO14" s="46"/>
      <c r="OGP14" s="46"/>
      <c r="OGQ14" s="46"/>
      <c r="OGR14" s="46"/>
      <c r="OGS14" s="46"/>
      <c r="OGT14" s="46"/>
      <c r="OGU14" s="46"/>
      <c r="OGV14" s="46"/>
      <c r="OGW14" s="46"/>
      <c r="OGX14" s="46"/>
      <c r="OGY14" s="46"/>
      <c r="OGZ14" s="46"/>
      <c r="OHA14" s="46"/>
      <c r="OHB14" s="46"/>
      <c r="OHC14" s="46"/>
      <c r="OHD14" s="46"/>
      <c r="OHE14" s="46"/>
      <c r="OHF14" s="46"/>
      <c r="OHG14" s="46"/>
      <c r="OHH14" s="46"/>
      <c r="OHI14" s="46"/>
      <c r="OHJ14" s="46"/>
      <c r="OHK14" s="46"/>
      <c r="OHL14" s="46"/>
      <c r="OHM14" s="46"/>
      <c r="OHN14" s="46"/>
      <c r="OHO14" s="46"/>
      <c r="OHP14" s="46"/>
      <c r="OHQ14" s="46"/>
      <c r="OHR14" s="46"/>
      <c r="OHS14" s="46"/>
      <c r="OHT14" s="46"/>
      <c r="OHU14" s="46"/>
      <c r="OHV14" s="46"/>
      <c r="OHW14" s="46"/>
      <c r="OHX14" s="46"/>
      <c r="OHY14" s="46"/>
      <c r="OHZ14" s="46"/>
      <c r="OIA14" s="46"/>
      <c r="OIB14" s="46"/>
      <c r="OIC14" s="46"/>
      <c r="OID14" s="46"/>
      <c r="OIE14" s="46"/>
      <c r="OIF14" s="46"/>
      <c r="OIG14" s="46"/>
      <c r="OIH14" s="46"/>
      <c r="OII14" s="46"/>
      <c r="OIJ14" s="46"/>
      <c r="OIK14" s="46"/>
      <c r="OIL14" s="46"/>
      <c r="OIM14" s="46"/>
      <c r="OIN14" s="46"/>
      <c r="OIO14" s="46"/>
      <c r="OIP14" s="46"/>
      <c r="OIQ14" s="46"/>
      <c r="OIR14" s="46"/>
      <c r="OIS14" s="46"/>
      <c r="OIT14" s="46"/>
      <c r="OIU14" s="46"/>
      <c r="OIV14" s="46"/>
      <c r="OIW14" s="46"/>
      <c r="OIX14" s="46"/>
      <c r="OIY14" s="46"/>
      <c r="OIZ14" s="46"/>
      <c r="OJA14" s="46"/>
      <c r="OJB14" s="46"/>
      <c r="OJC14" s="46"/>
      <c r="OJD14" s="46"/>
      <c r="OJE14" s="46"/>
      <c r="OJF14" s="46"/>
      <c r="OJG14" s="46"/>
      <c r="OJH14" s="46"/>
      <c r="OJI14" s="46"/>
      <c r="OJJ14" s="46"/>
      <c r="OJK14" s="46"/>
      <c r="OJL14" s="46"/>
      <c r="OJM14" s="46"/>
      <c r="OJN14" s="46"/>
      <c r="OJO14" s="46"/>
      <c r="OJP14" s="46"/>
      <c r="OJQ14" s="46"/>
      <c r="OJR14" s="46"/>
      <c r="OJS14" s="46"/>
      <c r="OJT14" s="46"/>
      <c r="OJU14" s="46"/>
      <c r="OJV14" s="46"/>
      <c r="OJW14" s="46"/>
      <c r="OJX14" s="46"/>
      <c r="OJY14" s="46"/>
      <c r="OJZ14" s="46"/>
      <c r="OKA14" s="46"/>
      <c r="OKB14" s="46"/>
      <c r="OKC14" s="46"/>
      <c r="OKD14" s="46"/>
      <c r="OKE14" s="46"/>
      <c r="OKF14" s="46"/>
      <c r="OKG14" s="46"/>
      <c r="OKH14" s="46"/>
      <c r="OKI14" s="46"/>
      <c r="OKJ14" s="46"/>
      <c r="OKK14" s="46"/>
      <c r="OKL14" s="46"/>
      <c r="OKM14" s="46"/>
      <c r="OKN14" s="46"/>
      <c r="OKO14" s="46"/>
      <c r="OKP14" s="46"/>
      <c r="OKQ14" s="46"/>
      <c r="OKR14" s="46"/>
      <c r="OKS14" s="46"/>
      <c r="OKT14" s="46"/>
      <c r="OKU14" s="46"/>
      <c r="OKV14" s="46"/>
      <c r="OKW14" s="46"/>
      <c r="OKX14" s="46"/>
      <c r="OKY14" s="46"/>
      <c r="OKZ14" s="46"/>
      <c r="OLA14" s="46"/>
      <c r="OLB14" s="46"/>
      <c r="OLC14" s="46"/>
      <c r="OLD14" s="46"/>
      <c r="OLE14" s="46"/>
      <c r="OLF14" s="46"/>
      <c r="OLG14" s="46"/>
      <c r="OLH14" s="46"/>
      <c r="OLI14" s="46"/>
      <c r="OLJ14" s="46"/>
      <c r="OLK14" s="46"/>
      <c r="OLL14" s="46"/>
      <c r="OLM14" s="46"/>
      <c r="OLN14" s="46"/>
      <c r="OLO14" s="46"/>
      <c r="OLP14" s="46"/>
      <c r="OLQ14" s="46"/>
      <c r="OLR14" s="46"/>
      <c r="OLS14" s="46"/>
      <c r="OLT14" s="46"/>
      <c r="OLU14" s="46"/>
      <c r="OLV14" s="46"/>
      <c r="OLW14" s="46"/>
      <c r="OLX14" s="46"/>
      <c r="OLY14" s="46"/>
      <c r="OLZ14" s="46"/>
      <c r="OMA14" s="46"/>
      <c r="OMB14" s="46"/>
      <c r="OMC14" s="46"/>
      <c r="OMD14" s="46"/>
      <c r="OME14" s="46"/>
      <c r="OMF14" s="46"/>
      <c r="OMG14" s="46"/>
      <c r="OMH14" s="46"/>
      <c r="OMI14" s="46"/>
      <c r="OMJ14" s="46"/>
      <c r="OMK14" s="46"/>
      <c r="OML14" s="46"/>
      <c r="OMM14" s="46"/>
      <c r="OMN14" s="46"/>
      <c r="OMO14" s="46"/>
      <c r="OMP14" s="46"/>
      <c r="OMQ14" s="46"/>
      <c r="OMR14" s="46"/>
      <c r="OMS14" s="46"/>
      <c r="OMT14" s="46"/>
      <c r="OMU14" s="46"/>
      <c r="OMV14" s="46"/>
      <c r="OMW14" s="46"/>
      <c r="OMX14" s="46"/>
      <c r="OMY14" s="46"/>
      <c r="OMZ14" s="46"/>
      <c r="ONA14" s="46"/>
      <c r="ONB14" s="46"/>
      <c r="ONC14" s="46"/>
      <c r="OND14" s="46"/>
      <c r="ONE14" s="46"/>
      <c r="ONF14" s="46"/>
      <c r="ONG14" s="46"/>
      <c r="ONH14" s="46"/>
      <c r="ONI14" s="46"/>
      <c r="ONJ14" s="46"/>
      <c r="ONK14" s="46"/>
      <c r="ONL14" s="46"/>
      <c r="ONM14" s="46"/>
      <c r="ONN14" s="46"/>
      <c r="ONO14" s="46"/>
      <c r="ONP14" s="46"/>
      <c r="ONQ14" s="46"/>
      <c r="ONR14" s="46"/>
      <c r="ONS14" s="46"/>
      <c r="ONT14" s="46"/>
      <c r="ONU14" s="46"/>
      <c r="ONV14" s="46"/>
      <c r="ONW14" s="46"/>
      <c r="ONX14" s="46"/>
      <c r="ONY14" s="46"/>
      <c r="ONZ14" s="46"/>
      <c r="OOA14" s="46"/>
      <c r="OOB14" s="46"/>
      <c r="OOC14" s="46"/>
      <c r="OOD14" s="46"/>
      <c r="OOE14" s="46"/>
      <c r="OOF14" s="46"/>
      <c r="OOG14" s="46"/>
      <c r="OOH14" s="46"/>
      <c r="OOI14" s="46"/>
      <c r="OOJ14" s="46"/>
      <c r="OOK14" s="46"/>
      <c r="OOL14" s="46"/>
      <c r="OOM14" s="46"/>
      <c r="OON14" s="46"/>
      <c r="OOO14" s="46"/>
      <c r="OOP14" s="46"/>
      <c r="OOQ14" s="46"/>
      <c r="OOR14" s="46"/>
      <c r="OOS14" s="46"/>
      <c r="OOT14" s="46"/>
      <c r="OOU14" s="46"/>
      <c r="OOV14" s="46"/>
      <c r="OOW14" s="46"/>
      <c r="OOX14" s="46"/>
      <c r="OOY14" s="46"/>
      <c r="OOZ14" s="46"/>
      <c r="OPA14" s="46"/>
      <c r="OPB14" s="46"/>
      <c r="OPC14" s="46"/>
      <c r="OPD14" s="46"/>
      <c r="OPE14" s="46"/>
      <c r="OPF14" s="46"/>
      <c r="OPG14" s="46"/>
      <c r="OPH14" s="46"/>
      <c r="OPI14" s="46"/>
      <c r="OPJ14" s="46"/>
      <c r="OPK14" s="46"/>
      <c r="OPL14" s="46"/>
      <c r="OPM14" s="46"/>
      <c r="OPN14" s="46"/>
      <c r="OPO14" s="46"/>
      <c r="OPP14" s="46"/>
      <c r="OPQ14" s="46"/>
      <c r="OPR14" s="46"/>
      <c r="OPS14" s="46"/>
      <c r="OPT14" s="46"/>
      <c r="OPU14" s="46"/>
      <c r="OPV14" s="46"/>
      <c r="OPW14" s="46"/>
      <c r="OPX14" s="46"/>
      <c r="OPY14" s="46"/>
      <c r="OPZ14" s="46"/>
      <c r="OQA14" s="46"/>
      <c r="OQB14" s="46"/>
      <c r="OQC14" s="46"/>
      <c r="OQD14" s="46"/>
      <c r="OQE14" s="46"/>
      <c r="OQF14" s="46"/>
      <c r="OQG14" s="46"/>
      <c r="OQH14" s="46"/>
      <c r="OQI14" s="46"/>
      <c r="OQJ14" s="46"/>
      <c r="OQK14" s="46"/>
      <c r="OQL14" s="46"/>
      <c r="OQM14" s="46"/>
      <c r="OQN14" s="46"/>
      <c r="OQO14" s="46"/>
      <c r="OQP14" s="46"/>
      <c r="OQQ14" s="46"/>
      <c r="OQR14" s="46"/>
      <c r="OQS14" s="46"/>
      <c r="OQT14" s="46"/>
      <c r="OQU14" s="46"/>
      <c r="OQV14" s="46"/>
      <c r="OQW14" s="46"/>
      <c r="OQX14" s="46"/>
      <c r="OQY14" s="46"/>
      <c r="OQZ14" s="46"/>
      <c r="ORA14" s="46"/>
      <c r="ORB14" s="46"/>
      <c r="ORC14" s="46"/>
      <c r="ORD14" s="46"/>
      <c r="ORE14" s="46"/>
      <c r="ORF14" s="46"/>
      <c r="ORG14" s="46"/>
      <c r="ORH14" s="46"/>
      <c r="ORI14" s="46"/>
      <c r="ORJ14" s="46"/>
      <c r="ORK14" s="46"/>
      <c r="ORL14" s="46"/>
      <c r="ORM14" s="46"/>
      <c r="ORN14" s="46"/>
      <c r="ORO14" s="46"/>
      <c r="ORP14" s="46"/>
      <c r="ORQ14" s="46"/>
      <c r="ORR14" s="46"/>
      <c r="ORS14" s="46"/>
      <c r="ORT14" s="46"/>
      <c r="ORU14" s="46"/>
      <c r="ORV14" s="46"/>
      <c r="ORW14" s="46"/>
      <c r="ORX14" s="46"/>
      <c r="ORY14" s="46"/>
      <c r="ORZ14" s="46"/>
      <c r="OSA14" s="46"/>
      <c r="OSB14" s="46"/>
      <c r="OSC14" s="46"/>
      <c r="OSD14" s="46"/>
      <c r="OSE14" s="46"/>
      <c r="OSF14" s="46"/>
      <c r="OSG14" s="46"/>
      <c r="OSH14" s="46"/>
      <c r="OSI14" s="46"/>
      <c r="OSJ14" s="46"/>
      <c r="OSK14" s="46"/>
      <c r="OSL14" s="46"/>
      <c r="OSM14" s="46"/>
      <c r="OSN14" s="46"/>
      <c r="OSO14" s="46"/>
      <c r="OSP14" s="46"/>
      <c r="OSQ14" s="46"/>
      <c r="OSR14" s="46"/>
      <c r="OSS14" s="46"/>
      <c r="OST14" s="46"/>
      <c r="OSU14" s="46"/>
      <c r="OSV14" s="46"/>
      <c r="OSW14" s="46"/>
      <c r="OSX14" s="46"/>
      <c r="OSY14" s="46"/>
      <c r="OSZ14" s="46"/>
      <c r="OTA14" s="46"/>
      <c r="OTB14" s="46"/>
      <c r="OTC14" s="46"/>
      <c r="OTD14" s="46"/>
      <c r="OTE14" s="46"/>
      <c r="OTF14" s="46"/>
      <c r="OTG14" s="46"/>
      <c r="OTH14" s="46"/>
      <c r="OTI14" s="46"/>
      <c r="OTJ14" s="46"/>
      <c r="OTK14" s="46"/>
      <c r="OTL14" s="46"/>
      <c r="OTM14" s="46"/>
      <c r="OTN14" s="46"/>
      <c r="OTO14" s="46"/>
      <c r="OTP14" s="46"/>
      <c r="OTQ14" s="46"/>
      <c r="OTR14" s="46"/>
      <c r="OTS14" s="46"/>
      <c r="OTT14" s="46"/>
      <c r="OTU14" s="46"/>
      <c r="OTV14" s="46"/>
      <c r="OTW14" s="46"/>
      <c r="OTX14" s="46"/>
      <c r="OTY14" s="46"/>
      <c r="OTZ14" s="46"/>
      <c r="OUA14" s="46"/>
      <c r="OUB14" s="46"/>
      <c r="OUC14" s="46"/>
      <c r="OUD14" s="46"/>
      <c r="OUE14" s="46"/>
      <c r="OUF14" s="46"/>
      <c r="OUG14" s="46"/>
      <c r="OUH14" s="46"/>
      <c r="OUI14" s="46"/>
      <c r="OUJ14" s="46"/>
      <c r="OUK14" s="46"/>
      <c r="OUL14" s="46"/>
      <c r="OUM14" s="46"/>
      <c r="OUN14" s="46"/>
      <c r="OUO14" s="46"/>
      <c r="OUP14" s="46"/>
      <c r="OUQ14" s="46"/>
      <c r="OUR14" s="46"/>
      <c r="OUS14" s="46"/>
      <c r="OUT14" s="46"/>
      <c r="OUU14" s="46"/>
      <c r="OUV14" s="46"/>
      <c r="OUW14" s="46"/>
      <c r="OUX14" s="46"/>
      <c r="OUY14" s="46"/>
      <c r="OUZ14" s="46"/>
      <c r="OVA14" s="46"/>
      <c r="OVB14" s="46"/>
      <c r="OVC14" s="46"/>
      <c r="OVD14" s="46"/>
      <c r="OVE14" s="46"/>
      <c r="OVF14" s="46"/>
      <c r="OVG14" s="46"/>
      <c r="OVH14" s="46"/>
      <c r="OVI14" s="46"/>
      <c r="OVJ14" s="46"/>
      <c r="OVK14" s="46"/>
      <c r="OVL14" s="46"/>
      <c r="OVM14" s="46"/>
      <c r="OVN14" s="46"/>
      <c r="OVO14" s="46"/>
      <c r="OVP14" s="46"/>
      <c r="OVQ14" s="46"/>
      <c r="OVR14" s="46"/>
      <c r="OVS14" s="46"/>
      <c r="OVT14" s="46"/>
      <c r="OVU14" s="46"/>
      <c r="OVV14" s="46"/>
      <c r="OVW14" s="46"/>
      <c r="OVX14" s="46"/>
      <c r="OVY14" s="46"/>
      <c r="OVZ14" s="46"/>
      <c r="OWA14" s="46"/>
      <c r="OWB14" s="46"/>
      <c r="OWC14" s="46"/>
      <c r="OWD14" s="46"/>
      <c r="OWE14" s="46"/>
      <c r="OWF14" s="46"/>
      <c r="OWG14" s="46"/>
      <c r="OWH14" s="46"/>
      <c r="OWI14" s="46"/>
      <c r="OWJ14" s="46"/>
      <c r="OWK14" s="46"/>
      <c r="OWL14" s="46"/>
      <c r="OWM14" s="46"/>
      <c r="OWN14" s="46"/>
      <c r="OWO14" s="46"/>
      <c r="OWP14" s="46"/>
      <c r="OWQ14" s="46"/>
      <c r="OWR14" s="46"/>
      <c r="OWS14" s="46"/>
      <c r="OWT14" s="46"/>
      <c r="OWU14" s="46"/>
      <c r="OWV14" s="46"/>
      <c r="OWW14" s="46"/>
      <c r="OWX14" s="46"/>
      <c r="OWY14" s="46"/>
      <c r="OWZ14" s="46"/>
      <c r="OXA14" s="46"/>
      <c r="OXB14" s="46"/>
      <c r="OXC14" s="46"/>
      <c r="OXD14" s="46"/>
      <c r="OXE14" s="46"/>
      <c r="OXF14" s="46"/>
      <c r="OXG14" s="46"/>
      <c r="OXH14" s="46"/>
      <c r="OXI14" s="46"/>
      <c r="OXJ14" s="46"/>
      <c r="OXK14" s="46"/>
      <c r="OXL14" s="46"/>
      <c r="OXM14" s="46"/>
      <c r="OXN14" s="46"/>
      <c r="OXO14" s="46"/>
      <c r="OXP14" s="46"/>
      <c r="OXQ14" s="46"/>
      <c r="OXR14" s="46"/>
      <c r="OXS14" s="46"/>
      <c r="OXT14" s="46"/>
      <c r="OXU14" s="46"/>
      <c r="OXV14" s="46"/>
      <c r="OXW14" s="46"/>
      <c r="OXX14" s="46"/>
      <c r="OXY14" s="46"/>
      <c r="OXZ14" s="46"/>
      <c r="OYA14" s="46"/>
      <c r="OYB14" s="46"/>
      <c r="OYC14" s="46"/>
      <c r="OYD14" s="46"/>
      <c r="OYE14" s="46"/>
      <c r="OYF14" s="46"/>
      <c r="OYG14" s="46"/>
      <c r="OYH14" s="46"/>
      <c r="OYI14" s="46"/>
      <c r="OYJ14" s="46"/>
      <c r="OYK14" s="46"/>
      <c r="OYL14" s="46"/>
      <c r="OYM14" s="46"/>
      <c r="OYN14" s="46"/>
      <c r="OYO14" s="46"/>
      <c r="OYP14" s="46"/>
      <c r="OYQ14" s="46"/>
      <c r="OYR14" s="46"/>
      <c r="OYS14" s="46"/>
      <c r="OYT14" s="46"/>
      <c r="OYU14" s="46"/>
      <c r="OYV14" s="46"/>
      <c r="OYW14" s="46"/>
      <c r="OYX14" s="46"/>
      <c r="OYY14" s="46"/>
      <c r="OYZ14" s="46"/>
      <c r="OZA14" s="46"/>
      <c r="OZB14" s="46"/>
      <c r="OZC14" s="46"/>
      <c r="OZD14" s="46"/>
      <c r="OZE14" s="46"/>
      <c r="OZF14" s="46"/>
      <c r="OZG14" s="46"/>
      <c r="OZH14" s="46"/>
      <c r="OZI14" s="46"/>
      <c r="OZJ14" s="46"/>
      <c r="OZK14" s="46"/>
      <c r="OZL14" s="46"/>
      <c r="OZM14" s="46"/>
      <c r="OZN14" s="46"/>
      <c r="OZO14" s="46"/>
      <c r="OZP14" s="46"/>
      <c r="OZQ14" s="46"/>
      <c r="OZR14" s="46"/>
      <c r="OZS14" s="46"/>
      <c r="OZT14" s="46"/>
      <c r="OZU14" s="46"/>
      <c r="OZV14" s="46"/>
      <c r="OZW14" s="46"/>
      <c r="OZX14" s="46"/>
      <c r="OZY14" s="46"/>
      <c r="OZZ14" s="46"/>
      <c r="PAA14" s="46"/>
      <c r="PAB14" s="46"/>
      <c r="PAC14" s="46"/>
      <c r="PAD14" s="46"/>
      <c r="PAE14" s="46"/>
      <c r="PAF14" s="46"/>
      <c r="PAG14" s="46"/>
      <c r="PAH14" s="46"/>
      <c r="PAI14" s="46"/>
      <c r="PAJ14" s="46"/>
      <c r="PAK14" s="46"/>
      <c r="PAL14" s="46"/>
      <c r="PAM14" s="46"/>
      <c r="PAN14" s="46"/>
      <c r="PAO14" s="46"/>
      <c r="PAP14" s="46"/>
      <c r="PAQ14" s="46"/>
      <c r="PAR14" s="46"/>
      <c r="PAS14" s="46"/>
      <c r="PAT14" s="46"/>
      <c r="PAU14" s="46"/>
      <c r="PAV14" s="46"/>
      <c r="PAW14" s="46"/>
      <c r="PAX14" s="46"/>
      <c r="PAY14" s="46"/>
      <c r="PAZ14" s="46"/>
      <c r="PBA14" s="46"/>
      <c r="PBB14" s="46"/>
      <c r="PBC14" s="46"/>
      <c r="PBD14" s="46"/>
      <c r="PBE14" s="46"/>
      <c r="PBF14" s="46"/>
      <c r="PBG14" s="46"/>
      <c r="PBH14" s="46"/>
      <c r="PBI14" s="46"/>
      <c r="PBJ14" s="46"/>
      <c r="PBK14" s="46"/>
      <c r="PBL14" s="46"/>
      <c r="PBM14" s="46"/>
      <c r="PBN14" s="46"/>
      <c r="PBO14" s="46"/>
      <c r="PBP14" s="46"/>
      <c r="PBQ14" s="46"/>
      <c r="PBR14" s="46"/>
      <c r="PBS14" s="46"/>
      <c r="PBT14" s="46"/>
      <c r="PBU14" s="46"/>
      <c r="PBV14" s="46"/>
      <c r="PBW14" s="46"/>
      <c r="PBX14" s="46"/>
      <c r="PBY14" s="46"/>
      <c r="PBZ14" s="46"/>
      <c r="PCA14" s="46"/>
      <c r="PCB14" s="46"/>
      <c r="PCC14" s="46"/>
      <c r="PCD14" s="46"/>
      <c r="PCE14" s="46"/>
      <c r="PCF14" s="46"/>
      <c r="PCG14" s="46"/>
      <c r="PCH14" s="46"/>
      <c r="PCI14" s="46"/>
      <c r="PCJ14" s="46"/>
      <c r="PCK14" s="46"/>
      <c r="PCL14" s="46"/>
      <c r="PCM14" s="46"/>
      <c r="PCN14" s="46"/>
      <c r="PCO14" s="46"/>
      <c r="PCP14" s="46"/>
      <c r="PCQ14" s="46"/>
      <c r="PCR14" s="46"/>
      <c r="PCS14" s="46"/>
      <c r="PCT14" s="46"/>
      <c r="PCU14" s="46"/>
      <c r="PCV14" s="46"/>
      <c r="PCW14" s="46"/>
      <c r="PCX14" s="46"/>
      <c r="PCY14" s="46"/>
      <c r="PCZ14" s="46"/>
      <c r="PDA14" s="46"/>
      <c r="PDB14" s="46"/>
      <c r="PDC14" s="46"/>
      <c r="PDD14" s="46"/>
      <c r="PDE14" s="46"/>
      <c r="PDF14" s="46"/>
      <c r="PDG14" s="46"/>
      <c r="PDH14" s="46"/>
      <c r="PDI14" s="46"/>
      <c r="PDJ14" s="46"/>
      <c r="PDK14" s="46"/>
      <c r="PDL14" s="46"/>
      <c r="PDM14" s="46"/>
      <c r="PDN14" s="46"/>
      <c r="PDO14" s="46"/>
      <c r="PDP14" s="46"/>
      <c r="PDQ14" s="46"/>
      <c r="PDR14" s="46"/>
      <c r="PDS14" s="46"/>
      <c r="PDT14" s="46"/>
      <c r="PDU14" s="46"/>
      <c r="PDV14" s="46"/>
      <c r="PDW14" s="46"/>
      <c r="PDX14" s="46"/>
      <c r="PDY14" s="46"/>
      <c r="PDZ14" s="46"/>
      <c r="PEA14" s="46"/>
      <c r="PEB14" s="46"/>
      <c r="PEC14" s="46"/>
      <c r="PED14" s="46"/>
      <c r="PEE14" s="46"/>
      <c r="PEF14" s="46"/>
      <c r="PEG14" s="46"/>
      <c r="PEH14" s="46"/>
      <c r="PEI14" s="46"/>
      <c r="PEJ14" s="46"/>
      <c r="PEK14" s="46"/>
      <c r="PEL14" s="46"/>
      <c r="PEM14" s="46"/>
      <c r="PEN14" s="46"/>
      <c r="PEO14" s="46"/>
      <c r="PEP14" s="46"/>
      <c r="PEQ14" s="46"/>
      <c r="PER14" s="46"/>
      <c r="PES14" s="46"/>
      <c r="PET14" s="46"/>
      <c r="PEU14" s="46"/>
      <c r="PEV14" s="46"/>
      <c r="PEW14" s="46"/>
      <c r="PEX14" s="46"/>
      <c r="PEY14" s="46"/>
      <c r="PEZ14" s="46"/>
      <c r="PFA14" s="46"/>
      <c r="PFB14" s="46"/>
      <c r="PFC14" s="46"/>
      <c r="PFD14" s="46"/>
      <c r="PFE14" s="46"/>
      <c r="PFF14" s="46"/>
      <c r="PFG14" s="46"/>
      <c r="PFH14" s="46"/>
      <c r="PFI14" s="46"/>
      <c r="PFJ14" s="46"/>
      <c r="PFK14" s="46"/>
      <c r="PFL14" s="46"/>
      <c r="PFM14" s="46"/>
      <c r="PFN14" s="46"/>
      <c r="PFO14" s="46"/>
      <c r="PFP14" s="46"/>
      <c r="PFQ14" s="46"/>
      <c r="PFR14" s="46"/>
      <c r="PFS14" s="46"/>
      <c r="PFT14" s="46"/>
      <c r="PFU14" s="46"/>
      <c r="PFV14" s="46"/>
      <c r="PFW14" s="46"/>
      <c r="PFX14" s="46"/>
      <c r="PFY14" s="46"/>
      <c r="PFZ14" s="46"/>
      <c r="PGA14" s="46"/>
      <c r="PGB14" s="46"/>
      <c r="PGC14" s="46"/>
      <c r="PGD14" s="46"/>
      <c r="PGE14" s="46"/>
      <c r="PGF14" s="46"/>
      <c r="PGG14" s="46"/>
      <c r="PGH14" s="46"/>
      <c r="PGI14" s="46"/>
      <c r="PGJ14" s="46"/>
      <c r="PGK14" s="46"/>
      <c r="PGL14" s="46"/>
      <c r="PGM14" s="46"/>
      <c r="PGN14" s="46"/>
      <c r="PGO14" s="46"/>
      <c r="PGP14" s="46"/>
      <c r="PGQ14" s="46"/>
      <c r="PGR14" s="46"/>
      <c r="PGS14" s="46"/>
      <c r="PGT14" s="46"/>
      <c r="PGU14" s="46"/>
      <c r="PGV14" s="46"/>
      <c r="PGW14" s="46"/>
      <c r="PGX14" s="46"/>
      <c r="PGY14" s="46"/>
      <c r="PGZ14" s="46"/>
      <c r="PHA14" s="46"/>
      <c r="PHB14" s="46"/>
      <c r="PHC14" s="46"/>
      <c r="PHD14" s="46"/>
      <c r="PHE14" s="46"/>
      <c r="PHF14" s="46"/>
      <c r="PHG14" s="46"/>
      <c r="PHH14" s="46"/>
      <c r="PHI14" s="46"/>
      <c r="PHJ14" s="46"/>
      <c r="PHK14" s="46"/>
      <c r="PHL14" s="46"/>
      <c r="PHM14" s="46"/>
      <c r="PHN14" s="46"/>
      <c r="PHO14" s="46"/>
      <c r="PHP14" s="46"/>
      <c r="PHQ14" s="46"/>
      <c r="PHR14" s="46"/>
      <c r="PHS14" s="46"/>
      <c r="PHT14" s="46"/>
      <c r="PHU14" s="46"/>
      <c r="PHV14" s="46"/>
      <c r="PHW14" s="46"/>
      <c r="PHX14" s="46"/>
      <c r="PHY14" s="46"/>
      <c r="PHZ14" s="46"/>
      <c r="PIA14" s="46"/>
      <c r="PIB14" s="46"/>
      <c r="PIC14" s="46"/>
      <c r="PID14" s="46"/>
      <c r="PIE14" s="46"/>
      <c r="PIF14" s="46"/>
      <c r="PIG14" s="46"/>
      <c r="PIH14" s="46"/>
      <c r="PII14" s="46"/>
      <c r="PIJ14" s="46"/>
      <c r="PIK14" s="46"/>
      <c r="PIL14" s="46"/>
      <c r="PIM14" s="46"/>
      <c r="PIN14" s="46"/>
      <c r="PIO14" s="46"/>
      <c r="PIP14" s="46"/>
      <c r="PIQ14" s="46"/>
      <c r="PIR14" s="46"/>
      <c r="PIS14" s="46"/>
      <c r="PIT14" s="46"/>
      <c r="PIU14" s="46"/>
      <c r="PIV14" s="46"/>
      <c r="PIW14" s="46"/>
      <c r="PIX14" s="46"/>
      <c r="PIY14" s="46"/>
      <c r="PIZ14" s="46"/>
      <c r="PJA14" s="46"/>
      <c r="PJB14" s="46"/>
      <c r="PJC14" s="46"/>
      <c r="PJD14" s="46"/>
      <c r="PJE14" s="46"/>
      <c r="PJF14" s="46"/>
      <c r="PJG14" s="46"/>
      <c r="PJH14" s="46"/>
      <c r="PJI14" s="46"/>
      <c r="PJJ14" s="46"/>
      <c r="PJK14" s="46"/>
      <c r="PJL14" s="46"/>
      <c r="PJM14" s="46"/>
      <c r="PJN14" s="46"/>
      <c r="PJO14" s="46"/>
      <c r="PJP14" s="46"/>
      <c r="PJQ14" s="46"/>
      <c r="PJR14" s="46"/>
      <c r="PJS14" s="46"/>
      <c r="PJT14" s="46"/>
      <c r="PJU14" s="46"/>
      <c r="PJV14" s="46"/>
      <c r="PJW14" s="46"/>
      <c r="PJX14" s="46"/>
      <c r="PJY14" s="46"/>
      <c r="PJZ14" s="46"/>
      <c r="PKA14" s="46"/>
      <c r="PKB14" s="46"/>
      <c r="PKC14" s="46"/>
      <c r="PKD14" s="46"/>
      <c r="PKE14" s="46"/>
      <c r="PKF14" s="46"/>
      <c r="PKG14" s="46"/>
      <c r="PKH14" s="46"/>
      <c r="PKI14" s="46"/>
      <c r="PKJ14" s="46"/>
      <c r="PKK14" s="46"/>
      <c r="PKL14" s="46"/>
      <c r="PKM14" s="46"/>
      <c r="PKN14" s="46"/>
      <c r="PKO14" s="46"/>
      <c r="PKP14" s="46"/>
      <c r="PKQ14" s="46"/>
      <c r="PKR14" s="46"/>
      <c r="PKS14" s="46"/>
      <c r="PKT14" s="46"/>
      <c r="PKU14" s="46"/>
      <c r="PKV14" s="46"/>
      <c r="PKW14" s="46"/>
      <c r="PKX14" s="46"/>
      <c r="PKY14" s="46"/>
      <c r="PKZ14" s="46"/>
      <c r="PLA14" s="46"/>
      <c r="PLB14" s="46"/>
      <c r="PLC14" s="46"/>
      <c r="PLD14" s="46"/>
      <c r="PLE14" s="46"/>
      <c r="PLF14" s="46"/>
      <c r="PLG14" s="46"/>
      <c r="PLH14" s="46"/>
      <c r="PLI14" s="46"/>
      <c r="PLJ14" s="46"/>
      <c r="PLK14" s="46"/>
      <c r="PLL14" s="46"/>
      <c r="PLM14" s="46"/>
      <c r="PLN14" s="46"/>
      <c r="PLO14" s="46"/>
      <c r="PLP14" s="46"/>
      <c r="PLQ14" s="46"/>
      <c r="PLR14" s="46"/>
      <c r="PLS14" s="46"/>
      <c r="PLT14" s="46"/>
      <c r="PLU14" s="46"/>
      <c r="PLV14" s="46"/>
      <c r="PLW14" s="46"/>
      <c r="PLX14" s="46"/>
      <c r="PLY14" s="46"/>
      <c r="PLZ14" s="46"/>
      <c r="PMA14" s="46"/>
      <c r="PMB14" s="46"/>
      <c r="PMC14" s="46"/>
      <c r="PMD14" s="46"/>
      <c r="PME14" s="46"/>
      <c r="PMF14" s="46"/>
      <c r="PMG14" s="46"/>
      <c r="PMH14" s="46"/>
      <c r="PMI14" s="46"/>
      <c r="PMJ14" s="46"/>
      <c r="PMK14" s="46"/>
      <c r="PML14" s="46"/>
      <c r="PMM14" s="46"/>
      <c r="PMN14" s="46"/>
      <c r="PMO14" s="46"/>
      <c r="PMP14" s="46"/>
      <c r="PMQ14" s="46"/>
      <c r="PMR14" s="46"/>
      <c r="PMS14" s="46"/>
      <c r="PMT14" s="46"/>
      <c r="PMU14" s="46"/>
      <c r="PMV14" s="46"/>
      <c r="PMW14" s="46"/>
      <c r="PMX14" s="46"/>
      <c r="PMY14" s="46"/>
      <c r="PMZ14" s="46"/>
      <c r="PNA14" s="46"/>
      <c r="PNB14" s="46"/>
      <c r="PNC14" s="46"/>
      <c r="PND14" s="46"/>
      <c r="PNE14" s="46"/>
      <c r="PNF14" s="46"/>
      <c r="PNG14" s="46"/>
      <c r="PNH14" s="46"/>
      <c r="PNI14" s="46"/>
      <c r="PNJ14" s="46"/>
      <c r="PNK14" s="46"/>
      <c r="PNL14" s="46"/>
      <c r="PNM14" s="46"/>
      <c r="PNN14" s="46"/>
      <c r="PNO14" s="46"/>
      <c r="PNP14" s="46"/>
      <c r="PNQ14" s="46"/>
      <c r="PNR14" s="46"/>
      <c r="PNS14" s="46"/>
      <c r="PNT14" s="46"/>
      <c r="PNU14" s="46"/>
      <c r="PNV14" s="46"/>
      <c r="PNW14" s="46"/>
      <c r="PNX14" s="46"/>
      <c r="PNY14" s="46"/>
      <c r="PNZ14" s="46"/>
      <c r="POA14" s="46"/>
      <c r="POB14" s="46"/>
      <c r="POC14" s="46"/>
      <c r="POD14" s="46"/>
      <c r="POE14" s="46"/>
      <c r="POF14" s="46"/>
      <c r="POG14" s="46"/>
      <c r="POH14" s="46"/>
      <c r="POI14" s="46"/>
      <c r="POJ14" s="46"/>
      <c r="POK14" s="46"/>
      <c r="POL14" s="46"/>
      <c r="POM14" s="46"/>
      <c r="PON14" s="46"/>
      <c r="POO14" s="46"/>
      <c r="POP14" s="46"/>
      <c r="POQ14" s="46"/>
      <c r="POR14" s="46"/>
      <c r="POS14" s="46"/>
      <c r="POT14" s="46"/>
      <c r="POU14" s="46"/>
      <c r="POV14" s="46"/>
      <c r="POW14" s="46"/>
      <c r="POX14" s="46"/>
      <c r="POY14" s="46"/>
      <c r="POZ14" s="46"/>
      <c r="PPA14" s="46"/>
      <c r="PPB14" s="46"/>
      <c r="PPC14" s="46"/>
      <c r="PPD14" s="46"/>
      <c r="PPE14" s="46"/>
      <c r="PPF14" s="46"/>
      <c r="PPG14" s="46"/>
      <c r="PPH14" s="46"/>
      <c r="PPI14" s="46"/>
      <c r="PPJ14" s="46"/>
      <c r="PPK14" s="46"/>
      <c r="PPL14" s="46"/>
      <c r="PPM14" s="46"/>
      <c r="PPN14" s="46"/>
      <c r="PPO14" s="46"/>
      <c r="PPP14" s="46"/>
      <c r="PPQ14" s="46"/>
      <c r="PPR14" s="46"/>
      <c r="PPS14" s="46"/>
      <c r="PPT14" s="46"/>
      <c r="PPU14" s="46"/>
      <c r="PPV14" s="46"/>
      <c r="PPW14" s="46"/>
      <c r="PPX14" s="46"/>
      <c r="PPY14" s="46"/>
      <c r="PPZ14" s="46"/>
      <c r="PQA14" s="46"/>
      <c r="PQB14" s="46"/>
      <c r="PQC14" s="46"/>
      <c r="PQD14" s="46"/>
      <c r="PQE14" s="46"/>
      <c r="PQF14" s="46"/>
      <c r="PQG14" s="46"/>
      <c r="PQH14" s="46"/>
      <c r="PQI14" s="46"/>
      <c r="PQJ14" s="46"/>
      <c r="PQK14" s="46"/>
      <c r="PQL14" s="46"/>
      <c r="PQM14" s="46"/>
      <c r="PQN14" s="46"/>
      <c r="PQO14" s="46"/>
      <c r="PQP14" s="46"/>
      <c r="PQQ14" s="46"/>
      <c r="PQR14" s="46"/>
      <c r="PQS14" s="46"/>
      <c r="PQT14" s="46"/>
      <c r="PQU14" s="46"/>
      <c r="PQV14" s="46"/>
      <c r="PQW14" s="46"/>
      <c r="PQX14" s="46"/>
      <c r="PQY14" s="46"/>
      <c r="PQZ14" s="46"/>
      <c r="PRA14" s="46"/>
      <c r="PRB14" s="46"/>
      <c r="PRC14" s="46"/>
      <c r="PRD14" s="46"/>
      <c r="PRE14" s="46"/>
      <c r="PRF14" s="46"/>
      <c r="PRG14" s="46"/>
      <c r="PRH14" s="46"/>
      <c r="PRI14" s="46"/>
      <c r="PRJ14" s="46"/>
      <c r="PRK14" s="46"/>
      <c r="PRL14" s="46"/>
      <c r="PRM14" s="46"/>
      <c r="PRN14" s="46"/>
      <c r="PRO14" s="46"/>
      <c r="PRP14" s="46"/>
      <c r="PRQ14" s="46"/>
      <c r="PRR14" s="46"/>
      <c r="PRS14" s="46"/>
      <c r="PRT14" s="46"/>
      <c r="PRU14" s="46"/>
      <c r="PRV14" s="46"/>
      <c r="PRW14" s="46"/>
      <c r="PRX14" s="46"/>
      <c r="PRY14" s="46"/>
      <c r="PRZ14" s="46"/>
      <c r="PSA14" s="46"/>
      <c r="PSB14" s="46"/>
      <c r="PSC14" s="46"/>
      <c r="PSD14" s="46"/>
      <c r="PSE14" s="46"/>
      <c r="PSF14" s="46"/>
      <c r="PSG14" s="46"/>
      <c r="PSH14" s="46"/>
      <c r="PSI14" s="46"/>
      <c r="PSJ14" s="46"/>
      <c r="PSK14" s="46"/>
      <c r="PSL14" s="46"/>
      <c r="PSM14" s="46"/>
      <c r="PSN14" s="46"/>
      <c r="PSO14" s="46"/>
      <c r="PSP14" s="46"/>
      <c r="PSQ14" s="46"/>
      <c r="PSR14" s="46"/>
      <c r="PSS14" s="46"/>
      <c r="PST14" s="46"/>
      <c r="PSU14" s="46"/>
      <c r="PSV14" s="46"/>
      <c r="PSW14" s="46"/>
      <c r="PSX14" s="46"/>
      <c r="PSY14" s="46"/>
      <c r="PSZ14" s="46"/>
      <c r="PTA14" s="46"/>
      <c r="PTB14" s="46"/>
      <c r="PTC14" s="46"/>
      <c r="PTD14" s="46"/>
      <c r="PTE14" s="46"/>
      <c r="PTF14" s="46"/>
      <c r="PTG14" s="46"/>
      <c r="PTH14" s="46"/>
      <c r="PTI14" s="46"/>
      <c r="PTJ14" s="46"/>
      <c r="PTK14" s="46"/>
      <c r="PTL14" s="46"/>
      <c r="PTM14" s="46"/>
      <c r="PTN14" s="46"/>
      <c r="PTO14" s="46"/>
      <c r="PTP14" s="46"/>
      <c r="PTQ14" s="46"/>
      <c r="PTR14" s="46"/>
      <c r="PTS14" s="46"/>
      <c r="PTT14" s="46"/>
      <c r="PTU14" s="46"/>
      <c r="PTV14" s="46"/>
      <c r="PTW14" s="46"/>
      <c r="PTX14" s="46"/>
      <c r="PTY14" s="46"/>
      <c r="PTZ14" s="46"/>
      <c r="PUA14" s="46"/>
      <c r="PUB14" s="46"/>
      <c r="PUC14" s="46"/>
      <c r="PUD14" s="46"/>
      <c r="PUE14" s="46"/>
      <c r="PUF14" s="46"/>
      <c r="PUG14" s="46"/>
      <c r="PUH14" s="46"/>
      <c r="PUI14" s="46"/>
      <c r="PUJ14" s="46"/>
      <c r="PUK14" s="46"/>
      <c r="PUL14" s="46"/>
      <c r="PUM14" s="46"/>
      <c r="PUN14" s="46"/>
      <c r="PUO14" s="46"/>
      <c r="PUP14" s="46"/>
      <c r="PUQ14" s="46"/>
      <c r="PUR14" s="46"/>
      <c r="PUS14" s="46"/>
      <c r="PUT14" s="46"/>
      <c r="PUU14" s="46"/>
      <c r="PUV14" s="46"/>
      <c r="PUW14" s="46"/>
      <c r="PUX14" s="46"/>
      <c r="PUY14" s="46"/>
      <c r="PUZ14" s="46"/>
      <c r="PVA14" s="46"/>
      <c r="PVB14" s="46"/>
      <c r="PVC14" s="46"/>
      <c r="PVD14" s="46"/>
      <c r="PVE14" s="46"/>
      <c r="PVF14" s="46"/>
      <c r="PVG14" s="46"/>
      <c r="PVH14" s="46"/>
      <c r="PVI14" s="46"/>
      <c r="PVJ14" s="46"/>
      <c r="PVK14" s="46"/>
      <c r="PVL14" s="46"/>
      <c r="PVM14" s="46"/>
      <c r="PVN14" s="46"/>
      <c r="PVO14" s="46"/>
      <c r="PVP14" s="46"/>
      <c r="PVQ14" s="46"/>
      <c r="PVR14" s="46"/>
      <c r="PVS14" s="46"/>
      <c r="PVT14" s="46"/>
      <c r="PVU14" s="46"/>
      <c r="PVV14" s="46"/>
      <c r="PVW14" s="46"/>
      <c r="PVX14" s="46"/>
      <c r="PVY14" s="46"/>
      <c r="PVZ14" s="46"/>
      <c r="PWA14" s="46"/>
      <c r="PWB14" s="46"/>
      <c r="PWC14" s="46"/>
      <c r="PWD14" s="46"/>
      <c r="PWE14" s="46"/>
      <c r="PWF14" s="46"/>
      <c r="PWG14" s="46"/>
      <c r="PWH14" s="46"/>
      <c r="PWI14" s="46"/>
      <c r="PWJ14" s="46"/>
      <c r="PWK14" s="46"/>
      <c r="PWL14" s="46"/>
      <c r="PWM14" s="46"/>
      <c r="PWN14" s="46"/>
      <c r="PWO14" s="46"/>
      <c r="PWP14" s="46"/>
      <c r="PWQ14" s="46"/>
      <c r="PWR14" s="46"/>
      <c r="PWS14" s="46"/>
      <c r="PWT14" s="46"/>
      <c r="PWU14" s="46"/>
      <c r="PWV14" s="46"/>
      <c r="PWW14" s="46"/>
      <c r="PWX14" s="46"/>
      <c r="PWY14" s="46"/>
      <c r="PWZ14" s="46"/>
      <c r="PXA14" s="46"/>
      <c r="PXB14" s="46"/>
      <c r="PXC14" s="46"/>
      <c r="PXD14" s="46"/>
      <c r="PXE14" s="46"/>
      <c r="PXF14" s="46"/>
      <c r="PXG14" s="46"/>
      <c r="PXH14" s="46"/>
      <c r="PXI14" s="46"/>
      <c r="PXJ14" s="46"/>
      <c r="PXK14" s="46"/>
      <c r="PXL14" s="46"/>
      <c r="PXM14" s="46"/>
      <c r="PXN14" s="46"/>
      <c r="PXO14" s="46"/>
      <c r="PXP14" s="46"/>
      <c r="PXQ14" s="46"/>
      <c r="PXR14" s="46"/>
      <c r="PXS14" s="46"/>
      <c r="PXT14" s="46"/>
      <c r="PXU14" s="46"/>
      <c r="PXV14" s="46"/>
      <c r="PXW14" s="46"/>
      <c r="PXX14" s="46"/>
      <c r="PXY14" s="46"/>
      <c r="PXZ14" s="46"/>
      <c r="PYA14" s="46"/>
      <c r="PYB14" s="46"/>
      <c r="PYC14" s="46"/>
      <c r="PYD14" s="46"/>
      <c r="PYE14" s="46"/>
      <c r="PYF14" s="46"/>
      <c r="PYG14" s="46"/>
      <c r="PYH14" s="46"/>
      <c r="PYI14" s="46"/>
      <c r="PYJ14" s="46"/>
      <c r="PYK14" s="46"/>
      <c r="PYL14" s="46"/>
      <c r="PYM14" s="46"/>
      <c r="PYN14" s="46"/>
      <c r="PYO14" s="46"/>
      <c r="PYP14" s="46"/>
      <c r="PYQ14" s="46"/>
      <c r="PYR14" s="46"/>
      <c r="PYS14" s="46"/>
      <c r="PYT14" s="46"/>
      <c r="PYU14" s="46"/>
      <c r="PYV14" s="46"/>
      <c r="PYW14" s="46"/>
      <c r="PYX14" s="46"/>
      <c r="PYY14" s="46"/>
      <c r="PYZ14" s="46"/>
      <c r="PZA14" s="46"/>
      <c r="PZB14" s="46"/>
      <c r="PZC14" s="46"/>
      <c r="PZD14" s="46"/>
      <c r="PZE14" s="46"/>
      <c r="PZF14" s="46"/>
      <c r="PZG14" s="46"/>
      <c r="PZH14" s="46"/>
      <c r="PZI14" s="46"/>
      <c r="PZJ14" s="46"/>
      <c r="PZK14" s="46"/>
      <c r="PZL14" s="46"/>
      <c r="PZM14" s="46"/>
      <c r="PZN14" s="46"/>
      <c r="PZO14" s="46"/>
      <c r="PZP14" s="46"/>
      <c r="PZQ14" s="46"/>
      <c r="PZR14" s="46"/>
      <c r="PZS14" s="46"/>
      <c r="PZT14" s="46"/>
      <c r="PZU14" s="46"/>
      <c r="PZV14" s="46"/>
      <c r="PZW14" s="46"/>
      <c r="PZX14" s="46"/>
      <c r="PZY14" s="46"/>
      <c r="PZZ14" s="46"/>
      <c r="QAA14" s="46"/>
      <c r="QAB14" s="46"/>
      <c r="QAC14" s="46"/>
      <c r="QAD14" s="46"/>
      <c r="QAE14" s="46"/>
      <c r="QAF14" s="46"/>
      <c r="QAG14" s="46"/>
      <c r="QAH14" s="46"/>
      <c r="QAI14" s="46"/>
      <c r="QAJ14" s="46"/>
      <c r="QAK14" s="46"/>
      <c r="QAL14" s="46"/>
      <c r="QAM14" s="46"/>
      <c r="QAN14" s="46"/>
      <c r="QAO14" s="46"/>
      <c r="QAP14" s="46"/>
      <c r="QAQ14" s="46"/>
      <c r="QAR14" s="46"/>
      <c r="QAS14" s="46"/>
      <c r="QAT14" s="46"/>
      <c r="QAU14" s="46"/>
      <c r="QAV14" s="46"/>
      <c r="QAW14" s="46"/>
      <c r="QAX14" s="46"/>
      <c r="QAY14" s="46"/>
      <c r="QAZ14" s="46"/>
      <c r="QBA14" s="46"/>
      <c r="QBB14" s="46"/>
      <c r="QBC14" s="46"/>
      <c r="QBD14" s="46"/>
      <c r="QBE14" s="46"/>
      <c r="QBF14" s="46"/>
      <c r="QBG14" s="46"/>
      <c r="QBH14" s="46"/>
      <c r="QBI14" s="46"/>
      <c r="QBJ14" s="46"/>
      <c r="QBK14" s="46"/>
      <c r="QBL14" s="46"/>
      <c r="QBM14" s="46"/>
      <c r="QBN14" s="46"/>
      <c r="QBO14" s="46"/>
      <c r="QBP14" s="46"/>
      <c r="QBQ14" s="46"/>
      <c r="QBR14" s="46"/>
      <c r="QBS14" s="46"/>
      <c r="QBT14" s="46"/>
      <c r="QBU14" s="46"/>
      <c r="QBV14" s="46"/>
      <c r="QBW14" s="46"/>
      <c r="QBX14" s="46"/>
      <c r="QBY14" s="46"/>
      <c r="QBZ14" s="46"/>
      <c r="QCA14" s="46"/>
      <c r="QCB14" s="46"/>
      <c r="QCC14" s="46"/>
      <c r="QCD14" s="46"/>
      <c r="QCE14" s="46"/>
      <c r="QCF14" s="46"/>
      <c r="QCG14" s="46"/>
      <c r="QCH14" s="46"/>
      <c r="QCI14" s="46"/>
      <c r="QCJ14" s="46"/>
      <c r="QCK14" s="46"/>
      <c r="QCL14" s="46"/>
      <c r="QCM14" s="46"/>
      <c r="QCN14" s="46"/>
      <c r="QCO14" s="46"/>
      <c r="QCP14" s="46"/>
      <c r="QCQ14" s="46"/>
      <c r="QCR14" s="46"/>
      <c r="QCS14" s="46"/>
      <c r="QCT14" s="46"/>
      <c r="QCU14" s="46"/>
      <c r="QCV14" s="46"/>
      <c r="QCW14" s="46"/>
      <c r="QCX14" s="46"/>
      <c r="QCY14" s="46"/>
      <c r="QCZ14" s="46"/>
      <c r="QDA14" s="46"/>
      <c r="QDB14" s="46"/>
      <c r="QDC14" s="46"/>
      <c r="QDD14" s="46"/>
      <c r="QDE14" s="46"/>
      <c r="QDF14" s="46"/>
      <c r="QDG14" s="46"/>
      <c r="QDH14" s="46"/>
      <c r="QDI14" s="46"/>
      <c r="QDJ14" s="46"/>
      <c r="QDK14" s="46"/>
      <c r="QDL14" s="46"/>
      <c r="QDM14" s="46"/>
      <c r="QDN14" s="46"/>
      <c r="QDO14" s="46"/>
      <c r="QDP14" s="46"/>
      <c r="QDQ14" s="46"/>
      <c r="QDR14" s="46"/>
      <c r="QDS14" s="46"/>
      <c r="QDT14" s="46"/>
      <c r="QDU14" s="46"/>
      <c r="QDV14" s="46"/>
      <c r="QDW14" s="46"/>
      <c r="QDX14" s="46"/>
      <c r="QDY14" s="46"/>
      <c r="QDZ14" s="46"/>
      <c r="QEA14" s="46"/>
      <c r="QEB14" s="46"/>
      <c r="QEC14" s="46"/>
      <c r="QED14" s="46"/>
      <c r="QEE14" s="46"/>
      <c r="QEF14" s="46"/>
      <c r="QEG14" s="46"/>
      <c r="QEH14" s="46"/>
      <c r="QEI14" s="46"/>
      <c r="QEJ14" s="46"/>
      <c r="QEK14" s="46"/>
      <c r="QEL14" s="46"/>
      <c r="QEM14" s="46"/>
      <c r="QEN14" s="46"/>
      <c r="QEO14" s="46"/>
      <c r="QEP14" s="46"/>
      <c r="QEQ14" s="46"/>
      <c r="QER14" s="46"/>
      <c r="QES14" s="46"/>
      <c r="QET14" s="46"/>
      <c r="QEU14" s="46"/>
      <c r="QEV14" s="46"/>
      <c r="QEW14" s="46"/>
      <c r="QEX14" s="46"/>
      <c r="QEY14" s="46"/>
      <c r="QEZ14" s="46"/>
      <c r="QFA14" s="46"/>
      <c r="QFB14" s="46"/>
      <c r="QFC14" s="46"/>
      <c r="QFD14" s="46"/>
      <c r="QFE14" s="46"/>
      <c r="QFF14" s="46"/>
      <c r="QFG14" s="46"/>
      <c r="QFH14" s="46"/>
      <c r="QFI14" s="46"/>
      <c r="QFJ14" s="46"/>
      <c r="QFK14" s="46"/>
      <c r="QFL14" s="46"/>
      <c r="QFM14" s="46"/>
      <c r="QFN14" s="46"/>
      <c r="QFO14" s="46"/>
      <c r="QFP14" s="46"/>
      <c r="QFQ14" s="46"/>
      <c r="QFR14" s="46"/>
      <c r="QFS14" s="46"/>
      <c r="QFT14" s="46"/>
      <c r="QFU14" s="46"/>
      <c r="QFV14" s="46"/>
      <c r="QFW14" s="46"/>
      <c r="QFX14" s="46"/>
      <c r="QFY14" s="46"/>
      <c r="QFZ14" s="46"/>
      <c r="QGA14" s="46"/>
      <c r="QGB14" s="46"/>
      <c r="QGC14" s="46"/>
      <c r="QGD14" s="46"/>
      <c r="QGE14" s="46"/>
      <c r="QGF14" s="46"/>
      <c r="QGG14" s="46"/>
      <c r="QGH14" s="46"/>
      <c r="QGI14" s="46"/>
      <c r="QGJ14" s="46"/>
      <c r="QGK14" s="46"/>
      <c r="QGL14" s="46"/>
      <c r="QGM14" s="46"/>
      <c r="QGN14" s="46"/>
      <c r="QGO14" s="46"/>
      <c r="QGP14" s="46"/>
      <c r="QGQ14" s="46"/>
      <c r="QGR14" s="46"/>
      <c r="QGS14" s="46"/>
      <c r="QGT14" s="46"/>
      <c r="QGU14" s="46"/>
      <c r="QGV14" s="46"/>
      <c r="QGW14" s="46"/>
      <c r="QGX14" s="46"/>
      <c r="QGY14" s="46"/>
      <c r="QGZ14" s="46"/>
      <c r="QHA14" s="46"/>
      <c r="QHB14" s="46"/>
      <c r="QHC14" s="46"/>
      <c r="QHD14" s="46"/>
      <c r="QHE14" s="46"/>
      <c r="QHF14" s="46"/>
      <c r="QHG14" s="46"/>
      <c r="QHH14" s="46"/>
      <c r="QHI14" s="46"/>
      <c r="QHJ14" s="46"/>
      <c r="QHK14" s="46"/>
      <c r="QHL14" s="46"/>
      <c r="QHM14" s="46"/>
      <c r="QHN14" s="46"/>
      <c r="QHO14" s="46"/>
      <c r="QHP14" s="46"/>
      <c r="QHQ14" s="46"/>
      <c r="QHR14" s="46"/>
      <c r="QHS14" s="46"/>
      <c r="QHT14" s="46"/>
      <c r="QHU14" s="46"/>
      <c r="QHV14" s="46"/>
      <c r="QHW14" s="46"/>
      <c r="QHX14" s="46"/>
      <c r="QHY14" s="46"/>
      <c r="QHZ14" s="46"/>
      <c r="QIA14" s="46"/>
      <c r="QIB14" s="46"/>
      <c r="QIC14" s="46"/>
      <c r="QID14" s="46"/>
      <c r="QIE14" s="46"/>
      <c r="QIF14" s="46"/>
      <c r="QIG14" s="46"/>
      <c r="QIH14" s="46"/>
      <c r="QII14" s="46"/>
      <c r="QIJ14" s="46"/>
      <c r="QIK14" s="46"/>
      <c r="QIL14" s="46"/>
      <c r="QIM14" s="46"/>
      <c r="QIN14" s="46"/>
      <c r="QIO14" s="46"/>
      <c r="QIP14" s="46"/>
      <c r="QIQ14" s="46"/>
      <c r="QIR14" s="46"/>
      <c r="QIS14" s="46"/>
      <c r="QIT14" s="46"/>
      <c r="QIU14" s="46"/>
      <c r="QIV14" s="46"/>
      <c r="QIW14" s="46"/>
      <c r="QIX14" s="46"/>
      <c r="QIY14" s="46"/>
      <c r="QIZ14" s="46"/>
      <c r="QJA14" s="46"/>
      <c r="QJB14" s="46"/>
      <c r="QJC14" s="46"/>
      <c r="QJD14" s="46"/>
      <c r="QJE14" s="46"/>
      <c r="QJF14" s="46"/>
      <c r="QJG14" s="46"/>
      <c r="QJH14" s="46"/>
      <c r="QJI14" s="46"/>
      <c r="QJJ14" s="46"/>
      <c r="QJK14" s="46"/>
      <c r="QJL14" s="46"/>
      <c r="QJM14" s="46"/>
      <c r="QJN14" s="46"/>
      <c r="QJO14" s="46"/>
      <c r="QJP14" s="46"/>
      <c r="QJQ14" s="46"/>
      <c r="QJR14" s="46"/>
      <c r="QJS14" s="46"/>
      <c r="QJT14" s="46"/>
      <c r="QJU14" s="46"/>
      <c r="QJV14" s="46"/>
      <c r="QJW14" s="46"/>
      <c r="QJX14" s="46"/>
      <c r="QJY14" s="46"/>
      <c r="QJZ14" s="46"/>
      <c r="QKA14" s="46"/>
      <c r="QKB14" s="46"/>
      <c r="QKC14" s="46"/>
      <c r="QKD14" s="46"/>
      <c r="QKE14" s="46"/>
      <c r="QKF14" s="46"/>
      <c r="QKG14" s="46"/>
      <c r="QKH14" s="46"/>
      <c r="QKI14" s="46"/>
      <c r="QKJ14" s="46"/>
      <c r="QKK14" s="46"/>
      <c r="QKL14" s="46"/>
      <c r="QKM14" s="46"/>
      <c r="QKN14" s="46"/>
      <c r="QKO14" s="46"/>
      <c r="QKP14" s="46"/>
      <c r="QKQ14" s="46"/>
      <c r="QKR14" s="46"/>
      <c r="QKS14" s="46"/>
      <c r="QKT14" s="46"/>
      <c r="QKU14" s="46"/>
      <c r="QKV14" s="46"/>
      <c r="QKW14" s="46"/>
      <c r="QKX14" s="46"/>
      <c r="QKY14" s="46"/>
      <c r="QKZ14" s="46"/>
      <c r="QLA14" s="46"/>
      <c r="QLB14" s="46"/>
      <c r="QLC14" s="46"/>
      <c r="QLD14" s="46"/>
      <c r="QLE14" s="46"/>
      <c r="QLF14" s="46"/>
      <c r="QLG14" s="46"/>
      <c r="QLH14" s="46"/>
      <c r="QLI14" s="46"/>
      <c r="QLJ14" s="46"/>
      <c r="QLK14" s="46"/>
      <c r="QLL14" s="46"/>
      <c r="QLM14" s="46"/>
      <c r="QLN14" s="46"/>
      <c r="QLO14" s="46"/>
      <c r="QLP14" s="46"/>
      <c r="QLQ14" s="46"/>
      <c r="QLR14" s="46"/>
      <c r="QLS14" s="46"/>
      <c r="QLT14" s="46"/>
      <c r="QLU14" s="46"/>
      <c r="QLV14" s="46"/>
      <c r="QLW14" s="46"/>
      <c r="QLX14" s="46"/>
      <c r="QLY14" s="46"/>
      <c r="QLZ14" s="46"/>
      <c r="QMA14" s="46"/>
      <c r="QMB14" s="46"/>
      <c r="QMC14" s="46"/>
      <c r="QMD14" s="46"/>
      <c r="QME14" s="46"/>
      <c r="QMF14" s="46"/>
      <c r="QMG14" s="46"/>
      <c r="QMH14" s="46"/>
      <c r="QMI14" s="46"/>
      <c r="QMJ14" s="46"/>
      <c r="QMK14" s="46"/>
      <c r="QML14" s="46"/>
      <c r="QMM14" s="46"/>
      <c r="QMN14" s="46"/>
      <c r="QMO14" s="46"/>
      <c r="QMP14" s="46"/>
      <c r="QMQ14" s="46"/>
      <c r="QMR14" s="46"/>
      <c r="QMS14" s="46"/>
      <c r="QMT14" s="46"/>
      <c r="QMU14" s="46"/>
      <c r="QMV14" s="46"/>
      <c r="QMW14" s="46"/>
      <c r="QMX14" s="46"/>
      <c r="QMY14" s="46"/>
      <c r="QMZ14" s="46"/>
      <c r="QNA14" s="46"/>
      <c r="QNB14" s="46"/>
      <c r="QNC14" s="46"/>
      <c r="QND14" s="46"/>
      <c r="QNE14" s="46"/>
      <c r="QNF14" s="46"/>
      <c r="QNG14" s="46"/>
      <c r="QNH14" s="46"/>
      <c r="QNI14" s="46"/>
      <c r="QNJ14" s="46"/>
      <c r="QNK14" s="46"/>
      <c r="QNL14" s="46"/>
      <c r="QNM14" s="46"/>
      <c r="QNN14" s="46"/>
      <c r="QNO14" s="46"/>
      <c r="QNP14" s="46"/>
      <c r="QNQ14" s="46"/>
      <c r="QNR14" s="46"/>
      <c r="QNS14" s="46"/>
      <c r="QNT14" s="46"/>
      <c r="QNU14" s="46"/>
      <c r="QNV14" s="46"/>
      <c r="QNW14" s="46"/>
      <c r="QNX14" s="46"/>
      <c r="QNY14" s="46"/>
      <c r="QNZ14" s="46"/>
      <c r="QOA14" s="46"/>
      <c r="QOB14" s="46"/>
      <c r="QOC14" s="46"/>
      <c r="QOD14" s="46"/>
      <c r="QOE14" s="46"/>
      <c r="QOF14" s="46"/>
      <c r="QOG14" s="46"/>
      <c r="QOH14" s="46"/>
      <c r="QOI14" s="46"/>
      <c r="QOJ14" s="46"/>
      <c r="QOK14" s="46"/>
      <c r="QOL14" s="46"/>
      <c r="QOM14" s="46"/>
      <c r="QON14" s="46"/>
      <c r="QOO14" s="46"/>
      <c r="QOP14" s="46"/>
      <c r="QOQ14" s="46"/>
      <c r="QOR14" s="46"/>
      <c r="QOS14" s="46"/>
      <c r="QOT14" s="46"/>
      <c r="QOU14" s="46"/>
      <c r="QOV14" s="46"/>
      <c r="QOW14" s="46"/>
      <c r="QOX14" s="46"/>
      <c r="QOY14" s="46"/>
      <c r="QOZ14" s="46"/>
      <c r="QPA14" s="46"/>
      <c r="QPB14" s="46"/>
      <c r="QPC14" s="46"/>
      <c r="QPD14" s="46"/>
      <c r="QPE14" s="46"/>
      <c r="QPF14" s="46"/>
      <c r="QPG14" s="46"/>
      <c r="QPH14" s="46"/>
      <c r="QPI14" s="46"/>
      <c r="QPJ14" s="46"/>
      <c r="QPK14" s="46"/>
      <c r="QPL14" s="46"/>
      <c r="QPM14" s="46"/>
      <c r="QPN14" s="46"/>
      <c r="QPO14" s="46"/>
      <c r="QPP14" s="46"/>
      <c r="QPQ14" s="46"/>
      <c r="QPR14" s="46"/>
      <c r="QPS14" s="46"/>
      <c r="QPT14" s="46"/>
      <c r="QPU14" s="46"/>
      <c r="QPV14" s="46"/>
      <c r="QPW14" s="46"/>
      <c r="QPX14" s="46"/>
      <c r="QPY14" s="46"/>
      <c r="QPZ14" s="46"/>
      <c r="QQA14" s="46"/>
      <c r="QQB14" s="46"/>
      <c r="QQC14" s="46"/>
      <c r="QQD14" s="46"/>
      <c r="QQE14" s="46"/>
      <c r="QQF14" s="46"/>
      <c r="QQG14" s="46"/>
      <c r="QQH14" s="46"/>
      <c r="QQI14" s="46"/>
      <c r="QQJ14" s="46"/>
      <c r="QQK14" s="46"/>
      <c r="QQL14" s="46"/>
      <c r="QQM14" s="46"/>
      <c r="QQN14" s="46"/>
      <c r="QQO14" s="46"/>
      <c r="QQP14" s="46"/>
      <c r="QQQ14" s="46"/>
      <c r="QQR14" s="46"/>
      <c r="QQS14" s="46"/>
      <c r="QQT14" s="46"/>
      <c r="QQU14" s="46"/>
      <c r="QQV14" s="46"/>
      <c r="QQW14" s="46"/>
      <c r="QQX14" s="46"/>
      <c r="QQY14" s="46"/>
      <c r="QQZ14" s="46"/>
      <c r="QRA14" s="46"/>
      <c r="QRB14" s="46"/>
      <c r="QRC14" s="46"/>
      <c r="QRD14" s="46"/>
      <c r="QRE14" s="46"/>
      <c r="QRF14" s="46"/>
      <c r="QRG14" s="46"/>
      <c r="QRH14" s="46"/>
      <c r="QRI14" s="46"/>
      <c r="QRJ14" s="46"/>
      <c r="QRK14" s="46"/>
      <c r="QRL14" s="46"/>
      <c r="QRM14" s="46"/>
      <c r="QRN14" s="46"/>
      <c r="QRO14" s="46"/>
      <c r="QRP14" s="46"/>
      <c r="QRQ14" s="46"/>
      <c r="QRR14" s="46"/>
      <c r="QRS14" s="46"/>
      <c r="QRT14" s="46"/>
      <c r="QRU14" s="46"/>
      <c r="QRV14" s="46"/>
      <c r="QRW14" s="46"/>
      <c r="QRX14" s="46"/>
      <c r="QRY14" s="46"/>
      <c r="QRZ14" s="46"/>
      <c r="QSA14" s="46"/>
      <c r="QSB14" s="46"/>
      <c r="QSC14" s="46"/>
      <c r="QSD14" s="46"/>
      <c r="QSE14" s="46"/>
      <c r="QSF14" s="46"/>
      <c r="QSG14" s="46"/>
      <c r="QSH14" s="46"/>
      <c r="QSI14" s="46"/>
      <c r="QSJ14" s="46"/>
      <c r="QSK14" s="46"/>
      <c r="QSL14" s="46"/>
      <c r="QSM14" s="46"/>
      <c r="QSN14" s="46"/>
      <c r="QSO14" s="46"/>
      <c r="QSP14" s="46"/>
      <c r="QSQ14" s="46"/>
      <c r="QSR14" s="46"/>
      <c r="QSS14" s="46"/>
      <c r="QST14" s="46"/>
      <c r="QSU14" s="46"/>
      <c r="QSV14" s="46"/>
      <c r="QSW14" s="46"/>
      <c r="QSX14" s="46"/>
      <c r="QSY14" s="46"/>
      <c r="QSZ14" s="46"/>
      <c r="QTA14" s="46"/>
      <c r="QTB14" s="46"/>
      <c r="QTC14" s="46"/>
      <c r="QTD14" s="46"/>
      <c r="QTE14" s="46"/>
      <c r="QTF14" s="46"/>
      <c r="QTG14" s="46"/>
      <c r="QTH14" s="46"/>
      <c r="QTI14" s="46"/>
      <c r="QTJ14" s="46"/>
      <c r="QTK14" s="46"/>
      <c r="QTL14" s="46"/>
      <c r="QTM14" s="46"/>
      <c r="QTN14" s="46"/>
      <c r="QTO14" s="46"/>
      <c r="QTP14" s="46"/>
      <c r="QTQ14" s="46"/>
      <c r="QTR14" s="46"/>
      <c r="QTS14" s="46"/>
      <c r="QTT14" s="46"/>
      <c r="QTU14" s="46"/>
      <c r="QTV14" s="46"/>
      <c r="QTW14" s="46"/>
      <c r="QTX14" s="46"/>
      <c r="QTY14" s="46"/>
      <c r="QTZ14" s="46"/>
      <c r="QUA14" s="46"/>
      <c r="QUB14" s="46"/>
      <c r="QUC14" s="46"/>
      <c r="QUD14" s="46"/>
      <c r="QUE14" s="46"/>
      <c r="QUF14" s="46"/>
      <c r="QUG14" s="46"/>
      <c r="QUH14" s="46"/>
      <c r="QUI14" s="46"/>
      <c r="QUJ14" s="46"/>
      <c r="QUK14" s="46"/>
      <c r="QUL14" s="46"/>
      <c r="QUM14" s="46"/>
      <c r="QUN14" s="46"/>
      <c r="QUO14" s="46"/>
      <c r="QUP14" s="46"/>
      <c r="QUQ14" s="46"/>
      <c r="QUR14" s="46"/>
      <c r="QUS14" s="46"/>
      <c r="QUT14" s="46"/>
      <c r="QUU14" s="46"/>
      <c r="QUV14" s="46"/>
      <c r="QUW14" s="46"/>
      <c r="QUX14" s="46"/>
      <c r="QUY14" s="46"/>
      <c r="QUZ14" s="46"/>
      <c r="QVA14" s="46"/>
      <c r="QVB14" s="46"/>
      <c r="QVC14" s="46"/>
      <c r="QVD14" s="46"/>
      <c r="QVE14" s="46"/>
      <c r="QVF14" s="46"/>
      <c r="QVG14" s="46"/>
      <c r="QVH14" s="46"/>
      <c r="QVI14" s="46"/>
      <c r="QVJ14" s="46"/>
      <c r="QVK14" s="46"/>
      <c r="QVL14" s="46"/>
      <c r="QVM14" s="46"/>
      <c r="QVN14" s="46"/>
      <c r="QVO14" s="46"/>
      <c r="QVP14" s="46"/>
      <c r="QVQ14" s="46"/>
      <c r="QVR14" s="46"/>
      <c r="QVS14" s="46"/>
      <c r="QVT14" s="46"/>
      <c r="QVU14" s="46"/>
      <c r="QVV14" s="46"/>
      <c r="QVW14" s="46"/>
      <c r="QVX14" s="46"/>
      <c r="QVY14" s="46"/>
      <c r="QVZ14" s="46"/>
      <c r="QWA14" s="46"/>
      <c r="QWB14" s="46"/>
      <c r="QWC14" s="46"/>
      <c r="QWD14" s="46"/>
      <c r="QWE14" s="46"/>
      <c r="QWF14" s="46"/>
      <c r="QWG14" s="46"/>
      <c r="QWH14" s="46"/>
      <c r="QWI14" s="46"/>
      <c r="QWJ14" s="46"/>
      <c r="QWK14" s="46"/>
      <c r="QWL14" s="46"/>
      <c r="QWM14" s="46"/>
      <c r="QWN14" s="46"/>
      <c r="QWO14" s="46"/>
      <c r="QWP14" s="46"/>
      <c r="QWQ14" s="46"/>
      <c r="QWR14" s="46"/>
      <c r="QWS14" s="46"/>
      <c r="QWT14" s="46"/>
      <c r="QWU14" s="46"/>
      <c r="QWV14" s="46"/>
      <c r="QWW14" s="46"/>
      <c r="QWX14" s="46"/>
      <c r="QWY14" s="46"/>
      <c r="QWZ14" s="46"/>
      <c r="QXA14" s="46"/>
      <c r="QXB14" s="46"/>
      <c r="QXC14" s="46"/>
      <c r="QXD14" s="46"/>
      <c r="QXE14" s="46"/>
      <c r="QXF14" s="46"/>
      <c r="QXG14" s="46"/>
      <c r="QXH14" s="46"/>
      <c r="QXI14" s="46"/>
      <c r="QXJ14" s="46"/>
      <c r="QXK14" s="46"/>
      <c r="QXL14" s="46"/>
      <c r="QXM14" s="46"/>
      <c r="QXN14" s="46"/>
      <c r="QXO14" s="46"/>
      <c r="QXP14" s="46"/>
      <c r="QXQ14" s="46"/>
      <c r="QXR14" s="46"/>
      <c r="QXS14" s="46"/>
      <c r="QXT14" s="46"/>
      <c r="QXU14" s="46"/>
      <c r="QXV14" s="46"/>
      <c r="QXW14" s="46"/>
      <c r="QXX14" s="46"/>
      <c r="QXY14" s="46"/>
      <c r="QXZ14" s="46"/>
      <c r="QYA14" s="46"/>
      <c r="QYB14" s="46"/>
      <c r="QYC14" s="46"/>
      <c r="QYD14" s="46"/>
      <c r="QYE14" s="46"/>
      <c r="QYF14" s="46"/>
      <c r="QYG14" s="46"/>
      <c r="QYH14" s="46"/>
      <c r="QYI14" s="46"/>
      <c r="QYJ14" s="46"/>
      <c r="QYK14" s="46"/>
      <c r="QYL14" s="46"/>
      <c r="QYM14" s="46"/>
      <c r="QYN14" s="46"/>
      <c r="QYO14" s="46"/>
      <c r="QYP14" s="46"/>
      <c r="QYQ14" s="46"/>
      <c r="QYR14" s="46"/>
      <c r="QYS14" s="46"/>
      <c r="QYT14" s="46"/>
      <c r="QYU14" s="46"/>
      <c r="QYV14" s="46"/>
      <c r="QYW14" s="46"/>
      <c r="QYX14" s="46"/>
      <c r="QYY14" s="46"/>
      <c r="QYZ14" s="46"/>
      <c r="QZA14" s="46"/>
      <c r="QZB14" s="46"/>
      <c r="QZC14" s="46"/>
      <c r="QZD14" s="46"/>
      <c r="QZE14" s="46"/>
      <c r="QZF14" s="46"/>
      <c r="QZG14" s="46"/>
      <c r="QZH14" s="46"/>
      <c r="QZI14" s="46"/>
      <c r="QZJ14" s="46"/>
      <c r="QZK14" s="46"/>
      <c r="QZL14" s="46"/>
      <c r="QZM14" s="46"/>
      <c r="QZN14" s="46"/>
      <c r="QZO14" s="46"/>
      <c r="QZP14" s="46"/>
      <c r="QZQ14" s="46"/>
      <c r="QZR14" s="46"/>
      <c r="QZS14" s="46"/>
      <c r="QZT14" s="46"/>
      <c r="QZU14" s="46"/>
      <c r="QZV14" s="46"/>
      <c r="QZW14" s="46"/>
      <c r="QZX14" s="46"/>
      <c r="QZY14" s="46"/>
      <c r="QZZ14" s="46"/>
      <c r="RAA14" s="46"/>
      <c r="RAB14" s="46"/>
      <c r="RAC14" s="46"/>
      <c r="RAD14" s="46"/>
      <c r="RAE14" s="46"/>
      <c r="RAF14" s="46"/>
      <c r="RAG14" s="46"/>
      <c r="RAH14" s="46"/>
      <c r="RAI14" s="46"/>
      <c r="RAJ14" s="46"/>
      <c r="RAK14" s="46"/>
      <c r="RAL14" s="46"/>
      <c r="RAM14" s="46"/>
      <c r="RAN14" s="46"/>
      <c r="RAO14" s="46"/>
      <c r="RAP14" s="46"/>
      <c r="RAQ14" s="46"/>
      <c r="RAR14" s="46"/>
      <c r="RAS14" s="46"/>
      <c r="RAT14" s="46"/>
      <c r="RAU14" s="46"/>
      <c r="RAV14" s="46"/>
      <c r="RAW14" s="46"/>
      <c r="RAX14" s="46"/>
      <c r="RAY14" s="46"/>
      <c r="RAZ14" s="46"/>
      <c r="RBA14" s="46"/>
      <c r="RBB14" s="46"/>
      <c r="RBC14" s="46"/>
      <c r="RBD14" s="46"/>
      <c r="RBE14" s="46"/>
      <c r="RBF14" s="46"/>
      <c r="RBG14" s="46"/>
      <c r="RBH14" s="46"/>
      <c r="RBI14" s="46"/>
      <c r="RBJ14" s="46"/>
      <c r="RBK14" s="46"/>
      <c r="RBL14" s="46"/>
      <c r="RBM14" s="46"/>
      <c r="RBN14" s="46"/>
      <c r="RBO14" s="46"/>
      <c r="RBP14" s="46"/>
      <c r="RBQ14" s="46"/>
      <c r="RBR14" s="46"/>
      <c r="RBS14" s="46"/>
      <c r="RBT14" s="46"/>
      <c r="RBU14" s="46"/>
      <c r="RBV14" s="46"/>
      <c r="RBW14" s="46"/>
      <c r="RBX14" s="46"/>
      <c r="RBY14" s="46"/>
      <c r="RBZ14" s="46"/>
      <c r="RCA14" s="46"/>
      <c r="RCB14" s="46"/>
      <c r="RCC14" s="46"/>
      <c r="RCD14" s="46"/>
      <c r="RCE14" s="46"/>
      <c r="RCF14" s="46"/>
      <c r="RCG14" s="46"/>
      <c r="RCH14" s="46"/>
      <c r="RCI14" s="46"/>
      <c r="RCJ14" s="46"/>
      <c r="RCK14" s="46"/>
      <c r="RCL14" s="46"/>
      <c r="RCM14" s="46"/>
      <c r="RCN14" s="46"/>
      <c r="RCO14" s="46"/>
      <c r="RCP14" s="46"/>
      <c r="RCQ14" s="46"/>
      <c r="RCR14" s="46"/>
      <c r="RCS14" s="46"/>
      <c r="RCT14" s="46"/>
      <c r="RCU14" s="46"/>
      <c r="RCV14" s="46"/>
      <c r="RCW14" s="46"/>
      <c r="RCX14" s="46"/>
      <c r="RCY14" s="46"/>
      <c r="RCZ14" s="46"/>
      <c r="RDA14" s="46"/>
      <c r="RDB14" s="46"/>
      <c r="RDC14" s="46"/>
      <c r="RDD14" s="46"/>
      <c r="RDE14" s="46"/>
      <c r="RDF14" s="46"/>
      <c r="RDG14" s="46"/>
      <c r="RDH14" s="46"/>
      <c r="RDI14" s="46"/>
      <c r="RDJ14" s="46"/>
      <c r="RDK14" s="46"/>
      <c r="RDL14" s="46"/>
      <c r="RDM14" s="46"/>
      <c r="RDN14" s="46"/>
      <c r="RDO14" s="46"/>
      <c r="RDP14" s="46"/>
      <c r="RDQ14" s="46"/>
      <c r="RDR14" s="46"/>
      <c r="RDS14" s="46"/>
      <c r="RDT14" s="46"/>
      <c r="RDU14" s="46"/>
      <c r="RDV14" s="46"/>
      <c r="RDW14" s="46"/>
      <c r="RDX14" s="46"/>
      <c r="RDY14" s="46"/>
      <c r="RDZ14" s="46"/>
      <c r="REA14" s="46"/>
      <c r="REB14" s="46"/>
      <c r="REC14" s="46"/>
      <c r="RED14" s="46"/>
      <c r="REE14" s="46"/>
      <c r="REF14" s="46"/>
      <c r="REG14" s="46"/>
      <c r="REH14" s="46"/>
      <c r="REI14" s="46"/>
      <c r="REJ14" s="46"/>
      <c r="REK14" s="46"/>
      <c r="REL14" s="46"/>
      <c r="REM14" s="46"/>
      <c r="REN14" s="46"/>
      <c r="REO14" s="46"/>
      <c r="REP14" s="46"/>
      <c r="REQ14" s="46"/>
      <c r="RER14" s="46"/>
      <c r="RES14" s="46"/>
      <c r="RET14" s="46"/>
      <c r="REU14" s="46"/>
      <c r="REV14" s="46"/>
      <c r="REW14" s="46"/>
      <c r="REX14" s="46"/>
      <c r="REY14" s="46"/>
      <c r="REZ14" s="46"/>
      <c r="RFA14" s="46"/>
      <c r="RFB14" s="46"/>
      <c r="RFC14" s="46"/>
      <c r="RFD14" s="46"/>
      <c r="RFE14" s="46"/>
      <c r="RFF14" s="46"/>
      <c r="RFG14" s="46"/>
      <c r="RFH14" s="46"/>
      <c r="RFI14" s="46"/>
      <c r="RFJ14" s="46"/>
      <c r="RFK14" s="46"/>
      <c r="RFL14" s="46"/>
      <c r="RFM14" s="46"/>
      <c r="RFN14" s="46"/>
      <c r="RFO14" s="46"/>
      <c r="RFP14" s="46"/>
      <c r="RFQ14" s="46"/>
      <c r="RFR14" s="46"/>
      <c r="RFS14" s="46"/>
      <c r="RFT14" s="46"/>
      <c r="RFU14" s="46"/>
      <c r="RFV14" s="46"/>
      <c r="RFW14" s="46"/>
      <c r="RFX14" s="46"/>
      <c r="RFY14" s="46"/>
      <c r="RFZ14" s="46"/>
      <c r="RGA14" s="46"/>
      <c r="RGB14" s="46"/>
      <c r="RGC14" s="46"/>
      <c r="RGD14" s="46"/>
      <c r="RGE14" s="46"/>
      <c r="RGF14" s="46"/>
      <c r="RGG14" s="46"/>
      <c r="RGH14" s="46"/>
      <c r="RGI14" s="46"/>
      <c r="RGJ14" s="46"/>
      <c r="RGK14" s="46"/>
      <c r="RGL14" s="46"/>
      <c r="RGM14" s="46"/>
      <c r="RGN14" s="46"/>
      <c r="RGO14" s="46"/>
      <c r="RGP14" s="46"/>
      <c r="RGQ14" s="46"/>
      <c r="RGR14" s="46"/>
      <c r="RGS14" s="46"/>
      <c r="RGT14" s="46"/>
      <c r="RGU14" s="46"/>
      <c r="RGV14" s="46"/>
      <c r="RGW14" s="46"/>
      <c r="RGX14" s="46"/>
      <c r="RGY14" s="46"/>
      <c r="RGZ14" s="46"/>
      <c r="RHA14" s="46"/>
      <c r="RHB14" s="46"/>
      <c r="RHC14" s="46"/>
      <c r="RHD14" s="46"/>
      <c r="RHE14" s="46"/>
      <c r="RHF14" s="46"/>
      <c r="RHG14" s="46"/>
      <c r="RHH14" s="46"/>
      <c r="RHI14" s="46"/>
      <c r="RHJ14" s="46"/>
      <c r="RHK14" s="46"/>
      <c r="RHL14" s="46"/>
      <c r="RHM14" s="46"/>
      <c r="RHN14" s="46"/>
      <c r="RHO14" s="46"/>
      <c r="RHP14" s="46"/>
      <c r="RHQ14" s="46"/>
      <c r="RHR14" s="46"/>
      <c r="RHS14" s="46"/>
      <c r="RHT14" s="46"/>
      <c r="RHU14" s="46"/>
      <c r="RHV14" s="46"/>
      <c r="RHW14" s="46"/>
      <c r="RHX14" s="46"/>
      <c r="RHY14" s="46"/>
      <c r="RHZ14" s="46"/>
      <c r="RIA14" s="46"/>
      <c r="RIB14" s="46"/>
      <c r="RIC14" s="46"/>
      <c r="RID14" s="46"/>
      <c r="RIE14" s="46"/>
      <c r="RIF14" s="46"/>
      <c r="RIG14" s="46"/>
      <c r="RIH14" s="46"/>
      <c r="RII14" s="46"/>
      <c r="RIJ14" s="46"/>
      <c r="RIK14" s="46"/>
      <c r="RIL14" s="46"/>
      <c r="RIM14" s="46"/>
      <c r="RIN14" s="46"/>
      <c r="RIO14" s="46"/>
      <c r="RIP14" s="46"/>
      <c r="RIQ14" s="46"/>
      <c r="RIR14" s="46"/>
      <c r="RIS14" s="46"/>
      <c r="RIT14" s="46"/>
      <c r="RIU14" s="46"/>
      <c r="RIV14" s="46"/>
      <c r="RIW14" s="46"/>
      <c r="RIX14" s="46"/>
      <c r="RIY14" s="46"/>
      <c r="RIZ14" s="46"/>
      <c r="RJA14" s="46"/>
      <c r="RJB14" s="46"/>
      <c r="RJC14" s="46"/>
      <c r="RJD14" s="46"/>
      <c r="RJE14" s="46"/>
      <c r="RJF14" s="46"/>
      <c r="RJG14" s="46"/>
      <c r="RJH14" s="46"/>
      <c r="RJI14" s="46"/>
      <c r="RJJ14" s="46"/>
      <c r="RJK14" s="46"/>
      <c r="RJL14" s="46"/>
      <c r="RJM14" s="46"/>
      <c r="RJN14" s="46"/>
      <c r="RJO14" s="46"/>
      <c r="RJP14" s="46"/>
      <c r="RJQ14" s="46"/>
      <c r="RJR14" s="46"/>
      <c r="RJS14" s="46"/>
      <c r="RJT14" s="46"/>
      <c r="RJU14" s="46"/>
      <c r="RJV14" s="46"/>
      <c r="RJW14" s="46"/>
      <c r="RJX14" s="46"/>
      <c r="RJY14" s="46"/>
      <c r="RJZ14" s="46"/>
      <c r="RKA14" s="46"/>
      <c r="RKB14" s="46"/>
      <c r="RKC14" s="46"/>
      <c r="RKD14" s="46"/>
      <c r="RKE14" s="46"/>
      <c r="RKF14" s="46"/>
      <c r="RKG14" s="46"/>
      <c r="RKH14" s="46"/>
      <c r="RKI14" s="46"/>
      <c r="RKJ14" s="46"/>
      <c r="RKK14" s="46"/>
      <c r="RKL14" s="46"/>
      <c r="RKM14" s="46"/>
      <c r="RKN14" s="46"/>
      <c r="RKO14" s="46"/>
      <c r="RKP14" s="46"/>
      <c r="RKQ14" s="46"/>
      <c r="RKR14" s="46"/>
      <c r="RKS14" s="46"/>
      <c r="RKT14" s="46"/>
      <c r="RKU14" s="46"/>
      <c r="RKV14" s="46"/>
      <c r="RKW14" s="46"/>
      <c r="RKX14" s="46"/>
      <c r="RKY14" s="46"/>
      <c r="RKZ14" s="46"/>
      <c r="RLA14" s="46"/>
      <c r="RLB14" s="46"/>
      <c r="RLC14" s="46"/>
      <c r="RLD14" s="46"/>
      <c r="RLE14" s="46"/>
      <c r="RLF14" s="46"/>
      <c r="RLG14" s="46"/>
      <c r="RLH14" s="46"/>
      <c r="RLI14" s="46"/>
      <c r="RLJ14" s="46"/>
      <c r="RLK14" s="46"/>
      <c r="RLL14" s="46"/>
      <c r="RLM14" s="46"/>
      <c r="RLN14" s="46"/>
      <c r="RLO14" s="46"/>
      <c r="RLP14" s="46"/>
      <c r="RLQ14" s="46"/>
      <c r="RLR14" s="46"/>
      <c r="RLS14" s="46"/>
      <c r="RLT14" s="46"/>
      <c r="RLU14" s="46"/>
      <c r="RLV14" s="46"/>
      <c r="RLW14" s="46"/>
      <c r="RLX14" s="46"/>
      <c r="RLY14" s="46"/>
      <c r="RLZ14" s="46"/>
      <c r="RMA14" s="46"/>
      <c r="RMB14" s="46"/>
      <c r="RMC14" s="46"/>
      <c r="RMD14" s="46"/>
      <c r="RME14" s="46"/>
      <c r="RMF14" s="46"/>
      <c r="RMG14" s="46"/>
      <c r="RMH14" s="46"/>
      <c r="RMI14" s="46"/>
      <c r="RMJ14" s="46"/>
      <c r="RMK14" s="46"/>
      <c r="RML14" s="46"/>
      <c r="RMM14" s="46"/>
      <c r="RMN14" s="46"/>
      <c r="RMO14" s="46"/>
      <c r="RMP14" s="46"/>
      <c r="RMQ14" s="46"/>
      <c r="RMR14" s="46"/>
      <c r="RMS14" s="46"/>
      <c r="RMT14" s="46"/>
      <c r="RMU14" s="46"/>
      <c r="RMV14" s="46"/>
      <c r="RMW14" s="46"/>
      <c r="RMX14" s="46"/>
      <c r="RMY14" s="46"/>
      <c r="RMZ14" s="46"/>
      <c r="RNA14" s="46"/>
      <c r="RNB14" s="46"/>
      <c r="RNC14" s="46"/>
      <c r="RND14" s="46"/>
      <c r="RNE14" s="46"/>
      <c r="RNF14" s="46"/>
      <c r="RNG14" s="46"/>
      <c r="RNH14" s="46"/>
      <c r="RNI14" s="46"/>
      <c r="RNJ14" s="46"/>
      <c r="RNK14" s="46"/>
      <c r="RNL14" s="46"/>
      <c r="RNM14" s="46"/>
      <c r="RNN14" s="46"/>
      <c r="RNO14" s="46"/>
      <c r="RNP14" s="46"/>
      <c r="RNQ14" s="46"/>
      <c r="RNR14" s="46"/>
      <c r="RNS14" s="46"/>
      <c r="RNT14" s="46"/>
      <c r="RNU14" s="46"/>
      <c r="RNV14" s="46"/>
      <c r="RNW14" s="46"/>
      <c r="RNX14" s="46"/>
      <c r="RNY14" s="46"/>
      <c r="RNZ14" s="46"/>
      <c r="ROA14" s="46"/>
      <c r="ROB14" s="46"/>
      <c r="ROC14" s="46"/>
      <c r="ROD14" s="46"/>
      <c r="ROE14" s="46"/>
      <c r="ROF14" s="46"/>
      <c r="ROG14" s="46"/>
      <c r="ROH14" s="46"/>
      <c r="ROI14" s="46"/>
      <c r="ROJ14" s="46"/>
      <c r="ROK14" s="46"/>
      <c r="ROL14" s="46"/>
      <c r="ROM14" s="46"/>
      <c r="RON14" s="46"/>
      <c r="ROO14" s="46"/>
      <c r="ROP14" s="46"/>
      <c r="ROQ14" s="46"/>
      <c r="ROR14" s="46"/>
      <c r="ROS14" s="46"/>
      <c r="ROT14" s="46"/>
      <c r="ROU14" s="46"/>
      <c r="ROV14" s="46"/>
      <c r="ROW14" s="46"/>
      <c r="ROX14" s="46"/>
      <c r="ROY14" s="46"/>
      <c r="ROZ14" s="46"/>
      <c r="RPA14" s="46"/>
      <c r="RPB14" s="46"/>
      <c r="RPC14" s="46"/>
      <c r="RPD14" s="46"/>
      <c r="RPE14" s="46"/>
      <c r="RPF14" s="46"/>
      <c r="RPG14" s="46"/>
      <c r="RPH14" s="46"/>
      <c r="RPI14" s="46"/>
      <c r="RPJ14" s="46"/>
      <c r="RPK14" s="46"/>
      <c r="RPL14" s="46"/>
      <c r="RPM14" s="46"/>
      <c r="RPN14" s="46"/>
      <c r="RPO14" s="46"/>
      <c r="RPP14" s="46"/>
      <c r="RPQ14" s="46"/>
      <c r="RPR14" s="46"/>
      <c r="RPS14" s="46"/>
      <c r="RPT14" s="46"/>
      <c r="RPU14" s="46"/>
      <c r="RPV14" s="46"/>
      <c r="RPW14" s="46"/>
      <c r="RPX14" s="46"/>
      <c r="RPY14" s="46"/>
      <c r="RPZ14" s="46"/>
      <c r="RQA14" s="46"/>
      <c r="RQB14" s="46"/>
      <c r="RQC14" s="46"/>
      <c r="RQD14" s="46"/>
      <c r="RQE14" s="46"/>
      <c r="RQF14" s="46"/>
      <c r="RQG14" s="46"/>
      <c r="RQH14" s="46"/>
      <c r="RQI14" s="46"/>
      <c r="RQJ14" s="46"/>
      <c r="RQK14" s="46"/>
      <c r="RQL14" s="46"/>
      <c r="RQM14" s="46"/>
      <c r="RQN14" s="46"/>
      <c r="RQO14" s="46"/>
      <c r="RQP14" s="46"/>
      <c r="RQQ14" s="46"/>
      <c r="RQR14" s="46"/>
      <c r="RQS14" s="46"/>
      <c r="RQT14" s="46"/>
      <c r="RQU14" s="46"/>
      <c r="RQV14" s="46"/>
      <c r="RQW14" s="46"/>
      <c r="RQX14" s="46"/>
      <c r="RQY14" s="46"/>
      <c r="RQZ14" s="46"/>
      <c r="RRA14" s="46"/>
      <c r="RRB14" s="46"/>
      <c r="RRC14" s="46"/>
      <c r="RRD14" s="46"/>
      <c r="RRE14" s="46"/>
      <c r="RRF14" s="46"/>
      <c r="RRG14" s="46"/>
      <c r="RRH14" s="46"/>
      <c r="RRI14" s="46"/>
      <c r="RRJ14" s="46"/>
      <c r="RRK14" s="46"/>
      <c r="RRL14" s="46"/>
      <c r="RRM14" s="46"/>
      <c r="RRN14" s="46"/>
      <c r="RRO14" s="46"/>
      <c r="RRP14" s="46"/>
      <c r="RRQ14" s="46"/>
      <c r="RRR14" s="46"/>
      <c r="RRS14" s="46"/>
      <c r="RRT14" s="46"/>
      <c r="RRU14" s="46"/>
      <c r="RRV14" s="46"/>
      <c r="RRW14" s="46"/>
      <c r="RRX14" s="46"/>
      <c r="RRY14" s="46"/>
      <c r="RRZ14" s="46"/>
      <c r="RSA14" s="46"/>
      <c r="RSB14" s="46"/>
      <c r="RSC14" s="46"/>
      <c r="RSD14" s="46"/>
      <c r="RSE14" s="46"/>
      <c r="RSF14" s="46"/>
      <c r="RSG14" s="46"/>
      <c r="RSH14" s="46"/>
      <c r="RSI14" s="46"/>
      <c r="RSJ14" s="46"/>
      <c r="RSK14" s="46"/>
      <c r="RSL14" s="46"/>
      <c r="RSM14" s="46"/>
      <c r="RSN14" s="46"/>
      <c r="RSO14" s="46"/>
      <c r="RSP14" s="46"/>
      <c r="RSQ14" s="46"/>
      <c r="RSR14" s="46"/>
      <c r="RSS14" s="46"/>
      <c r="RST14" s="46"/>
      <c r="RSU14" s="46"/>
      <c r="RSV14" s="46"/>
      <c r="RSW14" s="46"/>
      <c r="RSX14" s="46"/>
      <c r="RSY14" s="46"/>
      <c r="RSZ14" s="46"/>
      <c r="RTA14" s="46"/>
      <c r="RTB14" s="46"/>
      <c r="RTC14" s="46"/>
      <c r="RTD14" s="46"/>
      <c r="RTE14" s="46"/>
      <c r="RTF14" s="46"/>
      <c r="RTG14" s="46"/>
      <c r="RTH14" s="46"/>
      <c r="RTI14" s="46"/>
      <c r="RTJ14" s="46"/>
      <c r="RTK14" s="46"/>
      <c r="RTL14" s="46"/>
      <c r="RTM14" s="46"/>
      <c r="RTN14" s="46"/>
      <c r="RTO14" s="46"/>
      <c r="RTP14" s="46"/>
      <c r="RTQ14" s="46"/>
      <c r="RTR14" s="46"/>
      <c r="RTS14" s="46"/>
      <c r="RTT14" s="46"/>
      <c r="RTU14" s="46"/>
      <c r="RTV14" s="46"/>
      <c r="RTW14" s="46"/>
      <c r="RTX14" s="46"/>
      <c r="RTY14" s="46"/>
      <c r="RTZ14" s="46"/>
      <c r="RUA14" s="46"/>
      <c r="RUB14" s="46"/>
      <c r="RUC14" s="46"/>
      <c r="RUD14" s="46"/>
      <c r="RUE14" s="46"/>
      <c r="RUF14" s="46"/>
      <c r="RUG14" s="46"/>
      <c r="RUH14" s="46"/>
      <c r="RUI14" s="46"/>
      <c r="RUJ14" s="46"/>
      <c r="RUK14" s="46"/>
      <c r="RUL14" s="46"/>
      <c r="RUM14" s="46"/>
      <c r="RUN14" s="46"/>
      <c r="RUO14" s="46"/>
      <c r="RUP14" s="46"/>
      <c r="RUQ14" s="46"/>
      <c r="RUR14" s="46"/>
      <c r="RUS14" s="46"/>
      <c r="RUT14" s="46"/>
      <c r="RUU14" s="46"/>
      <c r="RUV14" s="46"/>
      <c r="RUW14" s="46"/>
      <c r="RUX14" s="46"/>
      <c r="RUY14" s="46"/>
      <c r="RUZ14" s="46"/>
      <c r="RVA14" s="46"/>
      <c r="RVB14" s="46"/>
      <c r="RVC14" s="46"/>
      <c r="RVD14" s="46"/>
      <c r="RVE14" s="46"/>
      <c r="RVF14" s="46"/>
      <c r="RVG14" s="46"/>
      <c r="RVH14" s="46"/>
      <c r="RVI14" s="46"/>
      <c r="RVJ14" s="46"/>
      <c r="RVK14" s="46"/>
      <c r="RVL14" s="46"/>
      <c r="RVM14" s="46"/>
      <c r="RVN14" s="46"/>
      <c r="RVO14" s="46"/>
      <c r="RVP14" s="46"/>
      <c r="RVQ14" s="46"/>
      <c r="RVR14" s="46"/>
      <c r="RVS14" s="46"/>
      <c r="RVT14" s="46"/>
      <c r="RVU14" s="46"/>
      <c r="RVV14" s="46"/>
      <c r="RVW14" s="46"/>
      <c r="RVX14" s="46"/>
      <c r="RVY14" s="46"/>
      <c r="RVZ14" s="46"/>
      <c r="RWA14" s="46"/>
      <c r="RWB14" s="46"/>
      <c r="RWC14" s="46"/>
      <c r="RWD14" s="46"/>
      <c r="RWE14" s="46"/>
      <c r="RWF14" s="46"/>
      <c r="RWG14" s="46"/>
      <c r="RWH14" s="46"/>
      <c r="RWI14" s="46"/>
      <c r="RWJ14" s="46"/>
      <c r="RWK14" s="46"/>
      <c r="RWL14" s="46"/>
      <c r="RWM14" s="46"/>
      <c r="RWN14" s="46"/>
      <c r="RWO14" s="46"/>
      <c r="RWP14" s="46"/>
      <c r="RWQ14" s="46"/>
      <c r="RWR14" s="46"/>
      <c r="RWS14" s="46"/>
      <c r="RWT14" s="46"/>
      <c r="RWU14" s="46"/>
      <c r="RWV14" s="46"/>
      <c r="RWW14" s="46"/>
      <c r="RWX14" s="46"/>
      <c r="RWY14" s="46"/>
      <c r="RWZ14" s="46"/>
      <c r="RXA14" s="46"/>
      <c r="RXB14" s="46"/>
      <c r="RXC14" s="46"/>
      <c r="RXD14" s="46"/>
      <c r="RXE14" s="46"/>
      <c r="RXF14" s="46"/>
      <c r="RXG14" s="46"/>
      <c r="RXH14" s="46"/>
      <c r="RXI14" s="46"/>
      <c r="RXJ14" s="46"/>
      <c r="RXK14" s="46"/>
      <c r="RXL14" s="46"/>
      <c r="RXM14" s="46"/>
      <c r="RXN14" s="46"/>
      <c r="RXO14" s="46"/>
      <c r="RXP14" s="46"/>
      <c r="RXQ14" s="46"/>
      <c r="RXR14" s="46"/>
      <c r="RXS14" s="46"/>
      <c r="RXT14" s="46"/>
      <c r="RXU14" s="46"/>
      <c r="RXV14" s="46"/>
      <c r="RXW14" s="46"/>
      <c r="RXX14" s="46"/>
      <c r="RXY14" s="46"/>
      <c r="RXZ14" s="46"/>
      <c r="RYA14" s="46"/>
      <c r="RYB14" s="46"/>
      <c r="RYC14" s="46"/>
      <c r="RYD14" s="46"/>
      <c r="RYE14" s="46"/>
      <c r="RYF14" s="46"/>
      <c r="RYG14" s="46"/>
      <c r="RYH14" s="46"/>
      <c r="RYI14" s="46"/>
      <c r="RYJ14" s="46"/>
      <c r="RYK14" s="46"/>
      <c r="RYL14" s="46"/>
      <c r="RYM14" s="46"/>
      <c r="RYN14" s="46"/>
      <c r="RYO14" s="46"/>
      <c r="RYP14" s="46"/>
      <c r="RYQ14" s="46"/>
      <c r="RYR14" s="46"/>
      <c r="RYS14" s="46"/>
      <c r="RYT14" s="46"/>
      <c r="RYU14" s="46"/>
      <c r="RYV14" s="46"/>
      <c r="RYW14" s="46"/>
      <c r="RYX14" s="46"/>
      <c r="RYY14" s="46"/>
      <c r="RYZ14" s="46"/>
      <c r="RZA14" s="46"/>
      <c r="RZB14" s="46"/>
      <c r="RZC14" s="46"/>
      <c r="RZD14" s="46"/>
      <c r="RZE14" s="46"/>
      <c r="RZF14" s="46"/>
      <c r="RZG14" s="46"/>
      <c r="RZH14" s="46"/>
      <c r="RZI14" s="46"/>
      <c r="RZJ14" s="46"/>
      <c r="RZK14" s="46"/>
      <c r="RZL14" s="46"/>
      <c r="RZM14" s="46"/>
      <c r="RZN14" s="46"/>
      <c r="RZO14" s="46"/>
      <c r="RZP14" s="46"/>
      <c r="RZQ14" s="46"/>
      <c r="RZR14" s="46"/>
      <c r="RZS14" s="46"/>
      <c r="RZT14" s="46"/>
      <c r="RZU14" s="46"/>
      <c r="RZV14" s="46"/>
      <c r="RZW14" s="46"/>
      <c r="RZX14" s="46"/>
      <c r="RZY14" s="46"/>
      <c r="RZZ14" s="46"/>
      <c r="SAA14" s="46"/>
      <c r="SAB14" s="46"/>
      <c r="SAC14" s="46"/>
      <c r="SAD14" s="46"/>
      <c r="SAE14" s="46"/>
      <c r="SAF14" s="46"/>
      <c r="SAG14" s="46"/>
      <c r="SAH14" s="46"/>
      <c r="SAI14" s="46"/>
      <c r="SAJ14" s="46"/>
      <c r="SAK14" s="46"/>
      <c r="SAL14" s="46"/>
      <c r="SAM14" s="46"/>
      <c r="SAN14" s="46"/>
      <c r="SAO14" s="46"/>
      <c r="SAP14" s="46"/>
      <c r="SAQ14" s="46"/>
      <c r="SAR14" s="46"/>
      <c r="SAS14" s="46"/>
      <c r="SAT14" s="46"/>
      <c r="SAU14" s="46"/>
      <c r="SAV14" s="46"/>
      <c r="SAW14" s="46"/>
      <c r="SAX14" s="46"/>
      <c r="SAY14" s="46"/>
      <c r="SAZ14" s="46"/>
      <c r="SBA14" s="46"/>
      <c r="SBB14" s="46"/>
      <c r="SBC14" s="46"/>
      <c r="SBD14" s="46"/>
      <c r="SBE14" s="46"/>
      <c r="SBF14" s="46"/>
      <c r="SBG14" s="46"/>
      <c r="SBH14" s="46"/>
      <c r="SBI14" s="46"/>
      <c r="SBJ14" s="46"/>
      <c r="SBK14" s="46"/>
      <c r="SBL14" s="46"/>
      <c r="SBM14" s="46"/>
      <c r="SBN14" s="46"/>
      <c r="SBO14" s="46"/>
      <c r="SBP14" s="46"/>
      <c r="SBQ14" s="46"/>
      <c r="SBR14" s="46"/>
      <c r="SBS14" s="46"/>
      <c r="SBT14" s="46"/>
      <c r="SBU14" s="46"/>
      <c r="SBV14" s="46"/>
      <c r="SBW14" s="46"/>
      <c r="SBX14" s="46"/>
      <c r="SBY14" s="46"/>
      <c r="SBZ14" s="46"/>
      <c r="SCA14" s="46"/>
      <c r="SCB14" s="46"/>
      <c r="SCC14" s="46"/>
      <c r="SCD14" s="46"/>
      <c r="SCE14" s="46"/>
      <c r="SCF14" s="46"/>
      <c r="SCG14" s="46"/>
      <c r="SCH14" s="46"/>
      <c r="SCI14" s="46"/>
      <c r="SCJ14" s="46"/>
      <c r="SCK14" s="46"/>
      <c r="SCL14" s="46"/>
      <c r="SCM14" s="46"/>
      <c r="SCN14" s="46"/>
      <c r="SCO14" s="46"/>
      <c r="SCP14" s="46"/>
      <c r="SCQ14" s="46"/>
      <c r="SCR14" s="46"/>
      <c r="SCS14" s="46"/>
      <c r="SCT14" s="46"/>
      <c r="SCU14" s="46"/>
      <c r="SCV14" s="46"/>
      <c r="SCW14" s="46"/>
      <c r="SCX14" s="46"/>
      <c r="SCY14" s="46"/>
      <c r="SCZ14" s="46"/>
      <c r="SDA14" s="46"/>
      <c r="SDB14" s="46"/>
      <c r="SDC14" s="46"/>
      <c r="SDD14" s="46"/>
      <c r="SDE14" s="46"/>
      <c r="SDF14" s="46"/>
      <c r="SDG14" s="46"/>
      <c r="SDH14" s="46"/>
      <c r="SDI14" s="46"/>
      <c r="SDJ14" s="46"/>
      <c r="SDK14" s="46"/>
      <c r="SDL14" s="46"/>
      <c r="SDM14" s="46"/>
      <c r="SDN14" s="46"/>
      <c r="SDO14" s="46"/>
      <c r="SDP14" s="46"/>
      <c r="SDQ14" s="46"/>
      <c r="SDR14" s="46"/>
      <c r="SDS14" s="46"/>
      <c r="SDT14" s="46"/>
      <c r="SDU14" s="46"/>
      <c r="SDV14" s="46"/>
      <c r="SDW14" s="46"/>
      <c r="SDX14" s="46"/>
      <c r="SDY14" s="46"/>
      <c r="SDZ14" s="46"/>
      <c r="SEA14" s="46"/>
      <c r="SEB14" s="46"/>
      <c r="SEC14" s="46"/>
      <c r="SED14" s="46"/>
      <c r="SEE14" s="46"/>
      <c r="SEF14" s="46"/>
      <c r="SEG14" s="46"/>
      <c r="SEH14" s="46"/>
      <c r="SEI14" s="46"/>
      <c r="SEJ14" s="46"/>
      <c r="SEK14" s="46"/>
      <c r="SEL14" s="46"/>
      <c r="SEM14" s="46"/>
      <c r="SEN14" s="46"/>
      <c r="SEO14" s="46"/>
      <c r="SEP14" s="46"/>
      <c r="SEQ14" s="46"/>
      <c r="SER14" s="46"/>
      <c r="SES14" s="46"/>
      <c r="SET14" s="46"/>
      <c r="SEU14" s="46"/>
      <c r="SEV14" s="46"/>
      <c r="SEW14" s="46"/>
      <c r="SEX14" s="46"/>
      <c r="SEY14" s="46"/>
      <c r="SEZ14" s="46"/>
      <c r="SFA14" s="46"/>
      <c r="SFB14" s="46"/>
      <c r="SFC14" s="46"/>
      <c r="SFD14" s="46"/>
      <c r="SFE14" s="46"/>
      <c r="SFF14" s="46"/>
      <c r="SFG14" s="46"/>
      <c r="SFH14" s="46"/>
      <c r="SFI14" s="46"/>
      <c r="SFJ14" s="46"/>
      <c r="SFK14" s="46"/>
      <c r="SFL14" s="46"/>
      <c r="SFM14" s="46"/>
      <c r="SFN14" s="46"/>
      <c r="SFO14" s="46"/>
      <c r="SFP14" s="46"/>
      <c r="SFQ14" s="46"/>
      <c r="SFR14" s="46"/>
      <c r="SFS14" s="46"/>
      <c r="SFT14" s="46"/>
      <c r="SFU14" s="46"/>
      <c r="SFV14" s="46"/>
      <c r="SFW14" s="46"/>
      <c r="SFX14" s="46"/>
      <c r="SFY14" s="46"/>
      <c r="SFZ14" s="46"/>
      <c r="SGA14" s="46"/>
      <c r="SGB14" s="46"/>
      <c r="SGC14" s="46"/>
      <c r="SGD14" s="46"/>
      <c r="SGE14" s="46"/>
      <c r="SGF14" s="46"/>
      <c r="SGG14" s="46"/>
      <c r="SGH14" s="46"/>
      <c r="SGI14" s="46"/>
      <c r="SGJ14" s="46"/>
      <c r="SGK14" s="46"/>
      <c r="SGL14" s="46"/>
      <c r="SGM14" s="46"/>
      <c r="SGN14" s="46"/>
      <c r="SGO14" s="46"/>
      <c r="SGP14" s="46"/>
      <c r="SGQ14" s="46"/>
      <c r="SGR14" s="46"/>
      <c r="SGS14" s="46"/>
      <c r="SGT14" s="46"/>
      <c r="SGU14" s="46"/>
      <c r="SGV14" s="46"/>
      <c r="SGW14" s="46"/>
      <c r="SGX14" s="46"/>
      <c r="SGY14" s="46"/>
      <c r="SGZ14" s="46"/>
      <c r="SHA14" s="46"/>
      <c r="SHB14" s="46"/>
      <c r="SHC14" s="46"/>
      <c r="SHD14" s="46"/>
      <c r="SHE14" s="46"/>
      <c r="SHF14" s="46"/>
      <c r="SHG14" s="46"/>
      <c r="SHH14" s="46"/>
      <c r="SHI14" s="46"/>
      <c r="SHJ14" s="46"/>
      <c r="SHK14" s="46"/>
      <c r="SHL14" s="46"/>
      <c r="SHM14" s="46"/>
      <c r="SHN14" s="46"/>
      <c r="SHO14" s="46"/>
      <c r="SHP14" s="46"/>
      <c r="SHQ14" s="46"/>
      <c r="SHR14" s="46"/>
      <c r="SHS14" s="46"/>
      <c r="SHT14" s="46"/>
      <c r="SHU14" s="46"/>
      <c r="SHV14" s="46"/>
      <c r="SHW14" s="46"/>
      <c r="SHX14" s="46"/>
      <c r="SHY14" s="46"/>
      <c r="SHZ14" s="46"/>
      <c r="SIA14" s="46"/>
      <c r="SIB14" s="46"/>
      <c r="SIC14" s="46"/>
      <c r="SID14" s="46"/>
      <c r="SIE14" s="46"/>
      <c r="SIF14" s="46"/>
      <c r="SIG14" s="46"/>
      <c r="SIH14" s="46"/>
      <c r="SII14" s="46"/>
      <c r="SIJ14" s="46"/>
      <c r="SIK14" s="46"/>
      <c r="SIL14" s="46"/>
      <c r="SIM14" s="46"/>
      <c r="SIN14" s="46"/>
      <c r="SIO14" s="46"/>
      <c r="SIP14" s="46"/>
      <c r="SIQ14" s="46"/>
      <c r="SIR14" s="46"/>
      <c r="SIS14" s="46"/>
      <c r="SIT14" s="46"/>
      <c r="SIU14" s="46"/>
      <c r="SIV14" s="46"/>
      <c r="SIW14" s="46"/>
      <c r="SIX14" s="46"/>
      <c r="SIY14" s="46"/>
      <c r="SIZ14" s="46"/>
      <c r="SJA14" s="46"/>
      <c r="SJB14" s="46"/>
      <c r="SJC14" s="46"/>
      <c r="SJD14" s="46"/>
      <c r="SJE14" s="46"/>
      <c r="SJF14" s="46"/>
      <c r="SJG14" s="46"/>
      <c r="SJH14" s="46"/>
      <c r="SJI14" s="46"/>
      <c r="SJJ14" s="46"/>
      <c r="SJK14" s="46"/>
      <c r="SJL14" s="46"/>
      <c r="SJM14" s="46"/>
      <c r="SJN14" s="46"/>
      <c r="SJO14" s="46"/>
      <c r="SJP14" s="46"/>
      <c r="SJQ14" s="46"/>
      <c r="SJR14" s="46"/>
      <c r="SJS14" s="46"/>
      <c r="SJT14" s="46"/>
      <c r="SJU14" s="46"/>
      <c r="SJV14" s="46"/>
      <c r="SJW14" s="46"/>
      <c r="SJX14" s="46"/>
      <c r="SJY14" s="46"/>
      <c r="SJZ14" s="46"/>
      <c r="SKA14" s="46"/>
      <c r="SKB14" s="46"/>
      <c r="SKC14" s="46"/>
      <c r="SKD14" s="46"/>
      <c r="SKE14" s="46"/>
      <c r="SKF14" s="46"/>
      <c r="SKG14" s="46"/>
      <c r="SKH14" s="46"/>
      <c r="SKI14" s="46"/>
      <c r="SKJ14" s="46"/>
      <c r="SKK14" s="46"/>
      <c r="SKL14" s="46"/>
      <c r="SKM14" s="46"/>
      <c r="SKN14" s="46"/>
      <c r="SKO14" s="46"/>
      <c r="SKP14" s="46"/>
      <c r="SKQ14" s="46"/>
      <c r="SKR14" s="46"/>
      <c r="SKS14" s="46"/>
      <c r="SKT14" s="46"/>
      <c r="SKU14" s="46"/>
      <c r="SKV14" s="46"/>
      <c r="SKW14" s="46"/>
      <c r="SKX14" s="46"/>
      <c r="SKY14" s="46"/>
      <c r="SKZ14" s="46"/>
      <c r="SLA14" s="46"/>
      <c r="SLB14" s="46"/>
      <c r="SLC14" s="46"/>
      <c r="SLD14" s="46"/>
      <c r="SLE14" s="46"/>
      <c r="SLF14" s="46"/>
      <c r="SLG14" s="46"/>
      <c r="SLH14" s="46"/>
      <c r="SLI14" s="46"/>
      <c r="SLJ14" s="46"/>
      <c r="SLK14" s="46"/>
      <c r="SLL14" s="46"/>
      <c r="SLM14" s="46"/>
      <c r="SLN14" s="46"/>
      <c r="SLO14" s="46"/>
      <c r="SLP14" s="46"/>
      <c r="SLQ14" s="46"/>
      <c r="SLR14" s="46"/>
      <c r="SLS14" s="46"/>
      <c r="SLT14" s="46"/>
      <c r="SLU14" s="46"/>
      <c r="SLV14" s="46"/>
      <c r="SLW14" s="46"/>
      <c r="SLX14" s="46"/>
      <c r="SLY14" s="46"/>
      <c r="SLZ14" s="46"/>
      <c r="SMA14" s="46"/>
      <c r="SMB14" s="46"/>
      <c r="SMC14" s="46"/>
      <c r="SMD14" s="46"/>
      <c r="SME14" s="46"/>
      <c r="SMF14" s="46"/>
      <c r="SMG14" s="46"/>
      <c r="SMH14" s="46"/>
      <c r="SMI14" s="46"/>
      <c r="SMJ14" s="46"/>
      <c r="SMK14" s="46"/>
      <c r="SML14" s="46"/>
      <c r="SMM14" s="46"/>
      <c r="SMN14" s="46"/>
      <c r="SMO14" s="46"/>
      <c r="SMP14" s="46"/>
      <c r="SMQ14" s="46"/>
      <c r="SMR14" s="46"/>
      <c r="SMS14" s="46"/>
      <c r="SMT14" s="46"/>
      <c r="SMU14" s="46"/>
      <c r="SMV14" s="46"/>
      <c r="SMW14" s="46"/>
      <c r="SMX14" s="46"/>
      <c r="SMY14" s="46"/>
      <c r="SMZ14" s="46"/>
      <c r="SNA14" s="46"/>
      <c r="SNB14" s="46"/>
      <c r="SNC14" s="46"/>
      <c r="SND14" s="46"/>
      <c r="SNE14" s="46"/>
      <c r="SNF14" s="46"/>
      <c r="SNG14" s="46"/>
      <c r="SNH14" s="46"/>
      <c r="SNI14" s="46"/>
      <c r="SNJ14" s="46"/>
      <c r="SNK14" s="46"/>
      <c r="SNL14" s="46"/>
      <c r="SNM14" s="46"/>
      <c r="SNN14" s="46"/>
      <c r="SNO14" s="46"/>
      <c r="SNP14" s="46"/>
      <c r="SNQ14" s="46"/>
      <c r="SNR14" s="46"/>
      <c r="SNS14" s="46"/>
      <c r="SNT14" s="46"/>
      <c r="SNU14" s="46"/>
      <c r="SNV14" s="46"/>
      <c r="SNW14" s="46"/>
      <c r="SNX14" s="46"/>
      <c r="SNY14" s="46"/>
      <c r="SNZ14" s="46"/>
      <c r="SOA14" s="46"/>
      <c r="SOB14" s="46"/>
      <c r="SOC14" s="46"/>
      <c r="SOD14" s="46"/>
      <c r="SOE14" s="46"/>
      <c r="SOF14" s="46"/>
      <c r="SOG14" s="46"/>
      <c r="SOH14" s="46"/>
      <c r="SOI14" s="46"/>
      <c r="SOJ14" s="46"/>
      <c r="SOK14" s="46"/>
      <c r="SOL14" s="46"/>
      <c r="SOM14" s="46"/>
      <c r="SON14" s="46"/>
      <c r="SOO14" s="46"/>
      <c r="SOP14" s="46"/>
      <c r="SOQ14" s="46"/>
      <c r="SOR14" s="46"/>
      <c r="SOS14" s="46"/>
      <c r="SOT14" s="46"/>
      <c r="SOU14" s="46"/>
      <c r="SOV14" s="46"/>
      <c r="SOW14" s="46"/>
      <c r="SOX14" s="46"/>
      <c r="SOY14" s="46"/>
      <c r="SOZ14" s="46"/>
      <c r="SPA14" s="46"/>
      <c r="SPB14" s="46"/>
      <c r="SPC14" s="46"/>
      <c r="SPD14" s="46"/>
      <c r="SPE14" s="46"/>
      <c r="SPF14" s="46"/>
      <c r="SPG14" s="46"/>
      <c r="SPH14" s="46"/>
      <c r="SPI14" s="46"/>
      <c r="SPJ14" s="46"/>
      <c r="SPK14" s="46"/>
      <c r="SPL14" s="46"/>
      <c r="SPM14" s="46"/>
      <c r="SPN14" s="46"/>
      <c r="SPO14" s="46"/>
      <c r="SPP14" s="46"/>
      <c r="SPQ14" s="46"/>
      <c r="SPR14" s="46"/>
      <c r="SPS14" s="46"/>
      <c r="SPT14" s="46"/>
      <c r="SPU14" s="46"/>
      <c r="SPV14" s="46"/>
      <c r="SPW14" s="46"/>
      <c r="SPX14" s="46"/>
      <c r="SPY14" s="46"/>
      <c r="SPZ14" s="46"/>
      <c r="SQA14" s="46"/>
      <c r="SQB14" s="46"/>
      <c r="SQC14" s="46"/>
      <c r="SQD14" s="46"/>
      <c r="SQE14" s="46"/>
      <c r="SQF14" s="46"/>
      <c r="SQG14" s="46"/>
      <c r="SQH14" s="46"/>
      <c r="SQI14" s="46"/>
      <c r="SQJ14" s="46"/>
      <c r="SQK14" s="46"/>
      <c r="SQL14" s="46"/>
      <c r="SQM14" s="46"/>
      <c r="SQN14" s="46"/>
      <c r="SQO14" s="46"/>
      <c r="SQP14" s="46"/>
      <c r="SQQ14" s="46"/>
      <c r="SQR14" s="46"/>
      <c r="SQS14" s="46"/>
      <c r="SQT14" s="46"/>
      <c r="SQU14" s="46"/>
      <c r="SQV14" s="46"/>
      <c r="SQW14" s="46"/>
      <c r="SQX14" s="46"/>
      <c r="SQY14" s="46"/>
      <c r="SQZ14" s="46"/>
      <c r="SRA14" s="46"/>
      <c r="SRB14" s="46"/>
      <c r="SRC14" s="46"/>
      <c r="SRD14" s="46"/>
      <c r="SRE14" s="46"/>
      <c r="SRF14" s="46"/>
      <c r="SRG14" s="46"/>
      <c r="SRH14" s="46"/>
      <c r="SRI14" s="46"/>
      <c r="SRJ14" s="46"/>
      <c r="SRK14" s="46"/>
      <c r="SRL14" s="46"/>
      <c r="SRM14" s="46"/>
      <c r="SRN14" s="46"/>
      <c r="SRO14" s="46"/>
      <c r="SRP14" s="46"/>
      <c r="SRQ14" s="46"/>
      <c r="SRR14" s="46"/>
      <c r="SRS14" s="46"/>
      <c r="SRT14" s="46"/>
      <c r="SRU14" s="46"/>
      <c r="SRV14" s="46"/>
      <c r="SRW14" s="46"/>
      <c r="SRX14" s="46"/>
      <c r="SRY14" s="46"/>
      <c r="SRZ14" s="46"/>
      <c r="SSA14" s="46"/>
      <c r="SSB14" s="46"/>
      <c r="SSC14" s="46"/>
      <c r="SSD14" s="46"/>
      <c r="SSE14" s="46"/>
      <c r="SSF14" s="46"/>
      <c r="SSG14" s="46"/>
      <c r="SSH14" s="46"/>
      <c r="SSI14" s="46"/>
      <c r="SSJ14" s="46"/>
      <c r="SSK14" s="46"/>
      <c r="SSL14" s="46"/>
      <c r="SSM14" s="46"/>
      <c r="SSN14" s="46"/>
      <c r="SSO14" s="46"/>
      <c r="SSP14" s="46"/>
      <c r="SSQ14" s="46"/>
      <c r="SSR14" s="46"/>
      <c r="SSS14" s="46"/>
      <c r="SST14" s="46"/>
      <c r="SSU14" s="46"/>
      <c r="SSV14" s="46"/>
      <c r="SSW14" s="46"/>
      <c r="SSX14" s="46"/>
      <c r="SSY14" s="46"/>
      <c r="SSZ14" s="46"/>
      <c r="STA14" s="46"/>
      <c r="STB14" s="46"/>
      <c r="STC14" s="46"/>
      <c r="STD14" s="46"/>
      <c r="STE14" s="46"/>
      <c r="STF14" s="46"/>
      <c r="STG14" s="46"/>
      <c r="STH14" s="46"/>
      <c r="STI14" s="46"/>
      <c r="STJ14" s="46"/>
      <c r="STK14" s="46"/>
      <c r="STL14" s="46"/>
      <c r="STM14" s="46"/>
      <c r="STN14" s="46"/>
      <c r="STO14" s="46"/>
      <c r="STP14" s="46"/>
      <c r="STQ14" s="46"/>
      <c r="STR14" s="46"/>
      <c r="STS14" s="46"/>
      <c r="STT14" s="46"/>
      <c r="STU14" s="46"/>
      <c r="STV14" s="46"/>
      <c r="STW14" s="46"/>
      <c r="STX14" s="46"/>
      <c r="STY14" s="46"/>
      <c r="STZ14" s="46"/>
      <c r="SUA14" s="46"/>
      <c r="SUB14" s="46"/>
      <c r="SUC14" s="46"/>
      <c r="SUD14" s="46"/>
      <c r="SUE14" s="46"/>
      <c r="SUF14" s="46"/>
      <c r="SUG14" s="46"/>
      <c r="SUH14" s="46"/>
      <c r="SUI14" s="46"/>
      <c r="SUJ14" s="46"/>
      <c r="SUK14" s="46"/>
      <c r="SUL14" s="46"/>
      <c r="SUM14" s="46"/>
      <c r="SUN14" s="46"/>
      <c r="SUO14" s="46"/>
      <c r="SUP14" s="46"/>
      <c r="SUQ14" s="46"/>
      <c r="SUR14" s="46"/>
      <c r="SUS14" s="46"/>
      <c r="SUT14" s="46"/>
      <c r="SUU14" s="46"/>
      <c r="SUV14" s="46"/>
      <c r="SUW14" s="46"/>
      <c r="SUX14" s="46"/>
      <c r="SUY14" s="46"/>
      <c r="SUZ14" s="46"/>
      <c r="SVA14" s="46"/>
      <c r="SVB14" s="46"/>
      <c r="SVC14" s="46"/>
      <c r="SVD14" s="46"/>
      <c r="SVE14" s="46"/>
      <c r="SVF14" s="46"/>
      <c r="SVG14" s="46"/>
      <c r="SVH14" s="46"/>
      <c r="SVI14" s="46"/>
      <c r="SVJ14" s="46"/>
      <c r="SVK14" s="46"/>
      <c r="SVL14" s="46"/>
      <c r="SVM14" s="46"/>
      <c r="SVN14" s="46"/>
      <c r="SVO14" s="46"/>
      <c r="SVP14" s="46"/>
      <c r="SVQ14" s="46"/>
      <c r="SVR14" s="46"/>
      <c r="SVS14" s="46"/>
      <c r="SVT14" s="46"/>
      <c r="SVU14" s="46"/>
      <c r="SVV14" s="46"/>
      <c r="SVW14" s="46"/>
      <c r="SVX14" s="46"/>
      <c r="SVY14" s="46"/>
      <c r="SVZ14" s="46"/>
      <c r="SWA14" s="46"/>
      <c r="SWB14" s="46"/>
      <c r="SWC14" s="46"/>
      <c r="SWD14" s="46"/>
      <c r="SWE14" s="46"/>
      <c r="SWF14" s="46"/>
      <c r="SWG14" s="46"/>
      <c r="SWH14" s="46"/>
      <c r="SWI14" s="46"/>
      <c r="SWJ14" s="46"/>
      <c r="SWK14" s="46"/>
      <c r="SWL14" s="46"/>
      <c r="SWM14" s="46"/>
      <c r="SWN14" s="46"/>
      <c r="SWO14" s="46"/>
      <c r="SWP14" s="46"/>
      <c r="SWQ14" s="46"/>
      <c r="SWR14" s="46"/>
      <c r="SWS14" s="46"/>
      <c r="SWT14" s="46"/>
      <c r="SWU14" s="46"/>
      <c r="SWV14" s="46"/>
      <c r="SWW14" s="46"/>
      <c r="SWX14" s="46"/>
      <c r="SWY14" s="46"/>
      <c r="SWZ14" s="46"/>
      <c r="SXA14" s="46"/>
      <c r="SXB14" s="46"/>
      <c r="SXC14" s="46"/>
      <c r="SXD14" s="46"/>
      <c r="SXE14" s="46"/>
      <c r="SXF14" s="46"/>
      <c r="SXG14" s="46"/>
      <c r="SXH14" s="46"/>
      <c r="SXI14" s="46"/>
      <c r="SXJ14" s="46"/>
      <c r="SXK14" s="46"/>
      <c r="SXL14" s="46"/>
      <c r="SXM14" s="46"/>
      <c r="SXN14" s="46"/>
      <c r="SXO14" s="46"/>
      <c r="SXP14" s="46"/>
      <c r="SXQ14" s="46"/>
      <c r="SXR14" s="46"/>
      <c r="SXS14" s="46"/>
      <c r="SXT14" s="46"/>
      <c r="SXU14" s="46"/>
      <c r="SXV14" s="46"/>
      <c r="SXW14" s="46"/>
      <c r="SXX14" s="46"/>
      <c r="SXY14" s="46"/>
      <c r="SXZ14" s="46"/>
      <c r="SYA14" s="46"/>
      <c r="SYB14" s="46"/>
      <c r="SYC14" s="46"/>
      <c r="SYD14" s="46"/>
      <c r="SYE14" s="46"/>
      <c r="SYF14" s="46"/>
      <c r="SYG14" s="46"/>
      <c r="SYH14" s="46"/>
      <c r="SYI14" s="46"/>
      <c r="SYJ14" s="46"/>
      <c r="SYK14" s="46"/>
      <c r="SYL14" s="46"/>
      <c r="SYM14" s="46"/>
      <c r="SYN14" s="46"/>
      <c r="SYO14" s="46"/>
      <c r="SYP14" s="46"/>
      <c r="SYQ14" s="46"/>
      <c r="SYR14" s="46"/>
      <c r="SYS14" s="46"/>
      <c r="SYT14" s="46"/>
      <c r="SYU14" s="46"/>
      <c r="SYV14" s="46"/>
      <c r="SYW14" s="46"/>
      <c r="SYX14" s="46"/>
      <c r="SYY14" s="46"/>
      <c r="SYZ14" s="46"/>
      <c r="SZA14" s="46"/>
      <c r="SZB14" s="46"/>
      <c r="SZC14" s="46"/>
      <c r="SZD14" s="46"/>
      <c r="SZE14" s="46"/>
      <c r="SZF14" s="46"/>
      <c r="SZG14" s="46"/>
      <c r="SZH14" s="46"/>
      <c r="SZI14" s="46"/>
      <c r="SZJ14" s="46"/>
      <c r="SZK14" s="46"/>
      <c r="SZL14" s="46"/>
      <c r="SZM14" s="46"/>
      <c r="SZN14" s="46"/>
      <c r="SZO14" s="46"/>
      <c r="SZP14" s="46"/>
      <c r="SZQ14" s="46"/>
      <c r="SZR14" s="46"/>
      <c r="SZS14" s="46"/>
      <c r="SZT14" s="46"/>
      <c r="SZU14" s="46"/>
      <c r="SZV14" s="46"/>
      <c r="SZW14" s="46"/>
      <c r="SZX14" s="46"/>
      <c r="SZY14" s="46"/>
      <c r="SZZ14" s="46"/>
      <c r="TAA14" s="46"/>
      <c r="TAB14" s="46"/>
      <c r="TAC14" s="46"/>
      <c r="TAD14" s="46"/>
      <c r="TAE14" s="46"/>
      <c r="TAF14" s="46"/>
      <c r="TAG14" s="46"/>
      <c r="TAH14" s="46"/>
      <c r="TAI14" s="46"/>
      <c r="TAJ14" s="46"/>
      <c r="TAK14" s="46"/>
      <c r="TAL14" s="46"/>
      <c r="TAM14" s="46"/>
      <c r="TAN14" s="46"/>
      <c r="TAO14" s="46"/>
      <c r="TAP14" s="46"/>
      <c r="TAQ14" s="46"/>
      <c r="TAR14" s="46"/>
      <c r="TAS14" s="46"/>
      <c r="TAT14" s="46"/>
      <c r="TAU14" s="46"/>
      <c r="TAV14" s="46"/>
      <c r="TAW14" s="46"/>
      <c r="TAX14" s="46"/>
      <c r="TAY14" s="46"/>
      <c r="TAZ14" s="46"/>
      <c r="TBA14" s="46"/>
      <c r="TBB14" s="46"/>
      <c r="TBC14" s="46"/>
      <c r="TBD14" s="46"/>
      <c r="TBE14" s="46"/>
      <c r="TBF14" s="46"/>
      <c r="TBG14" s="46"/>
      <c r="TBH14" s="46"/>
      <c r="TBI14" s="46"/>
      <c r="TBJ14" s="46"/>
      <c r="TBK14" s="46"/>
      <c r="TBL14" s="46"/>
      <c r="TBM14" s="46"/>
      <c r="TBN14" s="46"/>
      <c r="TBO14" s="46"/>
      <c r="TBP14" s="46"/>
      <c r="TBQ14" s="46"/>
      <c r="TBR14" s="46"/>
      <c r="TBS14" s="46"/>
      <c r="TBT14" s="46"/>
      <c r="TBU14" s="46"/>
      <c r="TBV14" s="46"/>
      <c r="TBW14" s="46"/>
      <c r="TBX14" s="46"/>
      <c r="TBY14" s="46"/>
      <c r="TBZ14" s="46"/>
      <c r="TCA14" s="46"/>
      <c r="TCB14" s="46"/>
      <c r="TCC14" s="46"/>
      <c r="TCD14" s="46"/>
      <c r="TCE14" s="46"/>
      <c r="TCF14" s="46"/>
      <c r="TCG14" s="46"/>
      <c r="TCH14" s="46"/>
      <c r="TCI14" s="46"/>
      <c r="TCJ14" s="46"/>
      <c r="TCK14" s="46"/>
      <c r="TCL14" s="46"/>
      <c r="TCM14" s="46"/>
      <c r="TCN14" s="46"/>
      <c r="TCO14" s="46"/>
      <c r="TCP14" s="46"/>
      <c r="TCQ14" s="46"/>
      <c r="TCR14" s="46"/>
      <c r="TCS14" s="46"/>
      <c r="TCT14" s="46"/>
      <c r="TCU14" s="46"/>
      <c r="TCV14" s="46"/>
      <c r="TCW14" s="46"/>
      <c r="TCX14" s="46"/>
      <c r="TCY14" s="46"/>
      <c r="TCZ14" s="46"/>
      <c r="TDA14" s="46"/>
      <c r="TDB14" s="46"/>
      <c r="TDC14" s="46"/>
      <c r="TDD14" s="46"/>
      <c r="TDE14" s="46"/>
      <c r="TDF14" s="46"/>
      <c r="TDG14" s="46"/>
      <c r="TDH14" s="46"/>
      <c r="TDI14" s="46"/>
      <c r="TDJ14" s="46"/>
      <c r="TDK14" s="46"/>
      <c r="TDL14" s="46"/>
      <c r="TDM14" s="46"/>
      <c r="TDN14" s="46"/>
      <c r="TDO14" s="46"/>
      <c r="TDP14" s="46"/>
      <c r="TDQ14" s="46"/>
      <c r="TDR14" s="46"/>
      <c r="TDS14" s="46"/>
      <c r="TDT14" s="46"/>
      <c r="TDU14" s="46"/>
      <c r="TDV14" s="46"/>
      <c r="TDW14" s="46"/>
      <c r="TDX14" s="46"/>
      <c r="TDY14" s="46"/>
      <c r="TDZ14" s="46"/>
      <c r="TEA14" s="46"/>
      <c r="TEB14" s="46"/>
      <c r="TEC14" s="46"/>
      <c r="TED14" s="46"/>
      <c r="TEE14" s="46"/>
      <c r="TEF14" s="46"/>
      <c r="TEG14" s="46"/>
      <c r="TEH14" s="46"/>
      <c r="TEI14" s="46"/>
      <c r="TEJ14" s="46"/>
      <c r="TEK14" s="46"/>
      <c r="TEL14" s="46"/>
      <c r="TEM14" s="46"/>
      <c r="TEN14" s="46"/>
      <c r="TEO14" s="46"/>
      <c r="TEP14" s="46"/>
      <c r="TEQ14" s="46"/>
      <c r="TER14" s="46"/>
      <c r="TES14" s="46"/>
      <c r="TET14" s="46"/>
      <c r="TEU14" s="46"/>
      <c r="TEV14" s="46"/>
      <c r="TEW14" s="46"/>
      <c r="TEX14" s="46"/>
      <c r="TEY14" s="46"/>
      <c r="TEZ14" s="46"/>
      <c r="TFA14" s="46"/>
      <c r="TFB14" s="46"/>
      <c r="TFC14" s="46"/>
      <c r="TFD14" s="46"/>
      <c r="TFE14" s="46"/>
      <c r="TFF14" s="46"/>
      <c r="TFG14" s="46"/>
      <c r="TFH14" s="46"/>
      <c r="TFI14" s="46"/>
      <c r="TFJ14" s="46"/>
      <c r="TFK14" s="46"/>
      <c r="TFL14" s="46"/>
      <c r="TFM14" s="46"/>
      <c r="TFN14" s="46"/>
      <c r="TFO14" s="46"/>
      <c r="TFP14" s="46"/>
      <c r="TFQ14" s="46"/>
      <c r="TFR14" s="46"/>
      <c r="TFS14" s="46"/>
      <c r="TFT14" s="46"/>
      <c r="TFU14" s="46"/>
      <c r="TFV14" s="46"/>
      <c r="TFW14" s="46"/>
      <c r="TFX14" s="46"/>
      <c r="TFY14" s="46"/>
      <c r="TFZ14" s="46"/>
      <c r="TGA14" s="46"/>
      <c r="TGB14" s="46"/>
      <c r="TGC14" s="46"/>
      <c r="TGD14" s="46"/>
      <c r="TGE14" s="46"/>
      <c r="TGF14" s="46"/>
      <c r="TGG14" s="46"/>
      <c r="TGH14" s="46"/>
      <c r="TGI14" s="46"/>
      <c r="TGJ14" s="46"/>
      <c r="TGK14" s="46"/>
      <c r="TGL14" s="46"/>
      <c r="TGM14" s="46"/>
      <c r="TGN14" s="46"/>
      <c r="TGO14" s="46"/>
      <c r="TGP14" s="46"/>
      <c r="TGQ14" s="46"/>
      <c r="TGR14" s="46"/>
      <c r="TGS14" s="46"/>
      <c r="TGT14" s="46"/>
      <c r="TGU14" s="46"/>
      <c r="TGV14" s="46"/>
      <c r="TGW14" s="46"/>
      <c r="TGX14" s="46"/>
      <c r="TGY14" s="46"/>
      <c r="TGZ14" s="46"/>
      <c r="THA14" s="46"/>
      <c r="THB14" s="46"/>
      <c r="THC14" s="46"/>
      <c r="THD14" s="46"/>
      <c r="THE14" s="46"/>
      <c r="THF14" s="46"/>
      <c r="THG14" s="46"/>
      <c r="THH14" s="46"/>
      <c r="THI14" s="46"/>
      <c r="THJ14" s="46"/>
      <c r="THK14" s="46"/>
      <c r="THL14" s="46"/>
      <c r="THM14" s="46"/>
      <c r="THN14" s="46"/>
      <c r="THO14" s="46"/>
      <c r="THP14" s="46"/>
      <c r="THQ14" s="46"/>
      <c r="THR14" s="46"/>
      <c r="THS14" s="46"/>
      <c r="THT14" s="46"/>
      <c r="THU14" s="46"/>
      <c r="THV14" s="46"/>
      <c r="THW14" s="46"/>
      <c r="THX14" s="46"/>
      <c r="THY14" s="46"/>
      <c r="THZ14" s="46"/>
      <c r="TIA14" s="46"/>
      <c r="TIB14" s="46"/>
      <c r="TIC14" s="46"/>
      <c r="TID14" s="46"/>
      <c r="TIE14" s="46"/>
      <c r="TIF14" s="46"/>
      <c r="TIG14" s="46"/>
      <c r="TIH14" s="46"/>
      <c r="TII14" s="46"/>
      <c r="TIJ14" s="46"/>
      <c r="TIK14" s="46"/>
      <c r="TIL14" s="46"/>
      <c r="TIM14" s="46"/>
      <c r="TIN14" s="46"/>
      <c r="TIO14" s="46"/>
      <c r="TIP14" s="46"/>
      <c r="TIQ14" s="46"/>
      <c r="TIR14" s="46"/>
      <c r="TIS14" s="46"/>
      <c r="TIT14" s="46"/>
      <c r="TIU14" s="46"/>
      <c r="TIV14" s="46"/>
      <c r="TIW14" s="46"/>
      <c r="TIX14" s="46"/>
      <c r="TIY14" s="46"/>
      <c r="TIZ14" s="46"/>
      <c r="TJA14" s="46"/>
      <c r="TJB14" s="46"/>
      <c r="TJC14" s="46"/>
      <c r="TJD14" s="46"/>
      <c r="TJE14" s="46"/>
      <c r="TJF14" s="46"/>
      <c r="TJG14" s="46"/>
      <c r="TJH14" s="46"/>
      <c r="TJI14" s="46"/>
      <c r="TJJ14" s="46"/>
      <c r="TJK14" s="46"/>
      <c r="TJL14" s="46"/>
      <c r="TJM14" s="46"/>
      <c r="TJN14" s="46"/>
      <c r="TJO14" s="46"/>
      <c r="TJP14" s="46"/>
      <c r="TJQ14" s="46"/>
      <c r="TJR14" s="46"/>
      <c r="TJS14" s="46"/>
      <c r="TJT14" s="46"/>
      <c r="TJU14" s="46"/>
      <c r="TJV14" s="46"/>
      <c r="TJW14" s="46"/>
      <c r="TJX14" s="46"/>
      <c r="TJY14" s="46"/>
      <c r="TJZ14" s="46"/>
      <c r="TKA14" s="46"/>
      <c r="TKB14" s="46"/>
      <c r="TKC14" s="46"/>
      <c r="TKD14" s="46"/>
      <c r="TKE14" s="46"/>
      <c r="TKF14" s="46"/>
      <c r="TKG14" s="46"/>
      <c r="TKH14" s="46"/>
      <c r="TKI14" s="46"/>
      <c r="TKJ14" s="46"/>
      <c r="TKK14" s="46"/>
      <c r="TKL14" s="46"/>
      <c r="TKM14" s="46"/>
      <c r="TKN14" s="46"/>
      <c r="TKO14" s="46"/>
      <c r="TKP14" s="46"/>
      <c r="TKQ14" s="46"/>
      <c r="TKR14" s="46"/>
      <c r="TKS14" s="46"/>
      <c r="TKT14" s="46"/>
      <c r="TKU14" s="46"/>
      <c r="TKV14" s="46"/>
      <c r="TKW14" s="46"/>
      <c r="TKX14" s="46"/>
      <c r="TKY14" s="46"/>
      <c r="TKZ14" s="46"/>
      <c r="TLA14" s="46"/>
      <c r="TLB14" s="46"/>
      <c r="TLC14" s="46"/>
      <c r="TLD14" s="46"/>
      <c r="TLE14" s="46"/>
      <c r="TLF14" s="46"/>
      <c r="TLG14" s="46"/>
      <c r="TLH14" s="46"/>
      <c r="TLI14" s="46"/>
      <c r="TLJ14" s="46"/>
      <c r="TLK14" s="46"/>
      <c r="TLL14" s="46"/>
      <c r="TLM14" s="46"/>
      <c r="TLN14" s="46"/>
      <c r="TLO14" s="46"/>
      <c r="TLP14" s="46"/>
      <c r="TLQ14" s="46"/>
      <c r="TLR14" s="46"/>
      <c r="TLS14" s="46"/>
      <c r="TLT14" s="46"/>
      <c r="TLU14" s="46"/>
      <c r="TLV14" s="46"/>
      <c r="TLW14" s="46"/>
      <c r="TLX14" s="46"/>
      <c r="TLY14" s="46"/>
      <c r="TLZ14" s="46"/>
      <c r="TMA14" s="46"/>
      <c r="TMB14" s="46"/>
      <c r="TMC14" s="46"/>
      <c r="TMD14" s="46"/>
      <c r="TME14" s="46"/>
      <c r="TMF14" s="46"/>
      <c r="TMG14" s="46"/>
      <c r="TMH14" s="46"/>
      <c r="TMI14" s="46"/>
      <c r="TMJ14" s="46"/>
      <c r="TMK14" s="46"/>
      <c r="TML14" s="46"/>
      <c r="TMM14" s="46"/>
      <c r="TMN14" s="46"/>
      <c r="TMO14" s="46"/>
      <c r="TMP14" s="46"/>
      <c r="TMQ14" s="46"/>
      <c r="TMR14" s="46"/>
      <c r="TMS14" s="46"/>
      <c r="TMT14" s="46"/>
      <c r="TMU14" s="46"/>
      <c r="TMV14" s="46"/>
      <c r="TMW14" s="46"/>
      <c r="TMX14" s="46"/>
      <c r="TMY14" s="46"/>
      <c r="TMZ14" s="46"/>
      <c r="TNA14" s="46"/>
      <c r="TNB14" s="46"/>
      <c r="TNC14" s="46"/>
      <c r="TND14" s="46"/>
      <c r="TNE14" s="46"/>
      <c r="TNF14" s="46"/>
      <c r="TNG14" s="46"/>
      <c r="TNH14" s="46"/>
      <c r="TNI14" s="46"/>
      <c r="TNJ14" s="46"/>
      <c r="TNK14" s="46"/>
      <c r="TNL14" s="46"/>
      <c r="TNM14" s="46"/>
      <c r="TNN14" s="46"/>
      <c r="TNO14" s="46"/>
      <c r="TNP14" s="46"/>
      <c r="TNQ14" s="46"/>
      <c r="TNR14" s="46"/>
      <c r="TNS14" s="46"/>
      <c r="TNT14" s="46"/>
      <c r="TNU14" s="46"/>
      <c r="TNV14" s="46"/>
      <c r="TNW14" s="46"/>
      <c r="TNX14" s="46"/>
      <c r="TNY14" s="46"/>
      <c r="TNZ14" s="46"/>
      <c r="TOA14" s="46"/>
      <c r="TOB14" s="46"/>
      <c r="TOC14" s="46"/>
      <c r="TOD14" s="46"/>
      <c r="TOE14" s="46"/>
      <c r="TOF14" s="46"/>
      <c r="TOG14" s="46"/>
      <c r="TOH14" s="46"/>
      <c r="TOI14" s="46"/>
      <c r="TOJ14" s="46"/>
      <c r="TOK14" s="46"/>
      <c r="TOL14" s="46"/>
      <c r="TOM14" s="46"/>
      <c r="TON14" s="46"/>
      <c r="TOO14" s="46"/>
      <c r="TOP14" s="46"/>
      <c r="TOQ14" s="46"/>
      <c r="TOR14" s="46"/>
      <c r="TOS14" s="46"/>
      <c r="TOT14" s="46"/>
      <c r="TOU14" s="46"/>
      <c r="TOV14" s="46"/>
      <c r="TOW14" s="46"/>
      <c r="TOX14" s="46"/>
      <c r="TOY14" s="46"/>
      <c r="TOZ14" s="46"/>
      <c r="TPA14" s="46"/>
      <c r="TPB14" s="46"/>
      <c r="TPC14" s="46"/>
      <c r="TPD14" s="46"/>
      <c r="TPE14" s="46"/>
      <c r="TPF14" s="46"/>
      <c r="TPG14" s="46"/>
      <c r="TPH14" s="46"/>
      <c r="TPI14" s="46"/>
      <c r="TPJ14" s="46"/>
      <c r="TPK14" s="46"/>
      <c r="TPL14" s="46"/>
      <c r="TPM14" s="46"/>
      <c r="TPN14" s="46"/>
      <c r="TPO14" s="46"/>
      <c r="TPP14" s="46"/>
      <c r="TPQ14" s="46"/>
      <c r="TPR14" s="46"/>
      <c r="TPS14" s="46"/>
      <c r="TPT14" s="46"/>
      <c r="TPU14" s="46"/>
      <c r="TPV14" s="46"/>
      <c r="TPW14" s="46"/>
      <c r="TPX14" s="46"/>
      <c r="TPY14" s="46"/>
      <c r="TPZ14" s="46"/>
      <c r="TQA14" s="46"/>
      <c r="TQB14" s="46"/>
      <c r="TQC14" s="46"/>
      <c r="TQD14" s="46"/>
      <c r="TQE14" s="46"/>
      <c r="TQF14" s="46"/>
      <c r="TQG14" s="46"/>
      <c r="TQH14" s="46"/>
      <c r="TQI14" s="46"/>
      <c r="TQJ14" s="46"/>
      <c r="TQK14" s="46"/>
      <c r="TQL14" s="46"/>
      <c r="TQM14" s="46"/>
      <c r="TQN14" s="46"/>
      <c r="TQO14" s="46"/>
      <c r="TQP14" s="46"/>
      <c r="TQQ14" s="46"/>
      <c r="TQR14" s="46"/>
      <c r="TQS14" s="46"/>
      <c r="TQT14" s="46"/>
      <c r="TQU14" s="46"/>
      <c r="TQV14" s="46"/>
      <c r="TQW14" s="46"/>
      <c r="TQX14" s="46"/>
      <c r="TQY14" s="46"/>
      <c r="TQZ14" s="46"/>
      <c r="TRA14" s="46"/>
      <c r="TRB14" s="46"/>
      <c r="TRC14" s="46"/>
      <c r="TRD14" s="46"/>
      <c r="TRE14" s="46"/>
      <c r="TRF14" s="46"/>
      <c r="TRG14" s="46"/>
      <c r="TRH14" s="46"/>
      <c r="TRI14" s="46"/>
      <c r="TRJ14" s="46"/>
      <c r="TRK14" s="46"/>
      <c r="TRL14" s="46"/>
      <c r="TRM14" s="46"/>
      <c r="TRN14" s="46"/>
      <c r="TRO14" s="46"/>
      <c r="TRP14" s="46"/>
      <c r="TRQ14" s="46"/>
      <c r="TRR14" s="46"/>
      <c r="TRS14" s="46"/>
      <c r="TRT14" s="46"/>
      <c r="TRU14" s="46"/>
      <c r="TRV14" s="46"/>
      <c r="TRW14" s="46"/>
      <c r="TRX14" s="46"/>
      <c r="TRY14" s="46"/>
      <c r="TRZ14" s="46"/>
      <c r="TSA14" s="46"/>
      <c r="TSB14" s="46"/>
      <c r="TSC14" s="46"/>
      <c r="TSD14" s="46"/>
      <c r="TSE14" s="46"/>
      <c r="TSF14" s="46"/>
      <c r="TSG14" s="46"/>
      <c r="TSH14" s="46"/>
      <c r="TSI14" s="46"/>
      <c r="TSJ14" s="46"/>
      <c r="TSK14" s="46"/>
      <c r="TSL14" s="46"/>
      <c r="TSM14" s="46"/>
      <c r="TSN14" s="46"/>
      <c r="TSO14" s="46"/>
      <c r="TSP14" s="46"/>
      <c r="TSQ14" s="46"/>
      <c r="TSR14" s="46"/>
      <c r="TSS14" s="46"/>
      <c r="TST14" s="46"/>
      <c r="TSU14" s="46"/>
      <c r="TSV14" s="46"/>
      <c r="TSW14" s="46"/>
      <c r="TSX14" s="46"/>
      <c r="TSY14" s="46"/>
      <c r="TSZ14" s="46"/>
      <c r="TTA14" s="46"/>
      <c r="TTB14" s="46"/>
      <c r="TTC14" s="46"/>
      <c r="TTD14" s="46"/>
      <c r="TTE14" s="46"/>
      <c r="TTF14" s="46"/>
      <c r="TTG14" s="46"/>
      <c r="TTH14" s="46"/>
      <c r="TTI14" s="46"/>
      <c r="TTJ14" s="46"/>
      <c r="TTK14" s="46"/>
      <c r="TTL14" s="46"/>
      <c r="TTM14" s="46"/>
      <c r="TTN14" s="46"/>
      <c r="TTO14" s="46"/>
      <c r="TTP14" s="46"/>
      <c r="TTQ14" s="46"/>
      <c r="TTR14" s="46"/>
      <c r="TTS14" s="46"/>
      <c r="TTT14" s="46"/>
      <c r="TTU14" s="46"/>
      <c r="TTV14" s="46"/>
      <c r="TTW14" s="46"/>
      <c r="TTX14" s="46"/>
      <c r="TTY14" s="46"/>
      <c r="TTZ14" s="46"/>
      <c r="TUA14" s="46"/>
      <c r="TUB14" s="46"/>
      <c r="TUC14" s="46"/>
      <c r="TUD14" s="46"/>
      <c r="TUE14" s="46"/>
      <c r="TUF14" s="46"/>
      <c r="TUG14" s="46"/>
      <c r="TUH14" s="46"/>
      <c r="TUI14" s="46"/>
      <c r="TUJ14" s="46"/>
      <c r="TUK14" s="46"/>
      <c r="TUL14" s="46"/>
      <c r="TUM14" s="46"/>
      <c r="TUN14" s="46"/>
      <c r="TUO14" s="46"/>
      <c r="TUP14" s="46"/>
      <c r="TUQ14" s="46"/>
      <c r="TUR14" s="46"/>
      <c r="TUS14" s="46"/>
      <c r="TUT14" s="46"/>
      <c r="TUU14" s="46"/>
      <c r="TUV14" s="46"/>
      <c r="TUW14" s="46"/>
      <c r="TUX14" s="46"/>
      <c r="TUY14" s="46"/>
      <c r="TUZ14" s="46"/>
      <c r="TVA14" s="46"/>
      <c r="TVB14" s="46"/>
      <c r="TVC14" s="46"/>
      <c r="TVD14" s="46"/>
      <c r="TVE14" s="46"/>
      <c r="TVF14" s="46"/>
      <c r="TVG14" s="46"/>
      <c r="TVH14" s="46"/>
      <c r="TVI14" s="46"/>
      <c r="TVJ14" s="46"/>
      <c r="TVK14" s="46"/>
      <c r="TVL14" s="46"/>
      <c r="TVM14" s="46"/>
      <c r="TVN14" s="46"/>
      <c r="TVO14" s="46"/>
      <c r="TVP14" s="46"/>
      <c r="TVQ14" s="46"/>
      <c r="TVR14" s="46"/>
      <c r="TVS14" s="46"/>
      <c r="TVT14" s="46"/>
      <c r="TVU14" s="46"/>
      <c r="TVV14" s="46"/>
      <c r="TVW14" s="46"/>
      <c r="TVX14" s="46"/>
      <c r="TVY14" s="46"/>
      <c r="TVZ14" s="46"/>
      <c r="TWA14" s="46"/>
      <c r="TWB14" s="46"/>
      <c r="TWC14" s="46"/>
      <c r="TWD14" s="46"/>
      <c r="TWE14" s="46"/>
      <c r="TWF14" s="46"/>
      <c r="TWG14" s="46"/>
      <c r="TWH14" s="46"/>
      <c r="TWI14" s="46"/>
      <c r="TWJ14" s="46"/>
      <c r="TWK14" s="46"/>
      <c r="TWL14" s="46"/>
      <c r="TWM14" s="46"/>
      <c r="TWN14" s="46"/>
      <c r="TWO14" s="46"/>
      <c r="TWP14" s="46"/>
      <c r="TWQ14" s="46"/>
      <c r="TWR14" s="46"/>
      <c r="TWS14" s="46"/>
      <c r="TWT14" s="46"/>
      <c r="TWU14" s="46"/>
      <c r="TWV14" s="46"/>
      <c r="TWW14" s="46"/>
      <c r="TWX14" s="46"/>
      <c r="TWY14" s="46"/>
      <c r="TWZ14" s="46"/>
      <c r="TXA14" s="46"/>
      <c r="TXB14" s="46"/>
      <c r="TXC14" s="46"/>
      <c r="TXD14" s="46"/>
      <c r="TXE14" s="46"/>
      <c r="TXF14" s="46"/>
      <c r="TXG14" s="46"/>
      <c r="TXH14" s="46"/>
      <c r="TXI14" s="46"/>
      <c r="TXJ14" s="46"/>
      <c r="TXK14" s="46"/>
      <c r="TXL14" s="46"/>
      <c r="TXM14" s="46"/>
      <c r="TXN14" s="46"/>
      <c r="TXO14" s="46"/>
      <c r="TXP14" s="46"/>
      <c r="TXQ14" s="46"/>
      <c r="TXR14" s="46"/>
      <c r="TXS14" s="46"/>
      <c r="TXT14" s="46"/>
      <c r="TXU14" s="46"/>
      <c r="TXV14" s="46"/>
      <c r="TXW14" s="46"/>
      <c r="TXX14" s="46"/>
      <c r="TXY14" s="46"/>
      <c r="TXZ14" s="46"/>
      <c r="TYA14" s="46"/>
      <c r="TYB14" s="46"/>
      <c r="TYC14" s="46"/>
      <c r="TYD14" s="46"/>
      <c r="TYE14" s="46"/>
      <c r="TYF14" s="46"/>
      <c r="TYG14" s="46"/>
      <c r="TYH14" s="46"/>
      <c r="TYI14" s="46"/>
      <c r="TYJ14" s="46"/>
      <c r="TYK14" s="46"/>
      <c r="TYL14" s="46"/>
      <c r="TYM14" s="46"/>
      <c r="TYN14" s="46"/>
      <c r="TYO14" s="46"/>
      <c r="TYP14" s="46"/>
      <c r="TYQ14" s="46"/>
      <c r="TYR14" s="46"/>
      <c r="TYS14" s="46"/>
      <c r="TYT14" s="46"/>
      <c r="TYU14" s="46"/>
      <c r="TYV14" s="46"/>
      <c r="TYW14" s="46"/>
      <c r="TYX14" s="46"/>
      <c r="TYY14" s="46"/>
      <c r="TYZ14" s="46"/>
      <c r="TZA14" s="46"/>
      <c r="TZB14" s="46"/>
      <c r="TZC14" s="46"/>
      <c r="TZD14" s="46"/>
      <c r="TZE14" s="46"/>
      <c r="TZF14" s="46"/>
      <c r="TZG14" s="46"/>
      <c r="TZH14" s="46"/>
      <c r="TZI14" s="46"/>
      <c r="TZJ14" s="46"/>
      <c r="TZK14" s="46"/>
      <c r="TZL14" s="46"/>
      <c r="TZM14" s="46"/>
      <c r="TZN14" s="46"/>
      <c r="TZO14" s="46"/>
      <c r="TZP14" s="46"/>
      <c r="TZQ14" s="46"/>
      <c r="TZR14" s="46"/>
      <c r="TZS14" s="46"/>
      <c r="TZT14" s="46"/>
      <c r="TZU14" s="46"/>
      <c r="TZV14" s="46"/>
      <c r="TZW14" s="46"/>
      <c r="TZX14" s="46"/>
      <c r="TZY14" s="46"/>
      <c r="TZZ14" s="46"/>
      <c r="UAA14" s="46"/>
      <c r="UAB14" s="46"/>
      <c r="UAC14" s="46"/>
      <c r="UAD14" s="46"/>
      <c r="UAE14" s="46"/>
      <c r="UAF14" s="46"/>
      <c r="UAG14" s="46"/>
      <c r="UAH14" s="46"/>
      <c r="UAI14" s="46"/>
      <c r="UAJ14" s="46"/>
      <c r="UAK14" s="46"/>
      <c r="UAL14" s="46"/>
      <c r="UAM14" s="46"/>
      <c r="UAN14" s="46"/>
      <c r="UAO14" s="46"/>
      <c r="UAP14" s="46"/>
      <c r="UAQ14" s="46"/>
      <c r="UAR14" s="46"/>
      <c r="UAS14" s="46"/>
      <c r="UAT14" s="46"/>
      <c r="UAU14" s="46"/>
      <c r="UAV14" s="46"/>
      <c r="UAW14" s="46"/>
      <c r="UAX14" s="46"/>
      <c r="UAY14" s="46"/>
      <c r="UAZ14" s="46"/>
      <c r="UBA14" s="46"/>
      <c r="UBB14" s="46"/>
      <c r="UBC14" s="46"/>
      <c r="UBD14" s="46"/>
      <c r="UBE14" s="46"/>
      <c r="UBF14" s="46"/>
      <c r="UBG14" s="46"/>
      <c r="UBH14" s="46"/>
      <c r="UBI14" s="46"/>
      <c r="UBJ14" s="46"/>
      <c r="UBK14" s="46"/>
      <c r="UBL14" s="46"/>
      <c r="UBM14" s="46"/>
      <c r="UBN14" s="46"/>
      <c r="UBO14" s="46"/>
      <c r="UBP14" s="46"/>
      <c r="UBQ14" s="46"/>
      <c r="UBR14" s="46"/>
      <c r="UBS14" s="46"/>
      <c r="UBT14" s="46"/>
      <c r="UBU14" s="46"/>
      <c r="UBV14" s="46"/>
      <c r="UBW14" s="46"/>
      <c r="UBX14" s="46"/>
      <c r="UBY14" s="46"/>
      <c r="UBZ14" s="46"/>
      <c r="UCA14" s="46"/>
      <c r="UCB14" s="46"/>
      <c r="UCC14" s="46"/>
      <c r="UCD14" s="46"/>
      <c r="UCE14" s="46"/>
      <c r="UCF14" s="46"/>
      <c r="UCG14" s="46"/>
      <c r="UCH14" s="46"/>
      <c r="UCI14" s="46"/>
      <c r="UCJ14" s="46"/>
      <c r="UCK14" s="46"/>
      <c r="UCL14" s="46"/>
      <c r="UCM14" s="46"/>
      <c r="UCN14" s="46"/>
      <c r="UCO14" s="46"/>
      <c r="UCP14" s="46"/>
      <c r="UCQ14" s="46"/>
      <c r="UCR14" s="46"/>
      <c r="UCS14" s="46"/>
      <c r="UCT14" s="46"/>
      <c r="UCU14" s="46"/>
      <c r="UCV14" s="46"/>
      <c r="UCW14" s="46"/>
      <c r="UCX14" s="46"/>
      <c r="UCY14" s="46"/>
      <c r="UCZ14" s="46"/>
      <c r="UDA14" s="46"/>
      <c r="UDB14" s="46"/>
      <c r="UDC14" s="46"/>
      <c r="UDD14" s="46"/>
      <c r="UDE14" s="46"/>
      <c r="UDF14" s="46"/>
      <c r="UDG14" s="46"/>
      <c r="UDH14" s="46"/>
      <c r="UDI14" s="46"/>
      <c r="UDJ14" s="46"/>
      <c r="UDK14" s="46"/>
      <c r="UDL14" s="46"/>
      <c r="UDM14" s="46"/>
      <c r="UDN14" s="46"/>
      <c r="UDO14" s="46"/>
      <c r="UDP14" s="46"/>
      <c r="UDQ14" s="46"/>
      <c r="UDR14" s="46"/>
      <c r="UDS14" s="46"/>
      <c r="UDT14" s="46"/>
      <c r="UDU14" s="46"/>
      <c r="UDV14" s="46"/>
      <c r="UDW14" s="46"/>
      <c r="UDX14" s="46"/>
      <c r="UDY14" s="46"/>
      <c r="UDZ14" s="46"/>
      <c r="UEA14" s="46"/>
      <c r="UEB14" s="46"/>
      <c r="UEC14" s="46"/>
      <c r="UED14" s="46"/>
      <c r="UEE14" s="46"/>
      <c r="UEF14" s="46"/>
      <c r="UEG14" s="46"/>
      <c r="UEH14" s="46"/>
      <c r="UEI14" s="46"/>
      <c r="UEJ14" s="46"/>
      <c r="UEK14" s="46"/>
      <c r="UEL14" s="46"/>
      <c r="UEM14" s="46"/>
      <c r="UEN14" s="46"/>
      <c r="UEO14" s="46"/>
      <c r="UEP14" s="46"/>
      <c r="UEQ14" s="46"/>
      <c r="UER14" s="46"/>
      <c r="UES14" s="46"/>
      <c r="UET14" s="46"/>
      <c r="UEU14" s="46"/>
      <c r="UEV14" s="46"/>
      <c r="UEW14" s="46"/>
      <c r="UEX14" s="46"/>
      <c r="UEY14" s="46"/>
      <c r="UEZ14" s="46"/>
      <c r="UFA14" s="46"/>
      <c r="UFB14" s="46"/>
      <c r="UFC14" s="46"/>
      <c r="UFD14" s="46"/>
      <c r="UFE14" s="46"/>
      <c r="UFF14" s="46"/>
      <c r="UFG14" s="46"/>
      <c r="UFH14" s="46"/>
      <c r="UFI14" s="46"/>
      <c r="UFJ14" s="46"/>
      <c r="UFK14" s="46"/>
      <c r="UFL14" s="46"/>
      <c r="UFM14" s="46"/>
      <c r="UFN14" s="46"/>
      <c r="UFO14" s="46"/>
      <c r="UFP14" s="46"/>
      <c r="UFQ14" s="46"/>
      <c r="UFR14" s="46"/>
      <c r="UFS14" s="46"/>
      <c r="UFT14" s="46"/>
      <c r="UFU14" s="46"/>
      <c r="UFV14" s="46"/>
      <c r="UFW14" s="46"/>
      <c r="UFX14" s="46"/>
      <c r="UFY14" s="46"/>
      <c r="UFZ14" s="46"/>
      <c r="UGA14" s="46"/>
      <c r="UGB14" s="46"/>
      <c r="UGC14" s="46"/>
      <c r="UGD14" s="46"/>
      <c r="UGE14" s="46"/>
      <c r="UGF14" s="46"/>
      <c r="UGG14" s="46"/>
      <c r="UGH14" s="46"/>
      <c r="UGI14" s="46"/>
      <c r="UGJ14" s="46"/>
      <c r="UGK14" s="46"/>
      <c r="UGL14" s="46"/>
      <c r="UGM14" s="46"/>
      <c r="UGN14" s="46"/>
      <c r="UGO14" s="46"/>
      <c r="UGP14" s="46"/>
      <c r="UGQ14" s="46"/>
      <c r="UGR14" s="46"/>
      <c r="UGS14" s="46"/>
      <c r="UGT14" s="46"/>
      <c r="UGU14" s="46"/>
      <c r="UGV14" s="46"/>
      <c r="UGW14" s="46"/>
      <c r="UGX14" s="46"/>
      <c r="UGY14" s="46"/>
      <c r="UGZ14" s="46"/>
      <c r="UHA14" s="46"/>
      <c r="UHB14" s="46"/>
      <c r="UHC14" s="46"/>
      <c r="UHD14" s="46"/>
      <c r="UHE14" s="46"/>
      <c r="UHF14" s="46"/>
      <c r="UHG14" s="46"/>
      <c r="UHH14" s="46"/>
      <c r="UHI14" s="46"/>
      <c r="UHJ14" s="46"/>
      <c r="UHK14" s="46"/>
      <c r="UHL14" s="46"/>
      <c r="UHM14" s="46"/>
      <c r="UHN14" s="46"/>
      <c r="UHO14" s="46"/>
      <c r="UHP14" s="46"/>
      <c r="UHQ14" s="46"/>
      <c r="UHR14" s="46"/>
      <c r="UHS14" s="46"/>
      <c r="UHT14" s="46"/>
      <c r="UHU14" s="46"/>
      <c r="UHV14" s="46"/>
      <c r="UHW14" s="46"/>
      <c r="UHX14" s="46"/>
      <c r="UHY14" s="46"/>
      <c r="UHZ14" s="46"/>
      <c r="UIA14" s="46"/>
      <c r="UIB14" s="46"/>
      <c r="UIC14" s="46"/>
      <c r="UID14" s="46"/>
      <c r="UIE14" s="46"/>
      <c r="UIF14" s="46"/>
      <c r="UIG14" s="46"/>
      <c r="UIH14" s="46"/>
      <c r="UII14" s="46"/>
      <c r="UIJ14" s="46"/>
      <c r="UIK14" s="46"/>
      <c r="UIL14" s="46"/>
      <c r="UIM14" s="46"/>
      <c r="UIN14" s="46"/>
      <c r="UIO14" s="46"/>
      <c r="UIP14" s="46"/>
      <c r="UIQ14" s="46"/>
      <c r="UIR14" s="46"/>
      <c r="UIS14" s="46"/>
      <c r="UIT14" s="46"/>
      <c r="UIU14" s="46"/>
      <c r="UIV14" s="46"/>
      <c r="UIW14" s="46"/>
      <c r="UIX14" s="46"/>
      <c r="UIY14" s="46"/>
      <c r="UIZ14" s="46"/>
      <c r="UJA14" s="46"/>
      <c r="UJB14" s="46"/>
      <c r="UJC14" s="46"/>
      <c r="UJD14" s="46"/>
      <c r="UJE14" s="46"/>
      <c r="UJF14" s="46"/>
      <c r="UJG14" s="46"/>
      <c r="UJH14" s="46"/>
      <c r="UJI14" s="46"/>
      <c r="UJJ14" s="46"/>
      <c r="UJK14" s="46"/>
      <c r="UJL14" s="46"/>
      <c r="UJM14" s="46"/>
      <c r="UJN14" s="46"/>
      <c r="UJO14" s="46"/>
      <c r="UJP14" s="46"/>
      <c r="UJQ14" s="46"/>
      <c r="UJR14" s="46"/>
      <c r="UJS14" s="46"/>
      <c r="UJT14" s="46"/>
      <c r="UJU14" s="46"/>
      <c r="UJV14" s="46"/>
      <c r="UJW14" s="46"/>
      <c r="UJX14" s="46"/>
      <c r="UJY14" s="46"/>
      <c r="UJZ14" s="46"/>
      <c r="UKA14" s="46"/>
      <c r="UKB14" s="46"/>
      <c r="UKC14" s="46"/>
      <c r="UKD14" s="46"/>
      <c r="UKE14" s="46"/>
      <c r="UKF14" s="46"/>
      <c r="UKG14" s="46"/>
      <c r="UKH14" s="46"/>
      <c r="UKI14" s="46"/>
      <c r="UKJ14" s="46"/>
      <c r="UKK14" s="46"/>
      <c r="UKL14" s="46"/>
      <c r="UKM14" s="46"/>
      <c r="UKN14" s="46"/>
      <c r="UKO14" s="46"/>
      <c r="UKP14" s="46"/>
      <c r="UKQ14" s="46"/>
      <c r="UKR14" s="46"/>
      <c r="UKS14" s="46"/>
      <c r="UKT14" s="46"/>
      <c r="UKU14" s="46"/>
      <c r="UKV14" s="46"/>
      <c r="UKW14" s="46"/>
      <c r="UKX14" s="46"/>
      <c r="UKY14" s="46"/>
      <c r="UKZ14" s="46"/>
      <c r="ULA14" s="46"/>
      <c r="ULB14" s="46"/>
      <c r="ULC14" s="46"/>
      <c r="ULD14" s="46"/>
      <c r="ULE14" s="46"/>
      <c r="ULF14" s="46"/>
      <c r="ULG14" s="46"/>
      <c r="ULH14" s="46"/>
      <c r="ULI14" s="46"/>
      <c r="ULJ14" s="46"/>
      <c r="ULK14" s="46"/>
      <c r="ULL14" s="46"/>
      <c r="ULM14" s="46"/>
      <c r="ULN14" s="46"/>
      <c r="ULO14" s="46"/>
      <c r="ULP14" s="46"/>
      <c r="ULQ14" s="46"/>
      <c r="ULR14" s="46"/>
      <c r="ULS14" s="46"/>
      <c r="ULT14" s="46"/>
      <c r="ULU14" s="46"/>
      <c r="ULV14" s="46"/>
      <c r="ULW14" s="46"/>
      <c r="ULX14" s="46"/>
      <c r="ULY14" s="46"/>
      <c r="ULZ14" s="46"/>
      <c r="UMA14" s="46"/>
      <c r="UMB14" s="46"/>
      <c r="UMC14" s="46"/>
      <c r="UMD14" s="46"/>
      <c r="UME14" s="46"/>
      <c r="UMF14" s="46"/>
      <c r="UMG14" s="46"/>
      <c r="UMH14" s="46"/>
      <c r="UMI14" s="46"/>
      <c r="UMJ14" s="46"/>
      <c r="UMK14" s="46"/>
      <c r="UML14" s="46"/>
      <c r="UMM14" s="46"/>
      <c r="UMN14" s="46"/>
      <c r="UMO14" s="46"/>
      <c r="UMP14" s="46"/>
      <c r="UMQ14" s="46"/>
      <c r="UMR14" s="46"/>
      <c r="UMS14" s="46"/>
      <c r="UMT14" s="46"/>
      <c r="UMU14" s="46"/>
      <c r="UMV14" s="46"/>
      <c r="UMW14" s="46"/>
      <c r="UMX14" s="46"/>
      <c r="UMY14" s="46"/>
      <c r="UMZ14" s="46"/>
      <c r="UNA14" s="46"/>
      <c r="UNB14" s="46"/>
      <c r="UNC14" s="46"/>
      <c r="UND14" s="46"/>
      <c r="UNE14" s="46"/>
      <c r="UNF14" s="46"/>
      <c r="UNG14" s="46"/>
      <c r="UNH14" s="46"/>
      <c r="UNI14" s="46"/>
      <c r="UNJ14" s="46"/>
      <c r="UNK14" s="46"/>
      <c r="UNL14" s="46"/>
      <c r="UNM14" s="46"/>
      <c r="UNN14" s="46"/>
      <c r="UNO14" s="46"/>
      <c r="UNP14" s="46"/>
      <c r="UNQ14" s="46"/>
      <c r="UNR14" s="46"/>
      <c r="UNS14" s="46"/>
      <c r="UNT14" s="46"/>
      <c r="UNU14" s="46"/>
      <c r="UNV14" s="46"/>
      <c r="UNW14" s="46"/>
      <c r="UNX14" s="46"/>
      <c r="UNY14" s="46"/>
      <c r="UNZ14" s="46"/>
      <c r="UOA14" s="46"/>
      <c r="UOB14" s="46"/>
      <c r="UOC14" s="46"/>
      <c r="UOD14" s="46"/>
      <c r="UOE14" s="46"/>
      <c r="UOF14" s="46"/>
      <c r="UOG14" s="46"/>
      <c r="UOH14" s="46"/>
      <c r="UOI14" s="46"/>
      <c r="UOJ14" s="46"/>
      <c r="UOK14" s="46"/>
      <c r="UOL14" s="46"/>
      <c r="UOM14" s="46"/>
      <c r="UON14" s="46"/>
      <c r="UOO14" s="46"/>
      <c r="UOP14" s="46"/>
      <c r="UOQ14" s="46"/>
      <c r="UOR14" s="46"/>
      <c r="UOS14" s="46"/>
      <c r="UOT14" s="46"/>
      <c r="UOU14" s="46"/>
      <c r="UOV14" s="46"/>
      <c r="UOW14" s="46"/>
      <c r="UOX14" s="46"/>
      <c r="UOY14" s="46"/>
      <c r="UOZ14" s="46"/>
      <c r="UPA14" s="46"/>
      <c r="UPB14" s="46"/>
      <c r="UPC14" s="46"/>
      <c r="UPD14" s="46"/>
      <c r="UPE14" s="46"/>
      <c r="UPF14" s="46"/>
      <c r="UPG14" s="46"/>
      <c r="UPH14" s="46"/>
      <c r="UPI14" s="46"/>
      <c r="UPJ14" s="46"/>
      <c r="UPK14" s="46"/>
      <c r="UPL14" s="46"/>
      <c r="UPM14" s="46"/>
      <c r="UPN14" s="46"/>
      <c r="UPO14" s="46"/>
      <c r="UPP14" s="46"/>
      <c r="UPQ14" s="46"/>
      <c r="UPR14" s="46"/>
      <c r="UPS14" s="46"/>
      <c r="UPT14" s="46"/>
      <c r="UPU14" s="46"/>
      <c r="UPV14" s="46"/>
      <c r="UPW14" s="46"/>
      <c r="UPX14" s="46"/>
      <c r="UPY14" s="46"/>
      <c r="UPZ14" s="46"/>
      <c r="UQA14" s="46"/>
      <c r="UQB14" s="46"/>
      <c r="UQC14" s="46"/>
      <c r="UQD14" s="46"/>
      <c r="UQE14" s="46"/>
      <c r="UQF14" s="46"/>
      <c r="UQG14" s="46"/>
      <c r="UQH14" s="46"/>
      <c r="UQI14" s="46"/>
      <c r="UQJ14" s="46"/>
      <c r="UQK14" s="46"/>
      <c r="UQL14" s="46"/>
      <c r="UQM14" s="46"/>
      <c r="UQN14" s="46"/>
      <c r="UQO14" s="46"/>
      <c r="UQP14" s="46"/>
      <c r="UQQ14" s="46"/>
      <c r="UQR14" s="46"/>
      <c r="UQS14" s="46"/>
      <c r="UQT14" s="46"/>
      <c r="UQU14" s="46"/>
      <c r="UQV14" s="46"/>
      <c r="UQW14" s="46"/>
      <c r="UQX14" s="46"/>
      <c r="UQY14" s="46"/>
      <c r="UQZ14" s="46"/>
      <c r="URA14" s="46"/>
      <c r="URB14" s="46"/>
      <c r="URC14" s="46"/>
      <c r="URD14" s="46"/>
      <c r="URE14" s="46"/>
      <c r="URF14" s="46"/>
      <c r="URG14" s="46"/>
      <c r="URH14" s="46"/>
      <c r="URI14" s="46"/>
      <c r="URJ14" s="46"/>
      <c r="URK14" s="46"/>
      <c r="URL14" s="46"/>
      <c r="URM14" s="46"/>
      <c r="URN14" s="46"/>
      <c r="URO14" s="46"/>
      <c r="URP14" s="46"/>
      <c r="URQ14" s="46"/>
      <c r="URR14" s="46"/>
      <c r="URS14" s="46"/>
      <c r="URT14" s="46"/>
      <c r="URU14" s="46"/>
      <c r="URV14" s="46"/>
      <c r="URW14" s="46"/>
      <c r="URX14" s="46"/>
      <c r="URY14" s="46"/>
      <c r="URZ14" s="46"/>
      <c r="USA14" s="46"/>
      <c r="USB14" s="46"/>
      <c r="USC14" s="46"/>
      <c r="USD14" s="46"/>
      <c r="USE14" s="46"/>
      <c r="USF14" s="46"/>
      <c r="USG14" s="46"/>
      <c r="USH14" s="46"/>
      <c r="USI14" s="46"/>
      <c r="USJ14" s="46"/>
      <c r="USK14" s="46"/>
      <c r="USL14" s="46"/>
      <c r="USM14" s="46"/>
      <c r="USN14" s="46"/>
      <c r="USO14" s="46"/>
      <c r="USP14" s="46"/>
      <c r="USQ14" s="46"/>
      <c r="USR14" s="46"/>
      <c r="USS14" s="46"/>
      <c r="UST14" s="46"/>
      <c r="USU14" s="46"/>
      <c r="USV14" s="46"/>
      <c r="USW14" s="46"/>
      <c r="USX14" s="46"/>
      <c r="USY14" s="46"/>
      <c r="USZ14" s="46"/>
      <c r="UTA14" s="46"/>
      <c r="UTB14" s="46"/>
      <c r="UTC14" s="46"/>
      <c r="UTD14" s="46"/>
      <c r="UTE14" s="46"/>
      <c r="UTF14" s="46"/>
      <c r="UTG14" s="46"/>
      <c r="UTH14" s="46"/>
      <c r="UTI14" s="46"/>
      <c r="UTJ14" s="46"/>
      <c r="UTK14" s="46"/>
      <c r="UTL14" s="46"/>
      <c r="UTM14" s="46"/>
      <c r="UTN14" s="46"/>
      <c r="UTO14" s="46"/>
      <c r="UTP14" s="46"/>
      <c r="UTQ14" s="46"/>
      <c r="UTR14" s="46"/>
      <c r="UTS14" s="46"/>
      <c r="UTT14" s="46"/>
      <c r="UTU14" s="46"/>
      <c r="UTV14" s="46"/>
      <c r="UTW14" s="46"/>
      <c r="UTX14" s="46"/>
      <c r="UTY14" s="46"/>
      <c r="UTZ14" s="46"/>
      <c r="UUA14" s="46"/>
      <c r="UUB14" s="46"/>
      <c r="UUC14" s="46"/>
      <c r="UUD14" s="46"/>
      <c r="UUE14" s="46"/>
      <c r="UUF14" s="46"/>
      <c r="UUG14" s="46"/>
      <c r="UUH14" s="46"/>
      <c r="UUI14" s="46"/>
      <c r="UUJ14" s="46"/>
      <c r="UUK14" s="46"/>
      <c r="UUL14" s="46"/>
      <c r="UUM14" s="46"/>
      <c r="UUN14" s="46"/>
      <c r="UUO14" s="46"/>
      <c r="UUP14" s="46"/>
      <c r="UUQ14" s="46"/>
      <c r="UUR14" s="46"/>
      <c r="UUS14" s="46"/>
      <c r="UUT14" s="46"/>
      <c r="UUU14" s="46"/>
      <c r="UUV14" s="46"/>
      <c r="UUW14" s="46"/>
      <c r="UUX14" s="46"/>
      <c r="UUY14" s="46"/>
      <c r="UUZ14" s="46"/>
      <c r="UVA14" s="46"/>
      <c r="UVB14" s="46"/>
      <c r="UVC14" s="46"/>
      <c r="UVD14" s="46"/>
      <c r="UVE14" s="46"/>
      <c r="UVF14" s="46"/>
      <c r="UVG14" s="46"/>
      <c r="UVH14" s="46"/>
      <c r="UVI14" s="46"/>
      <c r="UVJ14" s="46"/>
      <c r="UVK14" s="46"/>
      <c r="UVL14" s="46"/>
      <c r="UVM14" s="46"/>
      <c r="UVN14" s="46"/>
      <c r="UVO14" s="46"/>
      <c r="UVP14" s="46"/>
      <c r="UVQ14" s="46"/>
      <c r="UVR14" s="46"/>
      <c r="UVS14" s="46"/>
      <c r="UVT14" s="46"/>
      <c r="UVU14" s="46"/>
      <c r="UVV14" s="46"/>
      <c r="UVW14" s="46"/>
      <c r="UVX14" s="46"/>
      <c r="UVY14" s="46"/>
      <c r="UVZ14" s="46"/>
      <c r="UWA14" s="46"/>
      <c r="UWB14" s="46"/>
      <c r="UWC14" s="46"/>
      <c r="UWD14" s="46"/>
      <c r="UWE14" s="46"/>
      <c r="UWF14" s="46"/>
      <c r="UWG14" s="46"/>
      <c r="UWH14" s="46"/>
      <c r="UWI14" s="46"/>
      <c r="UWJ14" s="46"/>
      <c r="UWK14" s="46"/>
      <c r="UWL14" s="46"/>
      <c r="UWM14" s="46"/>
      <c r="UWN14" s="46"/>
      <c r="UWO14" s="46"/>
      <c r="UWP14" s="46"/>
      <c r="UWQ14" s="46"/>
      <c r="UWR14" s="46"/>
      <c r="UWS14" s="46"/>
      <c r="UWT14" s="46"/>
      <c r="UWU14" s="46"/>
      <c r="UWV14" s="46"/>
      <c r="UWW14" s="46"/>
      <c r="UWX14" s="46"/>
      <c r="UWY14" s="46"/>
      <c r="UWZ14" s="46"/>
      <c r="UXA14" s="46"/>
      <c r="UXB14" s="46"/>
      <c r="UXC14" s="46"/>
      <c r="UXD14" s="46"/>
      <c r="UXE14" s="46"/>
      <c r="UXF14" s="46"/>
      <c r="UXG14" s="46"/>
      <c r="UXH14" s="46"/>
      <c r="UXI14" s="46"/>
      <c r="UXJ14" s="46"/>
      <c r="UXK14" s="46"/>
      <c r="UXL14" s="46"/>
      <c r="UXM14" s="46"/>
      <c r="UXN14" s="46"/>
      <c r="UXO14" s="46"/>
      <c r="UXP14" s="46"/>
      <c r="UXQ14" s="46"/>
      <c r="UXR14" s="46"/>
      <c r="UXS14" s="46"/>
      <c r="UXT14" s="46"/>
      <c r="UXU14" s="46"/>
      <c r="UXV14" s="46"/>
      <c r="UXW14" s="46"/>
      <c r="UXX14" s="46"/>
      <c r="UXY14" s="46"/>
      <c r="UXZ14" s="46"/>
      <c r="UYA14" s="46"/>
      <c r="UYB14" s="46"/>
      <c r="UYC14" s="46"/>
      <c r="UYD14" s="46"/>
      <c r="UYE14" s="46"/>
      <c r="UYF14" s="46"/>
      <c r="UYG14" s="46"/>
      <c r="UYH14" s="46"/>
      <c r="UYI14" s="46"/>
      <c r="UYJ14" s="46"/>
      <c r="UYK14" s="46"/>
      <c r="UYL14" s="46"/>
      <c r="UYM14" s="46"/>
      <c r="UYN14" s="46"/>
      <c r="UYO14" s="46"/>
      <c r="UYP14" s="46"/>
      <c r="UYQ14" s="46"/>
      <c r="UYR14" s="46"/>
      <c r="UYS14" s="46"/>
      <c r="UYT14" s="46"/>
      <c r="UYU14" s="46"/>
      <c r="UYV14" s="46"/>
      <c r="UYW14" s="46"/>
      <c r="UYX14" s="46"/>
      <c r="UYY14" s="46"/>
      <c r="UYZ14" s="46"/>
      <c r="UZA14" s="46"/>
      <c r="UZB14" s="46"/>
      <c r="UZC14" s="46"/>
      <c r="UZD14" s="46"/>
      <c r="UZE14" s="46"/>
      <c r="UZF14" s="46"/>
      <c r="UZG14" s="46"/>
      <c r="UZH14" s="46"/>
      <c r="UZI14" s="46"/>
      <c r="UZJ14" s="46"/>
      <c r="UZK14" s="46"/>
      <c r="UZL14" s="46"/>
      <c r="UZM14" s="46"/>
      <c r="UZN14" s="46"/>
      <c r="UZO14" s="46"/>
      <c r="UZP14" s="46"/>
      <c r="UZQ14" s="46"/>
      <c r="UZR14" s="46"/>
      <c r="UZS14" s="46"/>
      <c r="UZT14" s="46"/>
      <c r="UZU14" s="46"/>
      <c r="UZV14" s="46"/>
      <c r="UZW14" s="46"/>
      <c r="UZX14" s="46"/>
      <c r="UZY14" s="46"/>
      <c r="UZZ14" s="46"/>
      <c r="VAA14" s="46"/>
      <c r="VAB14" s="46"/>
      <c r="VAC14" s="46"/>
      <c r="VAD14" s="46"/>
      <c r="VAE14" s="46"/>
      <c r="VAF14" s="46"/>
      <c r="VAG14" s="46"/>
      <c r="VAH14" s="46"/>
      <c r="VAI14" s="46"/>
      <c r="VAJ14" s="46"/>
      <c r="VAK14" s="46"/>
      <c r="VAL14" s="46"/>
      <c r="VAM14" s="46"/>
      <c r="VAN14" s="46"/>
      <c r="VAO14" s="46"/>
      <c r="VAP14" s="46"/>
      <c r="VAQ14" s="46"/>
      <c r="VAR14" s="46"/>
      <c r="VAS14" s="46"/>
      <c r="VAT14" s="46"/>
      <c r="VAU14" s="46"/>
      <c r="VAV14" s="46"/>
      <c r="VAW14" s="46"/>
      <c r="VAX14" s="46"/>
      <c r="VAY14" s="46"/>
      <c r="VAZ14" s="46"/>
      <c r="VBA14" s="46"/>
      <c r="VBB14" s="46"/>
      <c r="VBC14" s="46"/>
      <c r="VBD14" s="46"/>
      <c r="VBE14" s="46"/>
      <c r="VBF14" s="46"/>
      <c r="VBG14" s="46"/>
      <c r="VBH14" s="46"/>
      <c r="VBI14" s="46"/>
      <c r="VBJ14" s="46"/>
      <c r="VBK14" s="46"/>
      <c r="VBL14" s="46"/>
      <c r="VBM14" s="46"/>
      <c r="VBN14" s="46"/>
      <c r="VBO14" s="46"/>
      <c r="VBP14" s="46"/>
      <c r="VBQ14" s="46"/>
      <c r="VBR14" s="46"/>
      <c r="VBS14" s="46"/>
      <c r="VBT14" s="46"/>
      <c r="VBU14" s="46"/>
      <c r="VBV14" s="46"/>
      <c r="VBW14" s="46"/>
      <c r="VBX14" s="46"/>
      <c r="VBY14" s="46"/>
      <c r="VBZ14" s="46"/>
      <c r="VCA14" s="46"/>
      <c r="VCB14" s="46"/>
      <c r="VCC14" s="46"/>
      <c r="VCD14" s="46"/>
      <c r="VCE14" s="46"/>
      <c r="VCF14" s="46"/>
      <c r="VCG14" s="46"/>
      <c r="VCH14" s="46"/>
      <c r="VCI14" s="46"/>
      <c r="VCJ14" s="46"/>
      <c r="VCK14" s="46"/>
      <c r="VCL14" s="46"/>
      <c r="VCM14" s="46"/>
      <c r="VCN14" s="46"/>
      <c r="VCO14" s="46"/>
      <c r="VCP14" s="46"/>
      <c r="VCQ14" s="46"/>
      <c r="VCR14" s="46"/>
      <c r="VCS14" s="46"/>
      <c r="VCT14" s="46"/>
      <c r="VCU14" s="46"/>
      <c r="VCV14" s="46"/>
      <c r="VCW14" s="46"/>
      <c r="VCX14" s="46"/>
      <c r="VCY14" s="46"/>
      <c r="VCZ14" s="46"/>
      <c r="VDA14" s="46"/>
      <c r="VDB14" s="46"/>
      <c r="VDC14" s="46"/>
      <c r="VDD14" s="46"/>
      <c r="VDE14" s="46"/>
      <c r="VDF14" s="46"/>
      <c r="VDG14" s="46"/>
      <c r="VDH14" s="46"/>
      <c r="VDI14" s="46"/>
      <c r="VDJ14" s="46"/>
      <c r="VDK14" s="46"/>
      <c r="VDL14" s="46"/>
      <c r="VDM14" s="46"/>
      <c r="VDN14" s="46"/>
      <c r="VDO14" s="46"/>
      <c r="VDP14" s="46"/>
      <c r="VDQ14" s="46"/>
      <c r="VDR14" s="46"/>
      <c r="VDS14" s="46"/>
      <c r="VDT14" s="46"/>
      <c r="VDU14" s="46"/>
      <c r="VDV14" s="46"/>
      <c r="VDW14" s="46"/>
      <c r="VDX14" s="46"/>
      <c r="VDY14" s="46"/>
      <c r="VDZ14" s="46"/>
      <c r="VEA14" s="46"/>
      <c r="VEB14" s="46"/>
      <c r="VEC14" s="46"/>
      <c r="VED14" s="46"/>
      <c r="VEE14" s="46"/>
      <c r="VEF14" s="46"/>
      <c r="VEG14" s="46"/>
      <c r="VEH14" s="46"/>
      <c r="VEI14" s="46"/>
      <c r="VEJ14" s="46"/>
      <c r="VEK14" s="46"/>
      <c r="VEL14" s="46"/>
      <c r="VEM14" s="46"/>
      <c r="VEN14" s="46"/>
      <c r="VEO14" s="46"/>
      <c r="VEP14" s="46"/>
      <c r="VEQ14" s="46"/>
      <c r="VER14" s="46"/>
      <c r="VES14" s="46"/>
      <c r="VET14" s="46"/>
      <c r="VEU14" s="46"/>
      <c r="VEV14" s="46"/>
      <c r="VEW14" s="46"/>
      <c r="VEX14" s="46"/>
      <c r="VEY14" s="46"/>
      <c r="VEZ14" s="46"/>
      <c r="VFA14" s="46"/>
      <c r="VFB14" s="46"/>
      <c r="VFC14" s="46"/>
      <c r="VFD14" s="46"/>
      <c r="VFE14" s="46"/>
      <c r="VFF14" s="46"/>
      <c r="VFG14" s="46"/>
      <c r="VFH14" s="46"/>
      <c r="VFI14" s="46"/>
      <c r="VFJ14" s="46"/>
      <c r="VFK14" s="46"/>
      <c r="VFL14" s="46"/>
      <c r="VFM14" s="46"/>
      <c r="VFN14" s="46"/>
      <c r="VFO14" s="46"/>
      <c r="VFP14" s="46"/>
      <c r="VFQ14" s="46"/>
      <c r="VFR14" s="46"/>
      <c r="VFS14" s="46"/>
      <c r="VFT14" s="46"/>
      <c r="VFU14" s="46"/>
      <c r="VFV14" s="46"/>
      <c r="VFW14" s="46"/>
      <c r="VFX14" s="46"/>
      <c r="VFY14" s="46"/>
      <c r="VFZ14" s="46"/>
      <c r="VGA14" s="46"/>
      <c r="VGB14" s="46"/>
      <c r="VGC14" s="46"/>
      <c r="VGD14" s="46"/>
      <c r="VGE14" s="46"/>
      <c r="VGF14" s="46"/>
      <c r="VGG14" s="46"/>
      <c r="VGH14" s="46"/>
      <c r="VGI14" s="46"/>
      <c r="VGJ14" s="46"/>
      <c r="VGK14" s="46"/>
      <c r="VGL14" s="46"/>
      <c r="VGM14" s="46"/>
      <c r="VGN14" s="46"/>
      <c r="VGO14" s="46"/>
      <c r="VGP14" s="46"/>
      <c r="VGQ14" s="46"/>
      <c r="VGR14" s="46"/>
      <c r="VGS14" s="46"/>
      <c r="VGT14" s="46"/>
      <c r="VGU14" s="46"/>
      <c r="VGV14" s="46"/>
      <c r="VGW14" s="46"/>
      <c r="VGX14" s="46"/>
      <c r="VGY14" s="46"/>
      <c r="VGZ14" s="46"/>
      <c r="VHA14" s="46"/>
      <c r="VHB14" s="46"/>
      <c r="VHC14" s="46"/>
      <c r="VHD14" s="46"/>
      <c r="VHE14" s="46"/>
      <c r="VHF14" s="46"/>
      <c r="VHG14" s="46"/>
      <c r="VHH14" s="46"/>
      <c r="VHI14" s="46"/>
      <c r="VHJ14" s="46"/>
      <c r="VHK14" s="46"/>
      <c r="VHL14" s="46"/>
      <c r="VHM14" s="46"/>
      <c r="VHN14" s="46"/>
      <c r="VHO14" s="46"/>
      <c r="VHP14" s="46"/>
      <c r="VHQ14" s="46"/>
      <c r="VHR14" s="46"/>
      <c r="VHS14" s="46"/>
      <c r="VHT14" s="46"/>
      <c r="VHU14" s="46"/>
      <c r="VHV14" s="46"/>
      <c r="VHW14" s="46"/>
      <c r="VHX14" s="46"/>
      <c r="VHY14" s="46"/>
      <c r="VHZ14" s="46"/>
      <c r="VIA14" s="46"/>
      <c r="VIB14" s="46"/>
      <c r="VIC14" s="46"/>
      <c r="VID14" s="46"/>
      <c r="VIE14" s="46"/>
      <c r="VIF14" s="46"/>
      <c r="VIG14" s="46"/>
      <c r="VIH14" s="46"/>
      <c r="VII14" s="46"/>
      <c r="VIJ14" s="46"/>
      <c r="VIK14" s="46"/>
      <c r="VIL14" s="46"/>
      <c r="VIM14" s="46"/>
      <c r="VIN14" s="46"/>
      <c r="VIO14" s="46"/>
      <c r="VIP14" s="46"/>
      <c r="VIQ14" s="46"/>
      <c r="VIR14" s="46"/>
      <c r="VIS14" s="46"/>
      <c r="VIT14" s="46"/>
      <c r="VIU14" s="46"/>
      <c r="VIV14" s="46"/>
      <c r="VIW14" s="46"/>
      <c r="VIX14" s="46"/>
      <c r="VIY14" s="46"/>
      <c r="VIZ14" s="46"/>
      <c r="VJA14" s="46"/>
      <c r="VJB14" s="46"/>
      <c r="VJC14" s="46"/>
      <c r="VJD14" s="46"/>
      <c r="VJE14" s="46"/>
      <c r="VJF14" s="46"/>
      <c r="VJG14" s="46"/>
      <c r="VJH14" s="46"/>
      <c r="VJI14" s="46"/>
      <c r="VJJ14" s="46"/>
      <c r="VJK14" s="46"/>
      <c r="VJL14" s="46"/>
      <c r="VJM14" s="46"/>
      <c r="VJN14" s="46"/>
      <c r="VJO14" s="46"/>
      <c r="VJP14" s="46"/>
      <c r="VJQ14" s="46"/>
      <c r="VJR14" s="46"/>
      <c r="VJS14" s="46"/>
      <c r="VJT14" s="46"/>
      <c r="VJU14" s="46"/>
      <c r="VJV14" s="46"/>
      <c r="VJW14" s="46"/>
      <c r="VJX14" s="46"/>
      <c r="VJY14" s="46"/>
      <c r="VJZ14" s="46"/>
      <c r="VKA14" s="46"/>
      <c r="VKB14" s="46"/>
      <c r="VKC14" s="46"/>
      <c r="VKD14" s="46"/>
      <c r="VKE14" s="46"/>
      <c r="VKF14" s="46"/>
      <c r="VKG14" s="46"/>
      <c r="VKH14" s="46"/>
      <c r="VKI14" s="46"/>
      <c r="VKJ14" s="46"/>
      <c r="VKK14" s="46"/>
      <c r="VKL14" s="46"/>
      <c r="VKM14" s="46"/>
      <c r="VKN14" s="46"/>
      <c r="VKO14" s="46"/>
      <c r="VKP14" s="46"/>
      <c r="VKQ14" s="46"/>
      <c r="VKR14" s="46"/>
      <c r="VKS14" s="46"/>
      <c r="VKT14" s="46"/>
      <c r="VKU14" s="46"/>
      <c r="VKV14" s="46"/>
      <c r="VKW14" s="46"/>
      <c r="VKX14" s="46"/>
      <c r="VKY14" s="46"/>
      <c r="VKZ14" s="46"/>
      <c r="VLA14" s="46"/>
      <c r="VLB14" s="46"/>
      <c r="VLC14" s="46"/>
      <c r="VLD14" s="46"/>
      <c r="VLE14" s="46"/>
      <c r="VLF14" s="46"/>
      <c r="VLG14" s="46"/>
      <c r="VLH14" s="46"/>
      <c r="VLI14" s="46"/>
      <c r="VLJ14" s="46"/>
      <c r="VLK14" s="46"/>
      <c r="VLL14" s="46"/>
      <c r="VLM14" s="46"/>
      <c r="VLN14" s="46"/>
      <c r="VLO14" s="46"/>
      <c r="VLP14" s="46"/>
      <c r="VLQ14" s="46"/>
      <c r="VLR14" s="46"/>
      <c r="VLS14" s="46"/>
      <c r="VLT14" s="46"/>
      <c r="VLU14" s="46"/>
      <c r="VLV14" s="46"/>
      <c r="VLW14" s="46"/>
      <c r="VLX14" s="46"/>
      <c r="VLY14" s="46"/>
      <c r="VLZ14" s="46"/>
      <c r="VMA14" s="46"/>
      <c r="VMB14" s="46"/>
      <c r="VMC14" s="46"/>
      <c r="VMD14" s="46"/>
      <c r="VME14" s="46"/>
      <c r="VMF14" s="46"/>
      <c r="VMG14" s="46"/>
      <c r="VMH14" s="46"/>
      <c r="VMI14" s="46"/>
      <c r="VMJ14" s="46"/>
      <c r="VMK14" s="46"/>
      <c r="VML14" s="46"/>
      <c r="VMM14" s="46"/>
      <c r="VMN14" s="46"/>
      <c r="VMO14" s="46"/>
      <c r="VMP14" s="46"/>
      <c r="VMQ14" s="46"/>
      <c r="VMR14" s="46"/>
      <c r="VMS14" s="46"/>
      <c r="VMT14" s="46"/>
      <c r="VMU14" s="46"/>
      <c r="VMV14" s="46"/>
      <c r="VMW14" s="46"/>
      <c r="VMX14" s="46"/>
      <c r="VMY14" s="46"/>
      <c r="VMZ14" s="46"/>
      <c r="VNA14" s="46"/>
      <c r="VNB14" s="46"/>
      <c r="VNC14" s="46"/>
      <c r="VND14" s="46"/>
      <c r="VNE14" s="46"/>
      <c r="VNF14" s="46"/>
      <c r="VNG14" s="46"/>
      <c r="VNH14" s="46"/>
      <c r="VNI14" s="46"/>
      <c r="VNJ14" s="46"/>
      <c r="VNK14" s="46"/>
      <c r="VNL14" s="46"/>
      <c r="VNM14" s="46"/>
      <c r="VNN14" s="46"/>
      <c r="VNO14" s="46"/>
      <c r="VNP14" s="46"/>
      <c r="VNQ14" s="46"/>
      <c r="VNR14" s="46"/>
      <c r="VNS14" s="46"/>
      <c r="VNT14" s="46"/>
      <c r="VNU14" s="46"/>
      <c r="VNV14" s="46"/>
      <c r="VNW14" s="46"/>
      <c r="VNX14" s="46"/>
      <c r="VNY14" s="46"/>
      <c r="VNZ14" s="46"/>
      <c r="VOA14" s="46"/>
      <c r="VOB14" s="46"/>
      <c r="VOC14" s="46"/>
      <c r="VOD14" s="46"/>
      <c r="VOE14" s="46"/>
      <c r="VOF14" s="46"/>
      <c r="VOG14" s="46"/>
      <c r="VOH14" s="46"/>
      <c r="VOI14" s="46"/>
      <c r="VOJ14" s="46"/>
      <c r="VOK14" s="46"/>
      <c r="VOL14" s="46"/>
      <c r="VOM14" s="46"/>
      <c r="VON14" s="46"/>
      <c r="VOO14" s="46"/>
      <c r="VOP14" s="46"/>
      <c r="VOQ14" s="46"/>
      <c r="VOR14" s="46"/>
      <c r="VOS14" s="46"/>
      <c r="VOT14" s="46"/>
      <c r="VOU14" s="46"/>
      <c r="VOV14" s="46"/>
      <c r="VOW14" s="46"/>
      <c r="VOX14" s="46"/>
      <c r="VOY14" s="46"/>
      <c r="VOZ14" s="46"/>
      <c r="VPA14" s="46"/>
      <c r="VPB14" s="46"/>
      <c r="VPC14" s="46"/>
      <c r="VPD14" s="46"/>
      <c r="VPE14" s="46"/>
      <c r="VPF14" s="46"/>
      <c r="VPG14" s="46"/>
      <c r="VPH14" s="46"/>
      <c r="VPI14" s="46"/>
      <c r="VPJ14" s="46"/>
      <c r="VPK14" s="46"/>
      <c r="VPL14" s="46"/>
      <c r="VPM14" s="46"/>
      <c r="VPN14" s="46"/>
      <c r="VPO14" s="46"/>
      <c r="VPP14" s="46"/>
      <c r="VPQ14" s="46"/>
      <c r="VPR14" s="46"/>
      <c r="VPS14" s="46"/>
      <c r="VPT14" s="46"/>
      <c r="VPU14" s="46"/>
      <c r="VPV14" s="46"/>
      <c r="VPW14" s="46"/>
      <c r="VPX14" s="46"/>
      <c r="VPY14" s="46"/>
      <c r="VPZ14" s="46"/>
      <c r="VQA14" s="46"/>
      <c r="VQB14" s="46"/>
      <c r="VQC14" s="46"/>
      <c r="VQD14" s="46"/>
      <c r="VQE14" s="46"/>
      <c r="VQF14" s="46"/>
      <c r="VQG14" s="46"/>
      <c r="VQH14" s="46"/>
      <c r="VQI14" s="46"/>
      <c r="VQJ14" s="46"/>
      <c r="VQK14" s="46"/>
      <c r="VQL14" s="46"/>
      <c r="VQM14" s="46"/>
      <c r="VQN14" s="46"/>
      <c r="VQO14" s="46"/>
      <c r="VQP14" s="46"/>
      <c r="VQQ14" s="46"/>
      <c r="VQR14" s="46"/>
      <c r="VQS14" s="46"/>
      <c r="VQT14" s="46"/>
      <c r="VQU14" s="46"/>
      <c r="VQV14" s="46"/>
      <c r="VQW14" s="46"/>
      <c r="VQX14" s="46"/>
      <c r="VQY14" s="46"/>
      <c r="VQZ14" s="46"/>
      <c r="VRA14" s="46"/>
      <c r="VRB14" s="46"/>
      <c r="VRC14" s="46"/>
      <c r="VRD14" s="46"/>
      <c r="VRE14" s="46"/>
      <c r="VRF14" s="46"/>
      <c r="VRG14" s="46"/>
      <c r="VRH14" s="46"/>
      <c r="VRI14" s="46"/>
      <c r="VRJ14" s="46"/>
      <c r="VRK14" s="46"/>
      <c r="VRL14" s="46"/>
      <c r="VRM14" s="46"/>
      <c r="VRN14" s="46"/>
      <c r="VRO14" s="46"/>
      <c r="VRP14" s="46"/>
      <c r="VRQ14" s="46"/>
      <c r="VRR14" s="46"/>
      <c r="VRS14" s="46"/>
      <c r="VRT14" s="46"/>
      <c r="VRU14" s="46"/>
      <c r="VRV14" s="46"/>
      <c r="VRW14" s="46"/>
      <c r="VRX14" s="46"/>
      <c r="VRY14" s="46"/>
      <c r="VRZ14" s="46"/>
      <c r="VSA14" s="46"/>
      <c r="VSB14" s="46"/>
      <c r="VSC14" s="46"/>
      <c r="VSD14" s="46"/>
      <c r="VSE14" s="46"/>
      <c r="VSF14" s="46"/>
      <c r="VSG14" s="46"/>
      <c r="VSH14" s="46"/>
      <c r="VSI14" s="46"/>
      <c r="VSJ14" s="46"/>
      <c r="VSK14" s="46"/>
      <c r="VSL14" s="46"/>
      <c r="VSM14" s="46"/>
      <c r="VSN14" s="46"/>
      <c r="VSO14" s="46"/>
      <c r="VSP14" s="46"/>
      <c r="VSQ14" s="46"/>
      <c r="VSR14" s="46"/>
      <c r="VSS14" s="46"/>
      <c r="VST14" s="46"/>
      <c r="VSU14" s="46"/>
      <c r="VSV14" s="46"/>
      <c r="VSW14" s="46"/>
      <c r="VSX14" s="46"/>
      <c r="VSY14" s="46"/>
      <c r="VSZ14" s="46"/>
      <c r="VTA14" s="46"/>
      <c r="VTB14" s="46"/>
      <c r="VTC14" s="46"/>
      <c r="VTD14" s="46"/>
      <c r="VTE14" s="46"/>
      <c r="VTF14" s="46"/>
      <c r="VTG14" s="46"/>
      <c r="VTH14" s="46"/>
      <c r="VTI14" s="46"/>
      <c r="VTJ14" s="46"/>
      <c r="VTK14" s="46"/>
      <c r="VTL14" s="46"/>
      <c r="VTM14" s="46"/>
      <c r="VTN14" s="46"/>
      <c r="VTO14" s="46"/>
      <c r="VTP14" s="46"/>
      <c r="VTQ14" s="46"/>
      <c r="VTR14" s="46"/>
      <c r="VTS14" s="46"/>
      <c r="VTT14" s="46"/>
      <c r="VTU14" s="46"/>
      <c r="VTV14" s="46"/>
      <c r="VTW14" s="46"/>
      <c r="VTX14" s="46"/>
      <c r="VTY14" s="46"/>
      <c r="VTZ14" s="46"/>
      <c r="VUA14" s="46"/>
      <c r="VUB14" s="46"/>
      <c r="VUC14" s="46"/>
      <c r="VUD14" s="46"/>
      <c r="VUE14" s="46"/>
      <c r="VUF14" s="46"/>
      <c r="VUG14" s="46"/>
      <c r="VUH14" s="46"/>
      <c r="VUI14" s="46"/>
      <c r="VUJ14" s="46"/>
      <c r="VUK14" s="46"/>
      <c r="VUL14" s="46"/>
      <c r="VUM14" s="46"/>
      <c r="VUN14" s="46"/>
      <c r="VUO14" s="46"/>
      <c r="VUP14" s="46"/>
      <c r="VUQ14" s="46"/>
      <c r="VUR14" s="46"/>
      <c r="VUS14" s="46"/>
      <c r="VUT14" s="46"/>
      <c r="VUU14" s="46"/>
      <c r="VUV14" s="46"/>
      <c r="VUW14" s="46"/>
      <c r="VUX14" s="46"/>
      <c r="VUY14" s="46"/>
      <c r="VUZ14" s="46"/>
      <c r="VVA14" s="46"/>
      <c r="VVB14" s="46"/>
      <c r="VVC14" s="46"/>
      <c r="VVD14" s="46"/>
      <c r="VVE14" s="46"/>
      <c r="VVF14" s="46"/>
      <c r="VVG14" s="46"/>
      <c r="VVH14" s="46"/>
      <c r="VVI14" s="46"/>
      <c r="VVJ14" s="46"/>
      <c r="VVK14" s="46"/>
      <c r="VVL14" s="46"/>
      <c r="VVM14" s="46"/>
      <c r="VVN14" s="46"/>
      <c r="VVO14" s="46"/>
      <c r="VVP14" s="46"/>
      <c r="VVQ14" s="46"/>
      <c r="VVR14" s="46"/>
      <c r="VVS14" s="46"/>
      <c r="VVT14" s="46"/>
      <c r="VVU14" s="46"/>
      <c r="VVV14" s="46"/>
      <c r="VVW14" s="46"/>
      <c r="VVX14" s="46"/>
      <c r="VVY14" s="46"/>
      <c r="VVZ14" s="46"/>
      <c r="VWA14" s="46"/>
      <c r="VWB14" s="46"/>
      <c r="VWC14" s="46"/>
      <c r="VWD14" s="46"/>
      <c r="VWE14" s="46"/>
      <c r="VWF14" s="46"/>
      <c r="VWG14" s="46"/>
      <c r="VWH14" s="46"/>
      <c r="VWI14" s="46"/>
      <c r="VWJ14" s="46"/>
      <c r="VWK14" s="46"/>
      <c r="VWL14" s="46"/>
      <c r="VWM14" s="46"/>
      <c r="VWN14" s="46"/>
      <c r="VWO14" s="46"/>
      <c r="VWP14" s="46"/>
      <c r="VWQ14" s="46"/>
      <c r="VWR14" s="46"/>
      <c r="VWS14" s="46"/>
      <c r="VWT14" s="46"/>
      <c r="VWU14" s="46"/>
      <c r="VWV14" s="46"/>
      <c r="VWW14" s="46"/>
      <c r="VWX14" s="46"/>
      <c r="VWY14" s="46"/>
      <c r="VWZ14" s="46"/>
      <c r="VXA14" s="46"/>
      <c r="VXB14" s="46"/>
      <c r="VXC14" s="46"/>
      <c r="VXD14" s="46"/>
      <c r="VXE14" s="46"/>
      <c r="VXF14" s="46"/>
      <c r="VXG14" s="46"/>
      <c r="VXH14" s="46"/>
      <c r="VXI14" s="46"/>
      <c r="VXJ14" s="46"/>
      <c r="VXK14" s="46"/>
      <c r="VXL14" s="46"/>
      <c r="VXM14" s="46"/>
      <c r="VXN14" s="46"/>
      <c r="VXO14" s="46"/>
      <c r="VXP14" s="46"/>
      <c r="VXQ14" s="46"/>
      <c r="VXR14" s="46"/>
      <c r="VXS14" s="46"/>
      <c r="VXT14" s="46"/>
      <c r="VXU14" s="46"/>
      <c r="VXV14" s="46"/>
      <c r="VXW14" s="46"/>
      <c r="VXX14" s="46"/>
      <c r="VXY14" s="46"/>
      <c r="VXZ14" s="46"/>
      <c r="VYA14" s="46"/>
      <c r="VYB14" s="46"/>
      <c r="VYC14" s="46"/>
      <c r="VYD14" s="46"/>
      <c r="VYE14" s="46"/>
      <c r="VYF14" s="46"/>
      <c r="VYG14" s="46"/>
      <c r="VYH14" s="46"/>
      <c r="VYI14" s="46"/>
      <c r="VYJ14" s="46"/>
      <c r="VYK14" s="46"/>
      <c r="VYL14" s="46"/>
      <c r="VYM14" s="46"/>
      <c r="VYN14" s="46"/>
      <c r="VYO14" s="46"/>
      <c r="VYP14" s="46"/>
      <c r="VYQ14" s="46"/>
      <c r="VYR14" s="46"/>
      <c r="VYS14" s="46"/>
      <c r="VYT14" s="46"/>
      <c r="VYU14" s="46"/>
      <c r="VYV14" s="46"/>
      <c r="VYW14" s="46"/>
      <c r="VYX14" s="46"/>
      <c r="VYY14" s="46"/>
      <c r="VYZ14" s="46"/>
      <c r="VZA14" s="46"/>
      <c r="VZB14" s="46"/>
      <c r="VZC14" s="46"/>
      <c r="VZD14" s="46"/>
      <c r="VZE14" s="46"/>
      <c r="VZF14" s="46"/>
      <c r="VZG14" s="46"/>
      <c r="VZH14" s="46"/>
      <c r="VZI14" s="46"/>
      <c r="VZJ14" s="46"/>
      <c r="VZK14" s="46"/>
      <c r="VZL14" s="46"/>
      <c r="VZM14" s="46"/>
      <c r="VZN14" s="46"/>
      <c r="VZO14" s="46"/>
      <c r="VZP14" s="46"/>
      <c r="VZQ14" s="46"/>
      <c r="VZR14" s="46"/>
      <c r="VZS14" s="46"/>
      <c r="VZT14" s="46"/>
      <c r="VZU14" s="46"/>
      <c r="VZV14" s="46"/>
      <c r="VZW14" s="46"/>
      <c r="VZX14" s="46"/>
      <c r="VZY14" s="46"/>
      <c r="VZZ14" s="46"/>
      <c r="WAA14" s="46"/>
      <c r="WAB14" s="46"/>
      <c r="WAC14" s="46"/>
      <c r="WAD14" s="46"/>
      <c r="WAE14" s="46"/>
      <c r="WAF14" s="46"/>
      <c r="WAG14" s="46"/>
      <c r="WAH14" s="46"/>
      <c r="WAI14" s="46"/>
      <c r="WAJ14" s="46"/>
      <c r="WAK14" s="46"/>
      <c r="WAL14" s="46"/>
      <c r="WAM14" s="46"/>
      <c r="WAN14" s="46"/>
      <c r="WAO14" s="46"/>
      <c r="WAP14" s="46"/>
      <c r="WAQ14" s="46"/>
      <c r="WAR14" s="46"/>
      <c r="WAS14" s="46"/>
      <c r="WAT14" s="46"/>
      <c r="WAU14" s="46"/>
      <c r="WAV14" s="46"/>
      <c r="WAW14" s="46"/>
      <c r="WAX14" s="46"/>
      <c r="WAY14" s="46"/>
      <c r="WAZ14" s="46"/>
      <c r="WBA14" s="46"/>
      <c r="WBB14" s="46"/>
      <c r="WBC14" s="46"/>
      <c r="WBD14" s="46"/>
      <c r="WBE14" s="46"/>
      <c r="WBF14" s="46"/>
      <c r="WBG14" s="46"/>
      <c r="WBH14" s="46"/>
      <c r="WBI14" s="46"/>
      <c r="WBJ14" s="46"/>
      <c r="WBK14" s="46"/>
      <c r="WBL14" s="46"/>
      <c r="WBM14" s="46"/>
      <c r="WBN14" s="46"/>
      <c r="WBO14" s="46"/>
      <c r="WBP14" s="46"/>
      <c r="WBQ14" s="46"/>
      <c r="WBR14" s="46"/>
      <c r="WBS14" s="46"/>
      <c r="WBT14" s="46"/>
      <c r="WBU14" s="46"/>
      <c r="WBV14" s="46"/>
      <c r="WBW14" s="46"/>
      <c r="WBX14" s="46"/>
      <c r="WBY14" s="46"/>
      <c r="WBZ14" s="46"/>
      <c r="WCA14" s="46"/>
      <c r="WCB14" s="46"/>
      <c r="WCC14" s="46"/>
      <c r="WCD14" s="46"/>
      <c r="WCE14" s="46"/>
      <c r="WCF14" s="46"/>
      <c r="WCG14" s="46"/>
      <c r="WCH14" s="46"/>
      <c r="WCI14" s="46"/>
      <c r="WCJ14" s="46"/>
      <c r="WCK14" s="46"/>
      <c r="WCL14" s="46"/>
      <c r="WCM14" s="46"/>
      <c r="WCN14" s="46"/>
      <c r="WCO14" s="46"/>
      <c r="WCP14" s="46"/>
      <c r="WCQ14" s="46"/>
      <c r="WCR14" s="46"/>
      <c r="WCS14" s="46"/>
      <c r="WCT14" s="46"/>
      <c r="WCU14" s="46"/>
      <c r="WCV14" s="46"/>
      <c r="WCW14" s="46"/>
      <c r="WCX14" s="46"/>
      <c r="WCY14" s="46"/>
      <c r="WCZ14" s="46"/>
      <c r="WDA14" s="46"/>
      <c r="WDB14" s="46"/>
      <c r="WDC14" s="46"/>
      <c r="WDD14" s="46"/>
      <c r="WDE14" s="46"/>
      <c r="WDF14" s="46"/>
      <c r="WDG14" s="46"/>
      <c r="WDH14" s="46"/>
      <c r="WDI14" s="46"/>
      <c r="WDJ14" s="46"/>
      <c r="WDK14" s="46"/>
      <c r="WDL14" s="46"/>
      <c r="WDM14" s="46"/>
      <c r="WDN14" s="46"/>
      <c r="WDO14" s="46"/>
      <c r="WDP14" s="46"/>
      <c r="WDQ14" s="46"/>
      <c r="WDR14" s="46"/>
      <c r="WDS14" s="46"/>
      <c r="WDT14" s="46"/>
      <c r="WDU14" s="46"/>
      <c r="WDV14" s="46"/>
      <c r="WDW14" s="46"/>
      <c r="WDX14" s="46"/>
      <c r="WDY14" s="46"/>
      <c r="WDZ14" s="46"/>
      <c r="WEA14" s="46"/>
      <c r="WEB14" s="46"/>
      <c r="WEC14" s="46"/>
      <c r="WED14" s="46"/>
      <c r="WEE14" s="46"/>
      <c r="WEF14" s="46"/>
      <c r="WEG14" s="46"/>
      <c r="WEH14" s="46"/>
      <c r="WEI14" s="46"/>
      <c r="WEJ14" s="46"/>
      <c r="WEK14" s="46"/>
      <c r="WEL14" s="46"/>
      <c r="WEM14" s="46"/>
      <c r="WEN14" s="46"/>
      <c r="WEO14" s="46"/>
      <c r="WEP14" s="46"/>
      <c r="WEQ14" s="46"/>
      <c r="WER14" s="46"/>
      <c r="WES14" s="46"/>
      <c r="WET14" s="46"/>
      <c r="WEU14" s="46"/>
      <c r="WEV14" s="46"/>
      <c r="WEW14" s="46"/>
      <c r="WEX14" s="46"/>
      <c r="WEY14" s="46"/>
      <c r="WEZ14" s="46"/>
      <c r="WFA14" s="46"/>
      <c r="WFB14" s="46"/>
      <c r="WFC14" s="46"/>
      <c r="WFD14" s="46"/>
      <c r="WFE14" s="46"/>
      <c r="WFF14" s="46"/>
      <c r="WFG14" s="46"/>
      <c r="WFH14" s="46"/>
      <c r="WFI14" s="46"/>
      <c r="WFJ14" s="46"/>
      <c r="WFK14" s="46"/>
      <c r="WFL14" s="46"/>
      <c r="WFM14" s="46"/>
      <c r="WFN14" s="46"/>
      <c r="WFO14" s="46"/>
      <c r="WFP14" s="46"/>
      <c r="WFQ14" s="46"/>
      <c r="WFR14" s="46"/>
      <c r="WFS14" s="46"/>
      <c r="WFT14" s="46"/>
      <c r="WFU14" s="46"/>
      <c r="WFV14" s="46"/>
      <c r="WFW14" s="46"/>
      <c r="WFX14" s="46"/>
      <c r="WFY14" s="46"/>
      <c r="WFZ14" s="46"/>
      <c r="WGA14" s="46"/>
      <c r="WGB14" s="46"/>
      <c r="WGC14" s="46"/>
      <c r="WGD14" s="46"/>
      <c r="WGE14" s="46"/>
      <c r="WGF14" s="46"/>
      <c r="WGG14" s="46"/>
      <c r="WGH14" s="46"/>
      <c r="WGI14" s="46"/>
      <c r="WGJ14" s="46"/>
      <c r="WGK14" s="46"/>
      <c r="WGL14" s="46"/>
      <c r="WGM14" s="46"/>
      <c r="WGN14" s="46"/>
      <c r="WGO14" s="46"/>
      <c r="WGP14" s="46"/>
      <c r="WGQ14" s="46"/>
      <c r="WGR14" s="46"/>
      <c r="WGS14" s="46"/>
      <c r="WGT14" s="46"/>
      <c r="WGU14" s="46"/>
      <c r="WGV14" s="46"/>
      <c r="WGW14" s="46"/>
      <c r="WGX14" s="46"/>
      <c r="WGY14" s="46"/>
      <c r="WGZ14" s="46"/>
      <c r="WHA14" s="46"/>
      <c r="WHB14" s="46"/>
      <c r="WHC14" s="46"/>
      <c r="WHD14" s="46"/>
      <c r="WHE14" s="46"/>
      <c r="WHF14" s="46"/>
      <c r="WHG14" s="46"/>
      <c r="WHH14" s="46"/>
      <c r="WHI14" s="46"/>
      <c r="WHJ14" s="46"/>
      <c r="WHK14" s="46"/>
      <c r="WHL14" s="46"/>
      <c r="WHM14" s="46"/>
      <c r="WHN14" s="46"/>
      <c r="WHO14" s="46"/>
      <c r="WHP14" s="46"/>
      <c r="WHQ14" s="46"/>
      <c r="WHR14" s="46"/>
      <c r="WHS14" s="46"/>
      <c r="WHT14" s="46"/>
      <c r="WHU14" s="46"/>
      <c r="WHV14" s="46"/>
      <c r="WHW14" s="46"/>
      <c r="WHX14" s="46"/>
      <c r="WHY14" s="46"/>
      <c r="WHZ14" s="46"/>
      <c r="WIA14" s="46"/>
      <c r="WIB14" s="46"/>
      <c r="WIC14" s="46"/>
      <c r="WID14" s="46"/>
      <c r="WIE14" s="46"/>
      <c r="WIF14" s="46"/>
      <c r="WIG14" s="46"/>
      <c r="WIH14" s="46"/>
      <c r="WII14" s="46"/>
      <c r="WIJ14" s="46"/>
      <c r="WIK14" s="46"/>
      <c r="WIL14" s="46"/>
      <c r="WIM14" s="46"/>
      <c r="WIN14" s="46"/>
      <c r="WIO14" s="46"/>
      <c r="WIP14" s="46"/>
      <c r="WIQ14" s="46"/>
      <c r="WIR14" s="46"/>
      <c r="WIS14" s="46"/>
      <c r="WIT14" s="46"/>
      <c r="WIU14" s="46"/>
      <c r="WIV14" s="46"/>
      <c r="WIW14" s="46"/>
      <c r="WIX14" s="46"/>
      <c r="WIY14" s="46"/>
      <c r="WIZ14" s="46"/>
      <c r="WJA14" s="46"/>
      <c r="WJB14" s="46"/>
      <c r="WJC14" s="46"/>
      <c r="WJD14" s="46"/>
      <c r="WJE14" s="46"/>
      <c r="WJF14" s="46"/>
      <c r="WJG14" s="46"/>
      <c r="WJH14" s="46"/>
      <c r="WJI14" s="46"/>
      <c r="WJJ14" s="46"/>
      <c r="WJK14" s="46"/>
      <c r="WJL14" s="46"/>
      <c r="WJM14" s="46"/>
      <c r="WJN14" s="46"/>
      <c r="WJO14" s="46"/>
      <c r="WJP14" s="46"/>
      <c r="WJQ14" s="46"/>
      <c r="WJR14" s="46"/>
      <c r="WJS14" s="46"/>
      <c r="WJT14" s="46"/>
      <c r="WJU14" s="46"/>
      <c r="WJV14" s="46"/>
      <c r="WJW14" s="46"/>
      <c r="WJX14" s="46"/>
      <c r="WJY14" s="46"/>
      <c r="WJZ14" s="46"/>
      <c r="WKA14" s="46"/>
      <c r="WKB14" s="46"/>
      <c r="WKC14" s="46"/>
      <c r="WKD14" s="46"/>
      <c r="WKE14" s="46"/>
      <c r="WKF14" s="46"/>
      <c r="WKG14" s="46"/>
      <c r="WKH14" s="46"/>
      <c r="WKI14" s="46"/>
      <c r="WKJ14" s="46"/>
      <c r="WKK14" s="46"/>
      <c r="WKL14" s="46"/>
      <c r="WKM14" s="46"/>
      <c r="WKN14" s="46"/>
      <c r="WKO14" s="46"/>
      <c r="WKP14" s="46"/>
      <c r="WKQ14" s="46"/>
      <c r="WKR14" s="46"/>
      <c r="WKS14" s="46"/>
      <c r="WKT14" s="46"/>
      <c r="WKU14" s="46"/>
      <c r="WKV14" s="46"/>
      <c r="WKW14" s="46"/>
      <c r="WKX14" s="46"/>
      <c r="WKY14" s="46"/>
      <c r="WKZ14" s="46"/>
      <c r="WLA14" s="46"/>
      <c r="WLB14" s="46"/>
      <c r="WLC14" s="46"/>
      <c r="WLD14" s="46"/>
      <c r="WLE14" s="46"/>
      <c r="WLF14" s="46"/>
      <c r="WLG14" s="46"/>
      <c r="WLH14" s="46"/>
      <c r="WLI14" s="46"/>
      <c r="WLJ14" s="46"/>
      <c r="WLK14" s="46"/>
      <c r="WLL14" s="46"/>
      <c r="WLM14" s="46"/>
      <c r="WLN14" s="46"/>
      <c r="WLO14" s="46"/>
      <c r="WLP14" s="46"/>
      <c r="WLQ14" s="46"/>
      <c r="WLR14" s="46"/>
      <c r="WLS14" s="46"/>
      <c r="WLT14" s="46"/>
      <c r="WLU14" s="46"/>
      <c r="WLV14" s="46"/>
      <c r="WLW14" s="46"/>
      <c r="WLX14" s="46"/>
      <c r="WLY14" s="46"/>
      <c r="WLZ14" s="46"/>
      <c r="WMA14" s="46"/>
      <c r="WMB14" s="46"/>
      <c r="WMC14" s="46"/>
      <c r="WMD14" s="46"/>
      <c r="WME14" s="46"/>
      <c r="WMF14" s="46"/>
      <c r="WMG14" s="46"/>
      <c r="WMH14" s="46"/>
      <c r="WMI14" s="46"/>
      <c r="WMJ14" s="46"/>
      <c r="WMK14" s="46"/>
      <c r="WML14" s="46"/>
      <c r="WMM14" s="46"/>
      <c r="WMN14" s="46"/>
      <c r="WMO14" s="46"/>
      <c r="WMP14" s="46"/>
      <c r="WMQ14" s="46"/>
      <c r="WMR14" s="46"/>
      <c r="WMS14" s="46"/>
      <c r="WMT14" s="46"/>
      <c r="WMU14" s="46"/>
      <c r="WMV14" s="46"/>
      <c r="WMW14" s="46"/>
      <c r="WMX14" s="46"/>
      <c r="WMY14" s="46"/>
      <c r="WMZ14" s="46"/>
      <c r="WNA14" s="46"/>
      <c r="WNB14" s="46"/>
      <c r="WNC14" s="46"/>
      <c r="WND14" s="46"/>
      <c r="WNE14" s="46"/>
      <c r="WNF14" s="46"/>
      <c r="WNG14" s="46"/>
      <c r="WNH14" s="46"/>
      <c r="WNI14" s="46"/>
      <c r="WNJ14" s="46"/>
      <c r="WNK14" s="46"/>
      <c r="WNL14" s="46"/>
      <c r="WNM14" s="46"/>
      <c r="WNN14" s="46"/>
      <c r="WNO14" s="46"/>
      <c r="WNP14" s="46"/>
      <c r="WNQ14" s="46"/>
      <c r="WNR14" s="46"/>
      <c r="WNS14" s="46"/>
      <c r="WNT14" s="46"/>
      <c r="WNU14" s="46"/>
      <c r="WNV14" s="46"/>
      <c r="WNW14" s="46"/>
      <c r="WNX14" s="46"/>
      <c r="WNY14" s="46"/>
      <c r="WNZ14" s="46"/>
      <c r="WOA14" s="46"/>
      <c r="WOB14" s="46"/>
      <c r="WOC14" s="46"/>
      <c r="WOD14" s="46"/>
      <c r="WOE14" s="46"/>
      <c r="WOF14" s="46"/>
      <c r="WOG14" s="46"/>
      <c r="WOH14" s="46"/>
      <c r="WOI14" s="46"/>
      <c r="WOJ14" s="46"/>
      <c r="WOK14" s="46"/>
      <c r="WOL14" s="46"/>
      <c r="WOM14" s="46"/>
      <c r="WON14" s="46"/>
      <c r="WOO14" s="46"/>
      <c r="WOP14" s="46"/>
      <c r="WOQ14" s="46"/>
      <c r="WOR14" s="46"/>
      <c r="WOS14" s="46"/>
      <c r="WOT14" s="46"/>
      <c r="WOU14" s="46"/>
      <c r="WOV14" s="46"/>
      <c r="WOW14" s="46"/>
      <c r="WOX14" s="46"/>
      <c r="WOY14" s="46"/>
      <c r="WOZ14" s="46"/>
      <c r="WPA14" s="46"/>
      <c r="WPB14" s="46"/>
      <c r="WPC14" s="46"/>
      <c r="WPD14" s="46"/>
      <c r="WPE14" s="46"/>
      <c r="WPF14" s="46"/>
      <c r="WPG14" s="46"/>
      <c r="WPH14" s="46"/>
      <c r="WPI14" s="46"/>
      <c r="WPJ14" s="46"/>
      <c r="WPK14" s="46"/>
      <c r="WPL14" s="46"/>
      <c r="WPM14" s="46"/>
      <c r="WPN14" s="46"/>
      <c r="WPO14" s="46"/>
      <c r="WPP14" s="46"/>
      <c r="WPQ14" s="46"/>
      <c r="WPR14" s="46"/>
      <c r="WPS14" s="46"/>
      <c r="WPT14" s="46"/>
      <c r="WPU14" s="46"/>
      <c r="WPV14" s="46"/>
      <c r="WPW14" s="46"/>
      <c r="WPX14" s="46"/>
      <c r="WPY14" s="46"/>
      <c r="WPZ14" s="46"/>
      <c r="WQA14" s="46"/>
      <c r="WQB14" s="46"/>
      <c r="WQC14" s="46"/>
      <c r="WQD14" s="46"/>
      <c r="WQE14" s="46"/>
      <c r="WQF14" s="46"/>
      <c r="WQG14" s="46"/>
      <c r="WQH14" s="46"/>
      <c r="WQI14" s="46"/>
      <c r="WQJ14" s="46"/>
      <c r="WQK14" s="46"/>
      <c r="WQL14" s="46"/>
      <c r="WQM14" s="46"/>
      <c r="WQN14" s="46"/>
      <c r="WQO14" s="46"/>
      <c r="WQP14" s="46"/>
      <c r="WQQ14" s="46"/>
      <c r="WQR14" s="46"/>
      <c r="WQS14" s="46"/>
      <c r="WQT14" s="46"/>
      <c r="WQU14" s="46"/>
      <c r="WQV14" s="46"/>
      <c r="WQW14" s="46"/>
      <c r="WQX14" s="46"/>
      <c r="WQY14" s="46"/>
      <c r="WQZ14" s="46"/>
      <c r="WRA14" s="46"/>
      <c r="WRB14" s="46"/>
      <c r="WRC14" s="46"/>
      <c r="WRD14" s="46"/>
      <c r="WRE14" s="46"/>
      <c r="WRF14" s="46"/>
      <c r="WRG14" s="46"/>
      <c r="WRH14" s="46"/>
      <c r="WRI14" s="46"/>
      <c r="WRJ14" s="46"/>
      <c r="WRK14" s="46"/>
      <c r="WRL14" s="46"/>
      <c r="WRM14" s="46"/>
      <c r="WRN14" s="46"/>
      <c r="WRO14" s="46"/>
      <c r="WRP14" s="46"/>
      <c r="WRQ14" s="46"/>
      <c r="WRR14" s="46"/>
      <c r="WRS14" s="46"/>
      <c r="WRT14" s="46"/>
      <c r="WRU14" s="46"/>
      <c r="WRV14" s="46"/>
      <c r="WRW14" s="46"/>
      <c r="WRX14" s="46"/>
      <c r="WRY14" s="46"/>
      <c r="WRZ14" s="46"/>
      <c r="WSA14" s="46"/>
      <c r="WSB14" s="46"/>
      <c r="WSC14" s="46"/>
      <c r="WSD14" s="46"/>
      <c r="WSE14" s="46"/>
      <c r="WSF14" s="46"/>
      <c r="WSG14" s="46"/>
      <c r="WSH14" s="46"/>
      <c r="WSI14" s="46"/>
      <c r="WSJ14" s="46"/>
      <c r="WSK14" s="46"/>
      <c r="WSL14" s="46"/>
      <c r="WSM14" s="46"/>
      <c r="WSN14" s="46"/>
      <c r="WSO14" s="46"/>
      <c r="WSP14" s="46"/>
      <c r="WSQ14" s="46"/>
      <c r="WSR14" s="46"/>
      <c r="WSS14" s="46"/>
      <c r="WST14" s="46"/>
      <c r="WSU14" s="46"/>
      <c r="WSV14" s="46"/>
      <c r="WSW14" s="46"/>
      <c r="WSX14" s="46"/>
      <c r="WSY14" s="46"/>
      <c r="WSZ14" s="46"/>
      <c r="WTA14" s="46"/>
      <c r="WTB14" s="46"/>
      <c r="WTC14" s="46"/>
      <c r="WTD14" s="46"/>
      <c r="WTE14" s="46"/>
      <c r="WTF14" s="46"/>
      <c r="WTG14" s="46"/>
      <c r="WTH14" s="46"/>
      <c r="WTI14" s="46"/>
      <c r="WTJ14" s="46"/>
      <c r="WTK14" s="46"/>
      <c r="WTL14" s="46"/>
      <c r="WTM14" s="46"/>
      <c r="WTN14" s="46"/>
      <c r="WTO14" s="46"/>
      <c r="WTP14" s="46"/>
      <c r="WTQ14" s="46"/>
      <c r="WTR14" s="46"/>
      <c r="WTS14" s="46"/>
      <c r="WTT14" s="46"/>
      <c r="WTU14" s="46"/>
      <c r="WTV14" s="46"/>
      <c r="WTW14" s="46"/>
      <c r="WTX14" s="46"/>
      <c r="WTY14" s="46"/>
      <c r="WTZ14" s="46"/>
      <c r="WUA14" s="46"/>
      <c r="WUB14" s="46"/>
      <c r="WUC14" s="46"/>
      <c r="WUD14" s="46"/>
      <c r="WUE14" s="46"/>
      <c r="WUF14" s="46"/>
      <c r="WUG14" s="46"/>
      <c r="WUH14" s="46"/>
      <c r="WUI14" s="46"/>
      <c r="WUJ14" s="46"/>
      <c r="WUK14" s="46"/>
      <c r="WUL14" s="46"/>
      <c r="WUM14" s="46"/>
      <c r="WUN14" s="46"/>
      <c r="WUO14" s="46"/>
      <c r="WUP14" s="46"/>
      <c r="WUQ14" s="46"/>
      <c r="WUR14" s="46"/>
      <c r="WUS14" s="46"/>
      <c r="WUT14" s="46"/>
      <c r="WUU14" s="46"/>
      <c r="WUV14" s="46"/>
      <c r="WUW14" s="46"/>
      <c r="WUX14" s="46"/>
      <c r="WUY14" s="46"/>
      <c r="WUZ14" s="46"/>
      <c r="WVA14" s="46"/>
      <c r="WVB14" s="46"/>
      <c r="WVC14" s="46"/>
      <c r="WVD14" s="46"/>
      <c r="WVE14" s="46"/>
      <c r="WVF14" s="46"/>
      <c r="WVG14" s="46"/>
      <c r="WVH14" s="46"/>
      <c r="WVI14" s="46"/>
      <c r="WVJ14" s="46"/>
      <c r="WVK14" s="46"/>
      <c r="WVL14" s="46"/>
      <c r="WVM14" s="46"/>
      <c r="WVN14" s="46"/>
      <c r="WVO14" s="46"/>
      <c r="WVP14" s="46"/>
      <c r="WVQ14" s="46"/>
      <c r="WVR14" s="46"/>
      <c r="WVS14" s="46"/>
      <c r="WVT14" s="46"/>
      <c r="WVU14" s="46"/>
      <c r="WVV14" s="46"/>
      <c r="WVW14" s="46"/>
      <c r="WVX14" s="46"/>
      <c r="WVY14" s="46"/>
      <c r="WVZ14" s="46"/>
      <c r="WWA14" s="46"/>
      <c r="WWB14" s="46"/>
      <c r="WWC14" s="46"/>
      <c r="WWD14" s="46"/>
      <c r="WWE14" s="46"/>
      <c r="WWF14" s="46"/>
      <c r="WWG14" s="46"/>
      <c r="WWH14" s="46"/>
      <c r="WWI14" s="46"/>
      <c r="WWJ14" s="46"/>
      <c r="WWK14" s="46"/>
      <c r="WWL14" s="46"/>
      <c r="WWM14" s="46"/>
      <c r="WWN14" s="46"/>
      <c r="WWO14" s="46"/>
      <c r="WWP14" s="46"/>
      <c r="WWQ14" s="46"/>
      <c r="WWR14" s="46"/>
      <c r="WWS14" s="46"/>
      <c r="WWT14" s="46"/>
      <c r="WWU14" s="46"/>
      <c r="WWV14" s="46"/>
      <c r="WWW14" s="46"/>
      <c r="WWX14" s="46"/>
      <c r="WWY14" s="46"/>
      <c r="WWZ14" s="46"/>
      <c r="WXA14" s="46"/>
      <c r="WXB14" s="46"/>
      <c r="WXC14" s="46"/>
      <c r="WXD14" s="46"/>
      <c r="WXE14" s="46"/>
      <c r="WXF14" s="46"/>
      <c r="WXG14" s="46"/>
      <c r="WXH14" s="46"/>
      <c r="WXI14" s="46"/>
      <c r="WXJ14" s="46"/>
      <c r="WXK14" s="46"/>
      <c r="WXL14" s="46"/>
      <c r="WXM14" s="46"/>
      <c r="WXN14" s="46"/>
      <c r="WXO14" s="46"/>
      <c r="WXP14" s="46"/>
      <c r="WXQ14" s="46"/>
      <c r="WXR14" s="46"/>
      <c r="WXS14" s="46"/>
      <c r="WXT14" s="46"/>
      <c r="WXU14" s="46"/>
      <c r="WXV14" s="46"/>
      <c r="WXW14" s="46"/>
      <c r="WXX14" s="46"/>
      <c r="WXY14" s="46"/>
      <c r="WXZ14" s="46"/>
      <c r="WYA14" s="46"/>
      <c r="WYB14" s="46"/>
      <c r="WYC14" s="46"/>
      <c r="WYD14" s="46"/>
      <c r="WYE14" s="46"/>
      <c r="WYF14" s="46"/>
      <c r="WYG14" s="46"/>
      <c r="WYH14" s="46"/>
      <c r="WYI14" s="46"/>
      <c r="WYJ14" s="46"/>
      <c r="WYK14" s="46"/>
      <c r="WYL14" s="46"/>
      <c r="WYM14" s="46"/>
      <c r="WYN14" s="46"/>
      <c r="WYO14" s="46"/>
      <c r="WYP14" s="46"/>
      <c r="WYQ14" s="46"/>
      <c r="WYR14" s="46"/>
      <c r="WYS14" s="46"/>
      <c r="WYT14" s="46"/>
      <c r="WYU14" s="46"/>
      <c r="WYV14" s="46"/>
      <c r="WYW14" s="46"/>
      <c r="WYX14" s="46"/>
      <c r="WYY14" s="46"/>
      <c r="WYZ14" s="46"/>
      <c r="WZA14" s="46"/>
      <c r="WZB14" s="46"/>
      <c r="WZC14" s="46"/>
      <c r="WZD14" s="46"/>
      <c r="WZE14" s="46"/>
      <c r="WZF14" s="46"/>
      <c r="WZG14" s="46"/>
      <c r="WZH14" s="46"/>
      <c r="WZI14" s="46"/>
      <c r="WZJ14" s="46"/>
      <c r="WZK14" s="46"/>
      <c r="WZL14" s="46"/>
      <c r="WZM14" s="46"/>
      <c r="WZN14" s="46"/>
      <c r="WZO14" s="46"/>
      <c r="WZP14" s="46"/>
      <c r="WZQ14" s="46"/>
      <c r="WZR14" s="46"/>
      <c r="WZS14" s="46"/>
      <c r="WZT14" s="46"/>
      <c r="WZU14" s="46"/>
      <c r="WZV14" s="46"/>
      <c r="WZW14" s="46"/>
      <c r="WZX14" s="46"/>
      <c r="WZY14" s="46"/>
      <c r="WZZ14" s="46"/>
      <c r="XAA14" s="46"/>
      <c r="XAB14" s="46"/>
      <c r="XAC14" s="46"/>
      <c r="XAD14" s="46"/>
      <c r="XAE14" s="46"/>
      <c r="XAF14" s="46"/>
      <c r="XAG14" s="46"/>
      <c r="XAH14" s="46"/>
      <c r="XAI14" s="46"/>
      <c r="XAJ14" s="46"/>
      <c r="XAK14" s="46"/>
      <c r="XAL14" s="46"/>
      <c r="XAM14" s="46"/>
      <c r="XAN14" s="46"/>
      <c r="XAO14" s="46"/>
      <c r="XAP14" s="46"/>
      <c r="XAQ14" s="46"/>
      <c r="XAR14" s="46"/>
      <c r="XAS14" s="46"/>
      <c r="XAT14" s="46"/>
      <c r="XAU14" s="46"/>
      <c r="XAV14" s="46"/>
      <c r="XAW14" s="46"/>
      <c r="XAX14" s="46"/>
      <c r="XAY14" s="46"/>
      <c r="XAZ14" s="46"/>
      <c r="XBA14" s="46"/>
      <c r="XBB14" s="46"/>
      <c r="XBC14" s="46"/>
      <c r="XBD14" s="46"/>
      <c r="XBE14" s="46"/>
      <c r="XBF14" s="46"/>
      <c r="XBG14" s="46"/>
      <c r="XBH14" s="46"/>
      <c r="XBI14" s="46"/>
      <c r="XBJ14" s="46"/>
      <c r="XBK14" s="46"/>
      <c r="XBL14" s="46"/>
      <c r="XBM14" s="46"/>
      <c r="XBN14" s="46"/>
      <c r="XBO14" s="46"/>
      <c r="XBP14" s="46"/>
      <c r="XBQ14" s="46"/>
      <c r="XBR14" s="46"/>
      <c r="XBS14" s="46"/>
      <c r="XBT14" s="46"/>
      <c r="XBU14" s="46"/>
      <c r="XBV14" s="46"/>
      <c r="XBW14" s="46"/>
      <c r="XBX14" s="46"/>
      <c r="XBY14" s="46"/>
      <c r="XBZ14" s="46"/>
      <c r="XCA14" s="46"/>
      <c r="XCB14" s="46"/>
      <c r="XCC14" s="46"/>
      <c r="XCD14" s="46"/>
      <c r="XCE14" s="46"/>
      <c r="XCF14" s="46"/>
      <c r="XCG14" s="46"/>
      <c r="XCH14" s="46"/>
      <c r="XCI14" s="46"/>
      <c r="XCJ14" s="46"/>
      <c r="XCK14" s="46"/>
      <c r="XCL14" s="46"/>
      <c r="XCM14" s="46"/>
      <c r="XCN14" s="46"/>
      <c r="XCO14" s="46"/>
      <c r="XCP14" s="46"/>
      <c r="XCQ14" s="46"/>
      <c r="XCR14" s="46"/>
      <c r="XCS14" s="46"/>
      <c r="XCT14" s="46"/>
      <c r="XCU14" s="46"/>
      <c r="XCV14" s="46"/>
      <c r="XCW14" s="46"/>
      <c r="XCX14" s="46"/>
      <c r="XCY14" s="46"/>
      <c r="XCZ14" s="46"/>
      <c r="XDA14" s="46"/>
      <c r="XDB14" s="46"/>
      <c r="XDC14" s="46"/>
      <c r="XDD14" s="46"/>
      <c r="XDE14" s="46"/>
      <c r="XDF14" s="46"/>
      <c r="XDG14" s="46"/>
      <c r="XDH14" s="46"/>
      <c r="XDI14" s="46"/>
      <c r="XDJ14" s="46"/>
      <c r="XDK14" s="46"/>
      <c r="XDL14" s="46"/>
      <c r="XDM14" s="46"/>
      <c r="XDN14" s="46"/>
      <c r="XDO14" s="46"/>
      <c r="XDP14" s="46"/>
      <c r="XDQ14" s="46"/>
      <c r="XDR14" s="46"/>
      <c r="XDS14" s="46"/>
      <c r="XDT14" s="46"/>
      <c r="XDU14" s="46"/>
      <c r="XDV14" s="46"/>
      <c r="XDW14" s="46"/>
      <c r="XDX14" s="46"/>
      <c r="XDY14" s="46"/>
      <c r="XDZ14" s="46"/>
      <c r="XEA14" s="46"/>
      <c r="XEB14" s="46"/>
      <c r="XEC14" s="46"/>
      <c r="XED14" s="46"/>
      <c r="XEE14" s="46"/>
      <c r="XEF14" s="46"/>
      <c r="XEG14" s="46"/>
      <c r="XEH14" s="46"/>
      <c r="XEI14" s="46"/>
      <c r="XEJ14" s="46"/>
      <c r="XEK14" s="46"/>
      <c r="XEL14" s="46"/>
      <c r="XEM14" s="46"/>
      <c r="XEN14" s="46"/>
      <c r="XEO14" s="46"/>
      <c r="XEP14" s="46"/>
      <c r="XEQ14" s="46"/>
      <c r="XER14" s="46"/>
      <c r="XES14" s="46"/>
      <c r="XET14" s="46"/>
      <c r="XEU14" s="46"/>
      <c r="XEV14" s="46"/>
      <c r="XEW14" s="46"/>
      <c r="XEX14" s="46"/>
      <c r="XEY14" s="46"/>
      <c r="XEZ14" s="46"/>
      <c r="XFA14" s="46"/>
      <c r="XFB14" s="46"/>
      <c r="XFC14" s="46"/>
      <c r="XFD14" s="46"/>
    </row>
    <row r="15" spans="1:16384" s="46" customFormat="1">
      <c r="A15" s="589" t="s">
        <v>202</v>
      </c>
      <c r="B15" s="363"/>
      <c r="D15"/>
      <c r="E15"/>
      <c r="F15"/>
      <c r="G15"/>
      <c r="H15"/>
      <c r="I15"/>
      <c r="J15" s="362"/>
      <c r="K15" s="362" t="s">
        <v>298</v>
      </c>
      <c r="L15" s="362"/>
      <c r="M15" s="362"/>
      <c r="N15" s="362"/>
      <c r="O15" s="362"/>
      <c r="P15" s="428" t="s">
        <v>299</v>
      </c>
      <c r="Q15" s="428"/>
      <c r="R15" s="428"/>
      <c r="S15" s="428"/>
      <c r="T15" s="428"/>
      <c r="U15" s="428"/>
      <c r="V15" s="428"/>
      <c r="W15" s="428"/>
      <c r="X15" s="428"/>
      <c r="Y15" s="428"/>
      <c r="Z15" s="428"/>
      <c r="AA15" s="428"/>
      <c r="AB15" s="428"/>
      <c r="AC15" s="428"/>
      <c r="AD15" s="428"/>
      <c r="AE15" s="428"/>
      <c r="AF15" s="428"/>
      <c r="AG15" s="428"/>
      <c r="AH15" s="428"/>
      <c r="AI15" s="428"/>
      <c r="AJ15" s="428"/>
      <c r="AK15" s="428"/>
      <c r="AL15" s="428"/>
      <c r="AM15" s="428"/>
      <c r="AN15" s="428"/>
      <c r="AO15" s="428"/>
      <c r="AP15" s="428"/>
      <c r="AQ15" s="428"/>
      <c r="AR15" s="428"/>
      <c r="AS15" s="428"/>
      <c r="AT15" s="428"/>
      <c r="AU15" s="428"/>
      <c r="AV15" s="428"/>
      <c r="AW15" s="428"/>
      <c r="AX15" s="428"/>
      <c r="AY15" s="428"/>
      <c r="AZ15" s="428"/>
      <c r="BA15" s="428"/>
      <c r="BB15" s="428"/>
      <c r="BC15" s="428"/>
      <c r="BD15" s="428"/>
      <c r="BE15" s="428"/>
      <c r="BF15" s="428"/>
      <c r="BG15" s="428"/>
      <c r="BH15" s="428"/>
      <c r="BI15" s="428"/>
      <c r="BJ15" s="428"/>
      <c r="BK15" s="428"/>
      <c r="BL15" s="428"/>
      <c r="BM15" s="428"/>
      <c r="BN15" s="428"/>
      <c r="BO15" s="428"/>
      <c r="BP15" s="428"/>
      <c r="BQ15" s="428"/>
      <c r="BR15" s="428"/>
      <c r="BS15" s="428"/>
      <c r="BT15" s="428"/>
      <c r="BU15" s="428"/>
      <c r="BV15" s="428"/>
      <c r="BW15" s="428"/>
      <c r="BX15" s="428"/>
      <c r="BY15" s="428"/>
      <c r="BZ15" s="428"/>
      <c r="CA15" s="428"/>
      <c r="CB15" s="428"/>
      <c r="CC15" s="428"/>
      <c r="CD15" s="428"/>
      <c r="CE15" s="428"/>
      <c r="CF15" s="428"/>
      <c r="CG15" s="428"/>
      <c r="CH15" s="428"/>
      <c r="CI15" s="428"/>
      <c r="CJ15" s="428"/>
      <c r="CK15" s="428"/>
      <c r="CL15" s="428"/>
      <c r="CM15" s="428"/>
      <c r="CN15" s="428"/>
      <c r="CO15" s="428"/>
      <c r="CP15" s="428"/>
      <c r="CQ15" s="428"/>
      <c r="CR15" s="428"/>
      <c r="CS15" s="428"/>
      <c r="CT15" s="428"/>
      <c r="CU15" s="428"/>
      <c r="CV15" s="428"/>
      <c r="CW15" s="428"/>
      <c r="CX15" s="428"/>
      <c r="CY15" s="428"/>
      <c r="CZ15" s="428"/>
      <c r="DA15" s="428"/>
      <c r="DB15" s="428"/>
      <c r="DC15" s="428"/>
      <c r="DD15" s="428"/>
      <c r="DE15" s="428"/>
      <c r="DF15" s="428"/>
      <c r="DG15" s="428"/>
      <c r="DH15" s="428"/>
      <c r="DI15" s="428"/>
      <c r="DJ15" s="428"/>
      <c r="DK15" s="428"/>
      <c r="DL15" s="428"/>
      <c r="DM15" s="428"/>
      <c r="DN15" s="428"/>
      <c r="DO15" s="428"/>
      <c r="DP15" s="428"/>
      <c r="DQ15" s="428"/>
      <c r="DR15" s="428"/>
      <c r="DS15" s="428"/>
      <c r="DT15" s="428"/>
      <c r="DU15" s="428"/>
      <c r="DV15" s="428"/>
      <c r="DW15" s="428"/>
      <c r="DX15" s="428"/>
      <c r="DY15" s="428"/>
      <c r="DZ15" s="428"/>
      <c r="EA15" s="428"/>
      <c r="EB15" s="428"/>
      <c r="EC15" s="428"/>
      <c r="ED15" s="428"/>
      <c r="EE15" s="428"/>
      <c r="EF15" s="428"/>
      <c r="EG15" s="428"/>
      <c r="EH15" s="428"/>
      <c r="EI15" s="428"/>
      <c r="EJ15" s="428"/>
      <c r="EK15" s="428"/>
      <c r="EL15" s="428"/>
      <c r="EM15" s="428"/>
      <c r="EN15" s="428"/>
      <c r="EO15" s="428"/>
      <c r="EP15" s="428"/>
      <c r="EQ15" s="428"/>
      <c r="ER15" s="428"/>
      <c r="ES15" s="428"/>
      <c r="ET15" s="428"/>
      <c r="EU15" s="428"/>
      <c r="EV15" s="428"/>
      <c r="EW15" s="428"/>
      <c r="EX15" s="428"/>
      <c r="EY15" s="428"/>
      <c r="EZ15" s="428"/>
      <c r="FA15" s="428"/>
      <c r="FB15" s="428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</row>
    <row r="16" spans="1:16384" s="46" customFormat="1">
      <c r="A16" s="48" t="s">
        <v>419</v>
      </c>
      <c r="B16" s="190">
        <f>Beta!U9</f>
        <v>7.9819353213439095E-2</v>
      </c>
      <c r="J16" s="46" t="s">
        <v>297</v>
      </c>
      <c r="L16" s="13"/>
      <c r="M16" s="13"/>
      <c r="N16" s="13"/>
      <c r="O16" s="13">
        <f>AD4</f>
        <v>4.25</v>
      </c>
      <c r="P16" s="13">
        <f>O16+1</f>
        <v>5.25</v>
      </c>
      <c r="Q16" s="13">
        <f t="shared" ref="Q16:AN16" si="4">P16+1</f>
        <v>6.25</v>
      </c>
      <c r="R16" s="13">
        <f t="shared" si="4"/>
        <v>7.25</v>
      </c>
      <c r="S16" s="13">
        <f t="shared" si="4"/>
        <v>8.25</v>
      </c>
      <c r="T16" s="13">
        <f t="shared" si="4"/>
        <v>9.25</v>
      </c>
      <c r="U16" s="13">
        <f t="shared" si="4"/>
        <v>10.25</v>
      </c>
      <c r="V16" s="13">
        <f t="shared" si="4"/>
        <v>11.25</v>
      </c>
      <c r="W16" s="13">
        <f t="shared" si="4"/>
        <v>12.25</v>
      </c>
      <c r="X16" s="13">
        <f t="shared" si="4"/>
        <v>13.25</v>
      </c>
      <c r="Y16" s="13">
        <f t="shared" si="4"/>
        <v>14.25</v>
      </c>
      <c r="Z16" s="13">
        <f t="shared" si="4"/>
        <v>15.25</v>
      </c>
      <c r="AA16" s="13">
        <f t="shared" si="4"/>
        <v>16.25</v>
      </c>
      <c r="AB16" s="13">
        <f t="shared" si="4"/>
        <v>17.25</v>
      </c>
      <c r="AC16" s="13">
        <f t="shared" si="4"/>
        <v>18.25</v>
      </c>
      <c r="AD16" s="13">
        <f t="shared" si="4"/>
        <v>19.25</v>
      </c>
      <c r="AE16" s="13">
        <f t="shared" si="4"/>
        <v>20.25</v>
      </c>
      <c r="AF16" s="13">
        <f t="shared" si="4"/>
        <v>21.25</v>
      </c>
      <c r="AG16" s="13">
        <f t="shared" si="4"/>
        <v>22.25</v>
      </c>
      <c r="AH16" s="13">
        <f t="shared" si="4"/>
        <v>23.25</v>
      </c>
      <c r="AI16" s="13">
        <f t="shared" si="4"/>
        <v>24.25</v>
      </c>
      <c r="AJ16" s="13">
        <f t="shared" si="4"/>
        <v>25.25</v>
      </c>
      <c r="AK16" s="13">
        <f t="shared" si="4"/>
        <v>26.25</v>
      </c>
      <c r="AL16" s="13">
        <f t="shared" si="4"/>
        <v>27.25</v>
      </c>
      <c r="AM16" s="13">
        <f t="shared" si="4"/>
        <v>28.25</v>
      </c>
      <c r="AN16" s="13">
        <f t="shared" si="4"/>
        <v>29.25</v>
      </c>
      <c r="AO16" s="13">
        <f t="shared" ref="AO16" si="5">AN16+1</f>
        <v>30.25</v>
      </c>
      <c r="AP16" s="13">
        <f t="shared" ref="AP16:AP17" si="6">AO16+1</f>
        <v>31.25</v>
      </c>
      <c r="AQ16" s="13">
        <f t="shared" ref="AQ16:AQ17" si="7">AP16+1</f>
        <v>32.25</v>
      </c>
      <c r="AR16" s="13">
        <f t="shared" ref="AR16:AR17" si="8">AQ16+1</f>
        <v>33.25</v>
      </c>
      <c r="AS16" s="13">
        <f t="shared" ref="AS16:AS17" si="9">AR16+1</f>
        <v>34.25</v>
      </c>
      <c r="AT16" s="13">
        <f t="shared" ref="AT16:AT17" si="10">AS16+1</f>
        <v>35.25</v>
      </c>
      <c r="AU16" s="13">
        <f t="shared" ref="AU16:AU17" si="11">AT16+1</f>
        <v>36.25</v>
      </c>
      <c r="AV16" s="13">
        <f t="shared" ref="AV16:AV17" si="12">AU16+1</f>
        <v>37.25</v>
      </c>
      <c r="AW16" s="13">
        <f t="shared" ref="AW16:AW17" si="13">AV16+1</f>
        <v>38.25</v>
      </c>
      <c r="AX16" s="13">
        <f t="shared" ref="AX16:AX17" si="14">AW16+1</f>
        <v>39.25</v>
      </c>
      <c r="AY16" s="13">
        <f t="shared" ref="AY16:AY17" si="15">AX16+1</f>
        <v>40.25</v>
      </c>
      <c r="AZ16" s="13">
        <f t="shared" ref="AZ16:AZ17" si="16">AY16+1</f>
        <v>41.25</v>
      </c>
      <c r="BA16" s="13">
        <f t="shared" ref="BA16:BA17" si="17">AZ16+1</f>
        <v>42.25</v>
      </c>
      <c r="BB16" s="13">
        <f t="shared" ref="BB16:BB17" si="18">BA16+1</f>
        <v>43.25</v>
      </c>
      <c r="BC16" s="13">
        <f t="shared" ref="BC16:BC17" si="19">BB16+1</f>
        <v>44.25</v>
      </c>
      <c r="BD16" s="13">
        <f t="shared" ref="BD16:BD17" si="20">BC16+1</f>
        <v>45.25</v>
      </c>
      <c r="BE16" s="13">
        <f t="shared" ref="BE16:BE17" si="21">BD16+1</f>
        <v>46.25</v>
      </c>
      <c r="BF16" s="13">
        <f t="shared" ref="BF16:BF17" si="22">BE16+1</f>
        <v>47.25</v>
      </c>
      <c r="BG16" s="13">
        <f t="shared" ref="BG16:BG17" si="23">BF16+1</f>
        <v>48.25</v>
      </c>
      <c r="BH16" s="13">
        <f t="shared" ref="BH16:BH17" si="24">BG16+1</f>
        <v>49.25</v>
      </c>
      <c r="BI16" s="13">
        <f t="shared" ref="BI16:BI17" si="25">BH16+1</f>
        <v>50.25</v>
      </c>
      <c r="BJ16" s="13">
        <f t="shared" ref="BJ16:BJ17" si="26">BI16+1</f>
        <v>51.25</v>
      </c>
      <c r="BK16" s="13">
        <f t="shared" ref="BK16:BK17" si="27">BJ16+1</f>
        <v>52.25</v>
      </c>
      <c r="BL16" s="13">
        <f t="shared" ref="BL16:BL17" si="28">BK16+1</f>
        <v>53.25</v>
      </c>
      <c r="BM16" s="13">
        <f t="shared" ref="BM16:BM17" si="29">BL16+1</f>
        <v>54.25</v>
      </c>
      <c r="BN16" s="13">
        <f t="shared" ref="BN16:BN17" si="30">BM16+1</f>
        <v>55.25</v>
      </c>
      <c r="BO16" s="13">
        <f t="shared" ref="BO16:BO17" si="31">BN16+1</f>
        <v>56.25</v>
      </c>
      <c r="BP16" s="13">
        <f t="shared" ref="BP16:BP17" si="32">BO16+1</f>
        <v>57.25</v>
      </c>
      <c r="BQ16" s="13">
        <f t="shared" ref="BQ16:BQ17" si="33">BP16+1</f>
        <v>58.25</v>
      </c>
      <c r="BR16" s="13">
        <f t="shared" ref="BR16:BR17" si="34">BQ16+1</f>
        <v>59.25</v>
      </c>
      <c r="BS16" s="13">
        <f t="shared" ref="BS16:BS17" si="35">BR16+1</f>
        <v>60.25</v>
      </c>
      <c r="BT16" s="13">
        <f t="shared" ref="BT16:BT17" si="36">BS16+1</f>
        <v>61.25</v>
      </c>
      <c r="BU16" s="13">
        <f t="shared" ref="BU16:BU17" si="37">BT16+1</f>
        <v>62.25</v>
      </c>
      <c r="BV16" s="13">
        <f t="shared" ref="BV16:BV17" si="38">BU16+1</f>
        <v>63.25</v>
      </c>
      <c r="BW16" s="13">
        <f t="shared" ref="BW16:BW17" si="39">BV16+1</f>
        <v>64.25</v>
      </c>
      <c r="BX16" s="13">
        <f t="shared" ref="BX16:BX17" si="40">BW16+1</f>
        <v>65.25</v>
      </c>
      <c r="BY16" s="13">
        <f t="shared" ref="BY16:BY17" si="41">BX16+1</f>
        <v>66.25</v>
      </c>
      <c r="BZ16" s="13">
        <f t="shared" ref="BZ16:BZ17" si="42">BY16+1</f>
        <v>67.25</v>
      </c>
      <c r="CA16" s="13">
        <f t="shared" ref="CA16:CA17" si="43">BZ16+1</f>
        <v>68.25</v>
      </c>
      <c r="CB16" s="13">
        <f t="shared" ref="CB16:CB17" si="44">CA16+1</f>
        <v>69.25</v>
      </c>
      <c r="CC16" s="13">
        <f t="shared" ref="CC16:CC17" si="45">CB16+1</f>
        <v>70.25</v>
      </c>
      <c r="CD16" s="13">
        <f t="shared" ref="CD16:CD17" si="46">CC16+1</f>
        <v>71.25</v>
      </c>
      <c r="CE16" s="13">
        <f t="shared" ref="CE16:CE17" si="47">CD16+1</f>
        <v>72.25</v>
      </c>
      <c r="CF16" s="13">
        <f t="shared" ref="CF16:CF17" si="48">CE16+1</f>
        <v>73.25</v>
      </c>
      <c r="CG16" s="13">
        <f t="shared" ref="CG16:CG17" si="49">CF16+1</f>
        <v>74.25</v>
      </c>
      <c r="CH16" s="13">
        <f t="shared" ref="CH16:CH17" si="50">CG16+1</f>
        <v>75.25</v>
      </c>
      <c r="CI16" s="13">
        <f t="shared" ref="CI16:CI17" si="51">CH16+1</f>
        <v>76.25</v>
      </c>
      <c r="CJ16" s="13">
        <f t="shared" ref="CJ16:CJ17" si="52">CI16+1</f>
        <v>77.25</v>
      </c>
      <c r="CK16" s="13">
        <f t="shared" ref="CK16:CK17" si="53">CJ16+1</f>
        <v>78.25</v>
      </c>
      <c r="CL16" s="13">
        <f t="shared" ref="CL16:CL17" si="54">CK16+1</f>
        <v>79.25</v>
      </c>
      <c r="CM16" s="13">
        <f t="shared" ref="CM16:CM17" si="55">CL16+1</f>
        <v>80.25</v>
      </c>
      <c r="CN16" s="13">
        <f t="shared" ref="CN16:CN17" si="56">CM16+1</f>
        <v>81.25</v>
      </c>
      <c r="CO16" s="13">
        <f t="shared" ref="CO16:CO17" si="57">CN16+1</f>
        <v>82.25</v>
      </c>
      <c r="CP16" s="13">
        <f t="shared" ref="CP16:CP17" si="58">CO16+1</f>
        <v>83.25</v>
      </c>
      <c r="CQ16" s="13">
        <f t="shared" ref="CQ16:CQ17" si="59">CP16+1</f>
        <v>84.25</v>
      </c>
      <c r="CR16" s="13">
        <f t="shared" ref="CR16:CR17" si="60">CQ16+1</f>
        <v>85.25</v>
      </c>
      <c r="CS16" s="13">
        <f t="shared" ref="CS16:CS17" si="61">CR16+1</f>
        <v>86.25</v>
      </c>
      <c r="CT16" s="13">
        <f t="shared" ref="CT16:CT17" si="62">CS16+1</f>
        <v>87.25</v>
      </c>
      <c r="CU16" s="13">
        <f t="shared" ref="CU16:CU17" si="63">CT16+1</f>
        <v>88.25</v>
      </c>
      <c r="CV16" s="13">
        <f t="shared" ref="CV16:CV17" si="64">CU16+1</f>
        <v>89.25</v>
      </c>
      <c r="CW16" s="13">
        <f t="shared" ref="CW16:CW17" si="65">CV16+1</f>
        <v>90.25</v>
      </c>
      <c r="CX16" s="13">
        <f t="shared" ref="CX16:CX17" si="66">CW16+1</f>
        <v>91.25</v>
      </c>
      <c r="CY16" s="13">
        <f t="shared" ref="CY16:CY17" si="67">CX16+1</f>
        <v>92.25</v>
      </c>
      <c r="CZ16" s="13">
        <f t="shared" ref="CZ16:CZ17" si="68">CY16+1</f>
        <v>93.25</v>
      </c>
      <c r="DA16" s="13">
        <f t="shared" ref="DA16:DA17" si="69">CZ16+1</f>
        <v>94.25</v>
      </c>
      <c r="DB16" s="13">
        <f t="shared" ref="DB16:DB17" si="70">DA16+1</f>
        <v>95.25</v>
      </c>
      <c r="DC16" s="13">
        <f t="shared" ref="DC16:DC17" si="71">DB16+1</f>
        <v>96.25</v>
      </c>
      <c r="DD16" s="13">
        <f t="shared" ref="DD16:DD17" si="72">DC16+1</f>
        <v>97.25</v>
      </c>
      <c r="DE16" s="13">
        <f t="shared" ref="DE16:DE17" si="73">DD16+1</f>
        <v>98.25</v>
      </c>
      <c r="DF16" s="13">
        <f t="shared" ref="DF16:DF17" si="74">DE16+1</f>
        <v>99.25</v>
      </c>
      <c r="DG16" s="13">
        <f t="shared" ref="DG16:DG17" si="75">DF16+1</f>
        <v>100.25</v>
      </c>
      <c r="DH16" s="13">
        <f t="shared" ref="DH16:DH17" si="76">DG16+1</f>
        <v>101.25</v>
      </c>
      <c r="DI16" s="13">
        <f t="shared" ref="DI16:DI17" si="77">DH16+1</f>
        <v>102.25</v>
      </c>
      <c r="DJ16" s="13">
        <f t="shared" ref="DJ16:DJ17" si="78">DI16+1</f>
        <v>103.25</v>
      </c>
      <c r="DK16" s="13">
        <f t="shared" ref="DK16:DK17" si="79">DJ16+1</f>
        <v>104.25</v>
      </c>
      <c r="DL16" s="13">
        <f t="shared" ref="DL16:DL17" si="80">DK16+1</f>
        <v>105.25</v>
      </c>
      <c r="DM16" s="13">
        <f t="shared" ref="DM16:DM17" si="81">DL16+1</f>
        <v>106.25</v>
      </c>
      <c r="DN16" s="13">
        <f t="shared" ref="DN16:DN17" si="82">DM16+1</f>
        <v>107.25</v>
      </c>
      <c r="DO16" s="13">
        <f t="shared" ref="DO16:DO17" si="83">DN16+1</f>
        <v>108.25</v>
      </c>
      <c r="DP16" s="13">
        <f t="shared" ref="DP16:DP17" si="84">DO16+1</f>
        <v>109.25</v>
      </c>
      <c r="DQ16" s="13">
        <f t="shared" ref="DQ16:DQ17" si="85">DP16+1</f>
        <v>110.25</v>
      </c>
      <c r="DR16" s="13">
        <f t="shared" ref="DR16:DR17" si="86">DQ16+1</f>
        <v>111.25</v>
      </c>
      <c r="DS16" s="13">
        <f t="shared" ref="DS16:DS17" si="87">DR16+1</f>
        <v>112.25</v>
      </c>
      <c r="DT16" s="13">
        <f t="shared" ref="DT16:DT17" si="88">DS16+1</f>
        <v>113.25</v>
      </c>
      <c r="DU16" s="13">
        <f t="shared" ref="DU16:DU17" si="89">DT16+1</f>
        <v>114.25</v>
      </c>
      <c r="DV16" s="13">
        <f t="shared" ref="DV16:DV17" si="90">DU16+1</f>
        <v>115.25</v>
      </c>
      <c r="DW16" s="13">
        <f t="shared" ref="DW16:DW17" si="91">DV16+1</f>
        <v>116.25</v>
      </c>
      <c r="DX16" s="13">
        <f t="shared" ref="DX16:DX17" si="92">DW16+1</f>
        <v>117.25</v>
      </c>
      <c r="DY16" s="13">
        <f t="shared" ref="DY16:DY17" si="93">DX16+1</f>
        <v>118.25</v>
      </c>
      <c r="DZ16" s="13">
        <f t="shared" ref="DZ16:DZ17" si="94">DY16+1</f>
        <v>119.25</v>
      </c>
      <c r="EA16" s="13">
        <f t="shared" ref="EA16:EA17" si="95">DZ16+1</f>
        <v>120.25</v>
      </c>
      <c r="EB16" s="13">
        <f t="shared" ref="EB16:EB17" si="96">EA16+1</f>
        <v>121.25</v>
      </c>
      <c r="EC16" s="13">
        <f t="shared" ref="EC16:EC17" si="97">EB16+1</f>
        <v>122.25</v>
      </c>
      <c r="ED16" s="13">
        <f t="shared" ref="ED16:ED17" si="98">EC16+1</f>
        <v>123.25</v>
      </c>
      <c r="EE16" s="13">
        <f t="shared" ref="EE16:EE17" si="99">ED16+1</f>
        <v>124.25</v>
      </c>
      <c r="EF16" s="13">
        <f t="shared" ref="EF16:EF17" si="100">EE16+1</f>
        <v>125.25</v>
      </c>
      <c r="EG16" s="13">
        <f t="shared" ref="EG16:EG17" si="101">EF16+1</f>
        <v>126.25</v>
      </c>
      <c r="EH16" s="13">
        <f t="shared" ref="EH16:EH17" si="102">EG16+1</f>
        <v>127.25</v>
      </c>
      <c r="EI16" s="13">
        <f t="shared" ref="EI16:EI17" si="103">EH16+1</f>
        <v>128.25</v>
      </c>
      <c r="EJ16" s="13">
        <f t="shared" ref="EJ16:EJ17" si="104">EI16+1</f>
        <v>129.25</v>
      </c>
      <c r="EK16" s="13">
        <f t="shared" ref="EK16:EK17" si="105">EJ16+1</f>
        <v>130.25</v>
      </c>
      <c r="EL16" s="13">
        <f t="shared" ref="EL16:EL17" si="106">EK16+1</f>
        <v>131.25</v>
      </c>
      <c r="EM16" s="13">
        <f t="shared" ref="EM16:EM17" si="107">EL16+1</f>
        <v>132.25</v>
      </c>
      <c r="EN16" s="13">
        <f t="shared" ref="EN16:EN17" si="108">EM16+1</f>
        <v>133.25</v>
      </c>
      <c r="EO16" s="13">
        <f t="shared" ref="EO16:EO17" si="109">EN16+1</f>
        <v>134.25</v>
      </c>
      <c r="EP16" s="13">
        <f t="shared" ref="EP16:EP17" si="110">EO16+1</f>
        <v>135.25</v>
      </c>
      <c r="EQ16" s="13">
        <f t="shared" ref="EQ16:EQ17" si="111">EP16+1</f>
        <v>136.25</v>
      </c>
      <c r="ER16" s="13">
        <f t="shared" ref="ER16:ER17" si="112">EQ16+1</f>
        <v>137.25</v>
      </c>
      <c r="ES16" s="13">
        <f t="shared" ref="ES16:ES17" si="113">ER16+1</f>
        <v>138.25</v>
      </c>
      <c r="ET16" s="13">
        <f t="shared" ref="ET16:ET17" si="114">ES16+1</f>
        <v>139.25</v>
      </c>
      <c r="EU16" s="13">
        <f t="shared" ref="EU16:EU17" si="115">ET16+1</f>
        <v>140.25</v>
      </c>
      <c r="EV16" s="13">
        <f t="shared" ref="EV16:EV17" si="116">EU16+1</f>
        <v>141.25</v>
      </c>
      <c r="EW16" s="13">
        <f t="shared" ref="EW16:EW17" si="117">EV16+1</f>
        <v>142.25</v>
      </c>
      <c r="EX16" s="13">
        <f t="shared" ref="EX16:EX17" si="118">EW16+1</f>
        <v>143.25</v>
      </c>
      <c r="EY16" s="13">
        <f t="shared" ref="EY16:EY17" si="119">EX16+1</f>
        <v>144.25</v>
      </c>
      <c r="EZ16" s="13">
        <f t="shared" ref="EZ16:EZ17" si="120">EY16+1</f>
        <v>145.25</v>
      </c>
      <c r="FA16" s="13">
        <f t="shared" ref="FA16:FA17" si="121">EZ16+1</f>
        <v>146.25</v>
      </c>
      <c r="FB16" s="13">
        <f t="shared" ref="FB16:FB17" si="122">FA16+1</f>
        <v>147.25</v>
      </c>
    </row>
    <row r="17" spans="1:16371">
      <c r="A17" s="317" t="s">
        <v>420</v>
      </c>
      <c r="B17" s="190">
        <f>AVERAGE(5.69%,5.69%,5.69%,6.25%)</f>
        <v>5.8300000000000005E-2</v>
      </c>
      <c r="D17" s="46"/>
      <c r="E17" s="46"/>
      <c r="F17" s="46"/>
      <c r="G17" s="46"/>
      <c r="H17" s="46"/>
      <c r="J17" s="46" t="s">
        <v>368</v>
      </c>
      <c r="K17" s="46">
        <v>2017</v>
      </c>
      <c r="L17" s="13">
        <v>2018</v>
      </c>
      <c r="M17" s="13">
        <v>2019</v>
      </c>
      <c r="N17" s="13">
        <v>2020</v>
      </c>
      <c r="O17" s="13">
        <v>2021</v>
      </c>
      <c r="P17" s="13">
        <v>2022</v>
      </c>
      <c r="Q17" s="13">
        <v>2023</v>
      </c>
      <c r="R17" s="13">
        <v>2024</v>
      </c>
      <c r="S17" s="13">
        <v>2025</v>
      </c>
      <c r="T17" s="13">
        <v>2026</v>
      </c>
      <c r="U17" s="13">
        <v>2027</v>
      </c>
      <c r="V17" s="13">
        <v>2028</v>
      </c>
      <c r="W17" s="13">
        <v>2029</v>
      </c>
      <c r="X17" s="13">
        <v>2030</v>
      </c>
      <c r="Y17" s="13">
        <v>2031</v>
      </c>
      <c r="Z17" s="13">
        <v>2032</v>
      </c>
      <c r="AA17" s="13">
        <v>2033</v>
      </c>
      <c r="AB17" s="13">
        <v>2034</v>
      </c>
      <c r="AC17" s="13">
        <v>2035</v>
      </c>
      <c r="AD17" s="13">
        <v>2036</v>
      </c>
      <c r="AE17" s="13">
        <v>2037</v>
      </c>
      <c r="AF17" s="13">
        <v>2038</v>
      </c>
      <c r="AG17" s="13">
        <v>2039</v>
      </c>
      <c r="AH17" s="13">
        <v>2040</v>
      </c>
      <c r="AI17" s="13">
        <v>2041</v>
      </c>
      <c r="AJ17" s="13">
        <v>2042</v>
      </c>
      <c r="AK17" s="13">
        <v>2043</v>
      </c>
      <c r="AL17" s="13">
        <v>2044</v>
      </c>
      <c r="AM17" s="13">
        <v>2045</v>
      </c>
      <c r="AN17" s="13">
        <v>2046</v>
      </c>
      <c r="AO17" s="13">
        <f>AN17+1</f>
        <v>2047</v>
      </c>
      <c r="AP17" s="13">
        <f t="shared" si="6"/>
        <v>2048</v>
      </c>
      <c r="AQ17" s="13">
        <f t="shared" si="7"/>
        <v>2049</v>
      </c>
      <c r="AR17" s="13">
        <f t="shared" si="8"/>
        <v>2050</v>
      </c>
      <c r="AS17" s="13">
        <f t="shared" si="9"/>
        <v>2051</v>
      </c>
      <c r="AT17" s="13">
        <f t="shared" si="10"/>
        <v>2052</v>
      </c>
      <c r="AU17" s="13">
        <f t="shared" si="11"/>
        <v>2053</v>
      </c>
      <c r="AV17" s="13">
        <f t="shared" si="12"/>
        <v>2054</v>
      </c>
      <c r="AW17" s="13">
        <f t="shared" si="13"/>
        <v>2055</v>
      </c>
      <c r="AX17" s="13">
        <f t="shared" si="14"/>
        <v>2056</v>
      </c>
      <c r="AY17" s="13">
        <f t="shared" si="15"/>
        <v>2057</v>
      </c>
      <c r="AZ17" s="13">
        <f t="shared" si="16"/>
        <v>2058</v>
      </c>
      <c r="BA17" s="13">
        <f t="shared" si="17"/>
        <v>2059</v>
      </c>
      <c r="BB17" s="13">
        <f t="shared" si="18"/>
        <v>2060</v>
      </c>
      <c r="BC17" s="13">
        <f t="shared" si="19"/>
        <v>2061</v>
      </c>
      <c r="BD17" s="13">
        <f t="shared" si="20"/>
        <v>2062</v>
      </c>
      <c r="BE17" s="13">
        <f t="shared" si="21"/>
        <v>2063</v>
      </c>
      <c r="BF17" s="13">
        <f t="shared" si="22"/>
        <v>2064</v>
      </c>
      <c r="BG17" s="13">
        <f t="shared" si="23"/>
        <v>2065</v>
      </c>
      <c r="BH17" s="13">
        <f t="shared" si="24"/>
        <v>2066</v>
      </c>
      <c r="BI17" s="13">
        <f t="shared" si="25"/>
        <v>2067</v>
      </c>
      <c r="BJ17" s="13">
        <f t="shared" si="26"/>
        <v>2068</v>
      </c>
      <c r="BK17" s="13">
        <f t="shared" si="27"/>
        <v>2069</v>
      </c>
      <c r="BL17" s="13">
        <f t="shared" si="28"/>
        <v>2070</v>
      </c>
      <c r="BM17" s="13">
        <f t="shared" si="29"/>
        <v>2071</v>
      </c>
      <c r="BN17" s="13">
        <f t="shared" si="30"/>
        <v>2072</v>
      </c>
      <c r="BO17" s="13">
        <f t="shared" si="31"/>
        <v>2073</v>
      </c>
      <c r="BP17" s="13">
        <f t="shared" si="32"/>
        <v>2074</v>
      </c>
      <c r="BQ17" s="13">
        <f t="shared" si="33"/>
        <v>2075</v>
      </c>
      <c r="BR17" s="13">
        <f t="shared" si="34"/>
        <v>2076</v>
      </c>
      <c r="BS17" s="13">
        <f t="shared" si="35"/>
        <v>2077</v>
      </c>
      <c r="BT17" s="13">
        <f t="shared" si="36"/>
        <v>2078</v>
      </c>
      <c r="BU17" s="13">
        <f t="shared" si="37"/>
        <v>2079</v>
      </c>
      <c r="BV17" s="13">
        <f t="shared" si="38"/>
        <v>2080</v>
      </c>
      <c r="BW17" s="13">
        <f t="shared" si="39"/>
        <v>2081</v>
      </c>
      <c r="BX17" s="13">
        <f t="shared" si="40"/>
        <v>2082</v>
      </c>
      <c r="BY17" s="13">
        <f t="shared" si="41"/>
        <v>2083</v>
      </c>
      <c r="BZ17" s="13">
        <f t="shared" si="42"/>
        <v>2084</v>
      </c>
      <c r="CA17" s="13">
        <f t="shared" si="43"/>
        <v>2085</v>
      </c>
      <c r="CB17" s="13">
        <f t="shared" si="44"/>
        <v>2086</v>
      </c>
      <c r="CC17" s="13">
        <f t="shared" si="45"/>
        <v>2087</v>
      </c>
      <c r="CD17" s="13">
        <f t="shared" si="46"/>
        <v>2088</v>
      </c>
      <c r="CE17" s="13">
        <f t="shared" si="47"/>
        <v>2089</v>
      </c>
      <c r="CF17" s="13">
        <f t="shared" si="48"/>
        <v>2090</v>
      </c>
      <c r="CG17" s="13">
        <f t="shared" si="49"/>
        <v>2091</v>
      </c>
      <c r="CH17" s="13">
        <f t="shared" si="50"/>
        <v>2092</v>
      </c>
      <c r="CI17" s="13">
        <f t="shared" si="51"/>
        <v>2093</v>
      </c>
      <c r="CJ17" s="13">
        <f t="shared" si="52"/>
        <v>2094</v>
      </c>
      <c r="CK17" s="13">
        <f t="shared" si="53"/>
        <v>2095</v>
      </c>
      <c r="CL17" s="13">
        <f t="shared" si="54"/>
        <v>2096</v>
      </c>
      <c r="CM17" s="13">
        <f t="shared" si="55"/>
        <v>2097</v>
      </c>
      <c r="CN17" s="13">
        <f t="shared" si="56"/>
        <v>2098</v>
      </c>
      <c r="CO17" s="13">
        <f t="shared" si="57"/>
        <v>2099</v>
      </c>
      <c r="CP17" s="13">
        <f t="shared" si="58"/>
        <v>2100</v>
      </c>
      <c r="CQ17" s="13">
        <f t="shared" si="59"/>
        <v>2101</v>
      </c>
      <c r="CR17" s="13">
        <f t="shared" si="60"/>
        <v>2102</v>
      </c>
      <c r="CS17" s="13">
        <f t="shared" si="61"/>
        <v>2103</v>
      </c>
      <c r="CT17" s="13">
        <f t="shared" si="62"/>
        <v>2104</v>
      </c>
      <c r="CU17" s="13">
        <f t="shared" si="63"/>
        <v>2105</v>
      </c>
      <c r="CV17" s="13">
        <f t="shared" si="64"/>
        <v>2106</v>
      </c>
      <c r="CW17" s="13">
        <f t="shared" si="65"/>
        <v>2107</v>
      </c>
      <c r="CX17" s="13">
        <f t="shared" si="66"/>
        <v>2108</v>
      </c>
      <c r="CY17" s="13">
        <f t="shared" si="67"/>
        <v>2109</v>
      </c>
      <c r="CZ17" s="13">
        <f t="shared" si="68"/>
        <v>2110</v>
      </c>
      <c r="DA17" s="13">
        <f t="shared" si="69"/>
        <v>2111</v>
      </c>
      <c r="DB17" s="13">
        <f t="shared" si="70"/>
        <v>2112</v>
      </c>
      <c r="DC17" s="13">
        <f t="shared" si="71"/>
        <v>2113</v>
      </c>
      <c r="DD17" s="13">
        <f t="shared" si="72"/>
        <v>2114</v>
      </c>
      <c r="DE17" s="13">
        <f t="shared" si="73"/>
        <v>2115</v>
      </c>
      <c r="DF17" s="13">
        <f t="shared" si="74"/>
        <v>2116</v>
      </c>
      <c r="DG17" s="13">
        <f t="shared" si="75"/>
        <v>2117</v>
      </c>
      <c r="DH17" s="13">
        <f t="shared" si="76"/>
        <v>2118</v>
      </c>
      <c r="DI17" s="13">
        <f t="shared" si="77"/>
        <v>2119</v>
      </c>
      <c r="DJ17" s="13">
        <f t="shared" si="78"/>
        <v>2120</v>
      </c>
      <c r="DK17" s="13">
        <f t="shared" si="79"/>
        <v>2121</v>
      </c>
      <c r="DL17" s="13">
        <f t="shared" si="80"/>
        <v>2122</v>
      </c>
      <c r="DM17" s="13">
        <f t="shared" si="81"/>
        <v>2123</v>
      </c>
      <c r="DN17" s="13">
        <f t="shared" si="82"/>
        <v>2124</v>
      </c>
      <c r="DO17" s="13">
        <f t="shared" si="83"/>
        <v>2125</v>
      </c>
      <c r="DP17" s="13">
        <f t="shared" si="84"/>
        <v>2126</v>
      </c>
      <c r="DQ17" s="13">
        <f t="shared" si="85"/>
        <v>2127</v>
      </c>
      <c r="DR17" s="13">
        <f t="shared" si="86"/>
        <v>2128</v>
      </c>
      <c r="DS17" s="13">
        <f t="shared" si="87"/>
        <v>2129</v>
      </c>
      <c r="DT17" s="13">
        <f t="shared" si="88"/>
        <v>2130</v>
      </c>
      <c r="DU17" s="13">
        <f t="shared" si="89"/>
        <v>2131</v>
      </c>
      <c r="DV17" s="13">
        <f t="shared" si="90"/>
        <v>2132</v>
      </c>
      <c r="DW17" s="13">
        <f t="shared" si="91"/>
        <v>2133</v>
      </c>
      <c r="DX17" s="13">
        <f t="shared" si="92"/>
        <v>2134</v>
      </c>
      <c r="DY17" s="13">
        <f t="shared" si="93"/>
        <v>2135</v>
      </c>
      <c r="DZ17" s="13">
        <f t="shared" si="94"/>
        <v>2136</v>
      </c>
      <c r="EA17" s="13">
        <f t="shared" si="95"/>
        <v>2137</v>
      </c>
      <c r="EB17" s="13">
        <f t="shared" si="96"/>
        <v>2138</v>
      </c>
      <c r="EC17" s="13">
        <f t="shared" si="97"/>
        <v>2139</v>
      </c>
      <c r="ED17" s="13">
        <f t="shared" si="98"/>
        <v>2140</v>
      </c>
      <c r="EE17" s="13">
        <f t="shared" si="99"/>
        <v>2141</v>
      </c>
      <c r="EF17" s="13">
        <f t="shared" si="100"/>
        <v>2142</v>
      </c>
      <c r="EG17" s="13">
        <f t="shared" si="101"/>
        <v>2143</v>
      </c>
      <c r="EH17" s="13">
        <f t="shared" si="102"/>
        <v>2144</v>
      </c>
      <c r="EI17" s="13">
        <f t="shared" si="103"/>
        <v>2145</v>
      </c>
      <c r="EJ17" s="13">
        <f t="shared" si="104"/>
        <v>2146</v>
      </c>
      <c r="EK17" s="13">
        <f t="shared" si="105"/>
        <v>2147</v>
      </c>
      <c r="EL17" s="13">
        <f t="shared" si="106"/>
        <v>2148</v>
      </c>
      <c r="EM17" s="13">
        <f t="shared" si="107"/>
        <v>2149</v>
      </c>
      <c r="EN17" s="13">
        <f t="shared" si="108"/>
        <v>2150</v>
      </c>
      <c r="EO17" s="13">
        <f t="shared" si="109"/>
        <v>2151</v>
      </c>
      <c r="EP17" s="13">
        <f t="shared" si="110"/>
        <v>2152</v>
      </c>
      <c r="EQ17" s="13">
        <f t="shared" si="111"/>
        <v>2153</v>
      </c>
      <c r="ER17" s="13">
        <f t="shared" si="112"/>
        <v>2154</v>
      </c>
      <c r="ES17" s="13">
        <f t="shared" si="113"/>
        <v>2155</v>
      </c>
      <c r="ET17" s="13">
        <f t="shared" si="114"/>
        <v>2156</v>
      </c>
      <c r="EU17" s="13">
        <f t="shared" si="115"/>
        <v>2157</v>
      </c>
      <c r="EV17" s="13">
        <f t="shared" si="116"/>
        <v>2158</v>
      </c>
      <c r="EW17" s="13">
        <f t="shared" si="117"/>
        <v>2159</v>
      </c>
      <c r="EX17" s="13">
        <f t="shared" si="118"/>
        <v>2160</v>
      </c>
      <c r="EY17" s="13">
        <f t="shared" si="119"/>
        <v>2161</v>
      </c>
      <c r="EZ17" s="13">
        <f t="shared" si="120"/>
        <v>2162</v>
      </c>
      <c r="FA17" s="13">
        <f t="shared" si="121"/>
        <v>2163</v>
      </c>
      <c r="FB17" s="13">
        <f t="shared" si="122"/>
        <v>2164</v>
      </c>
      <c r="FC17" s="46"/>
      <c r="FD17" s="46"/>
      <c r="FE17" s="46"/>
      <c r="FF17" s="46"/>
      <c r="FG17" s="46"/>
      <c r="FH17" s="46"/>
      <c r="FI17" s="46"/>
      <c r="FJ17" s="46"/>
      <c r="FK17" s="46"/>
      <c r="FL17" s="46"/>
      <c r="FM17" s="46"/>
      <c r="FN17" s="46"/>
      <c r="FO17" s="46"/>
      <c r="FP17" s="46"/>
      <c r="FQ17" s="46"/>
      <c r="FR17" s="46"/>
      <c r="FS17" s="46"/>
      <c r="FT17" s="46"/>
      <c r="FU17" s="46"/>
      <c r="FV17" s="46"/>
      <c r="FW17" s="46"/>
      <c r="FX17" s="46"/>
      <c r="FY17" s="46"/>
      <c r="FZ17" s="46"/>
      <c r="GA17" s="46"/>
      <c r="GB17" s="46"/>
      <c r="GC17" s="46"/>
      <c r="GD17" s="46"/>
      <c r="GE17" s="46"/>
      <c r="GF17" s="46"/>
      <c r="GG17" s="46"/>
      <c r="GH17" s="46"/>
      <c r="GI17" s="46"/>
      <c r="GJ17" s="46"/>
      <c r="GK17" s="46"/>
      <c r="GL17" s="46"/>
      <c r="GM17" s="46"/>
      <c r="GN17" s="46"/>
      <c r="GO17" s="46"/>
      <c r="GP17" s="46"/>
      <c r="GQ17" s="46"/>
      <c r="GR17" s="46"/>
      <c r="GS17" s="46"/>
      <c r="GT17" s="46"/>
      <c r="GU17" s="46"/>
      <c r="GV17" s="46"/>
      <c r="GW17" s="46"/>
      <c r="GX17" s="46"/>
      <c r="GY17" s="46"/>
      <c r="GZ17" s="46"/>
      <c r="HA17" s="46"/>
      <c r="HB17" s="46"/>
      <c r="HC17" s="46"/>
      <c r="HD17" s="46"/>
      <c r="HE17" s="46"/>
      <c r="HF17" s="46"/>
      <c r="HG17" s="46"/>
      <c r="HH17" s="46"/>
      <c r="HI17" s="46"/>
      <c r="HJ17" s="46"/>
      <c r="HK17" s="46"/>
      <c r="HL17" s="46"/>
      <c r="HM17" s="46"/>
      <c r="HN17" s="46"/>
      <c r="HO17" s="46"/>
      <c r="HP17" s="46"/>
      <c r="HQ17" s="46"/>
      <c r="HR17" s="46"/>
      <c r="HS17" s="46"/>
      <c r="HT17" s="46"/>
      <c r="HU17" s="46"/>
      <c r="HV17" s="46"/>
      <c r="HW17" s="46"/>
      <c r="HX17" s="46"/>
      <c r="HY17" s="46"/>
      <c r="HZ17" s="46"/>
      <c r="IA17" s="46"/>
      <c r="IB17" s="46"/>
      <c r="IC17" s="46"/>
      <c r="ID17" s="46"/>
      <c r="IE17" s="46"/>
      <c r="IF17" s="46"/>
      <c r="IG17" s="46"/>
      <c r="IH17" s="46"/>
      <c r="II17" s="46"/>
      <c r="IJ17" s="46"/>
      <c r="IK17" s="46"/>
      <c r="IL17" s="46"/>
      <c r="IM17" s="46"/>
      <c r="IN17" s="46"/>
      <c r="IO17" s="46"/>
      <c r="IP17" s="46"/>
      <c r="IQ17" s="46"/>
      <c r="IR17" s="46"/>
      <c r="IS17" s="46"/>
      <c r="IT17" s="46"/>
      <c r="IU17" s="46"/>
      <c r="IV17" s="46"/>
      <c r="IW17" s="46"/>
      <c r="IX17" s="46"/>
      <c r="IY17" s="46"/>
      <c r="IZ17" s="46"/>
      <c r="JA17" s="46"/>
      <c r="JB17" s="46"/>
      <c r="JC17" s="46"/>
      <c r="JD17" s="46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  <c r="KB17" s="46"/>
      <c r="KC17" s="46"/>
      <c r="KD17" s="46"/>
      <c r="KE17" s="46"/>
      <c r="KF17" s="46"/>
      <c r="KG17" s="46"/>
      <c r="KH17" s="46"/>
      <c r="KI17" s="46"/>
      <c r="KJ17" s="46"/>
      <c r="KK17" s="46"/>
      <c r="KL17" s="46"/>
      <c r="KM17" s="46"/>
      <c r="KN17" s="46"/>
      <c r="KO17" s="46"/>
      <c r="KP17" s="46"/>
      <c r="KQ17" s="46"/>
      <c r="KR17" s="46"/>
      <c r="KS17" s="46"/>
      <c r="KT17" s="46"/>
      <c r="KU17" s="46"/>
      <c r="KV17" s="46"/>
      <c r="KW17" s="46"/>
      <c r="KX17" s="46"/>
      <c r="KY17" s="46"/>
      <c r="KZ17" s="46"/>
      <c r="LA17" s="46"/>
      <c r="LB17" s="46"/>
      <c r="LC17" s="46"/>
      <c r="LD17" s="46"/>
      <c r="LE17" s="46"/>
      <c r="LF17" s="46"/>
      <c r="LG17" s="46"/>
      <c r="LH17" s="46"/>
      <c r="LI17" s="46"/>
      <c r="LJ17" s="46"/>
      <c r="LK17" s="46"/>
      <c r="LL17" s="46"/>
      <c r="LM17" s="46"/>
      <c r="LN17" s="46"/>
      <c r="LO17" s="46"/>
      <c r="LP17" s="46"/>
      <c r="LQ17" s="46"/>
      <c r="LR17" s="46"/>
      <c r="LS17" s="46"/>
      <c r="LT17" s="46"/>
      <c r="LU17" s="46"/>
      <c r="LV17" s="46"/>
      <c r="LW17" s="46"/>
      <c r="LX17" s="46"/>
      <c r="LY17" s="46"/>
      <c r="LZ17" s="46"/>
      <c r="MA17" s="46"/>
      <c r="MB17" s="46"/>
      <c r="MC17" s="46"/>
      <c r="MD17" s="46"/>
      <c r="ME17" s="46"/>
      <c r="MF17" s="46"/>
      <c r="MG17" s="46"/>
      <c r="MH17" s="46"/>
      <c r="MI17" s="46"/>
      <c r="MJ17" s="46"/>
      <c r="MK17" s="46"/>
      <c r="ML17" s="46"/>
      <c r="MM17" s="46"/>
      <c r="MN17" s="46"/>
      <c r="MO17" s="46"/>
      <c r="MP17" s="46"/>
      <c r="MQ17" s="46"/>
      <c r="MR17" s="46"/>
      <c r="MS17" s="46"/>
      <c r="MT17" s="46"/>
      <c r="MU17" s="46"/>
      <c r="MV17" s="46"/>
      <c r="MW17" s="46"/>
      <c r="MX17" s="46"/>
      <c r="MY17" s="46"/>
      <c r="MZ17" s="46"/>
      <c r="NA17" s="46"/>
      <c r="NB17" s="46"/>
      <c r="NC17" s="46"/>
      <c r="ND17" s="46"/>
      <c r="NE17" s="46"/>
      <c r="NF17" s="46"/>
      <c r="NG17" s="46"/>
      <c r="NH17" s="46"/>
      <c r="NI17" s="46"/>
      <c r="NJ17" s="46"/>
      <c r="NK17" s="46"/>
      <c r="NL17" s="46"/>
      <c r="NM17" s="46"/>
      <c r="NN17" s="46"/>
      <c r="NO17" s="46"/>
      <c r="NP17" s="46"/>
      <c r="NQ17" s="46"/>
      <c r="NR17" s="46"/>
      <c r="NS17" s="46"/>
      <c r="NT17" s="46"/>
      <c r="NU17" s="46"/>
      <c r="NV17" s="46"/>
      <c r="NW17" s="46"/>
      <c r="NX17" s="46"/>
      <c r="NY17" s="46"/>
      <c r="NZ17" s="46"/>
      <c r="OA17" s="46"/>
      <c r="OB17" s="46"/>
      <c r="OC17" s="46"/>
      <c r="OD17" s="46"/>
      <c r="OE17" s="46"/>
      <c r="OF17" s="46"/>
      <c r="OG17" s="46"/>
      <c r="OH17" s="46"/>
      <c r="OI17" s="46"/>
      <c r="OJ17" s="46"/>
      <c r="OK17" s="46"/>
      <c r="OL17" s="46"/>
      <c r="OM17" s="46"/>
      <c r="ON17" s="46"/>
      <c r="OO17" s="46"/>
      <c r="OP17" s="46"/>
      <c r="OQ17" s="46"/>
      <c r="OR17" s="46"/>
      <c r="OS17" s="46"/>
      <c r="OT17" s="46"/>
      <c r="OU17" s="46"/>
      <c r="OV17" s="46"/>
      <c r="OW17" s="46"/>
      <c r="OX17" s="46"/>
      <c r="OY17" s="46"/>
      <c r="OZ17" s="46"/>
      <c r="PA17" s="46"/>
      <c r="PB17" s="46"/>
      <c r="PC17" s="46"/>
      <c r="PD17" s="46"/>
      <c r="PE17" s="46"/>
      <c r="PF17" s="46"/>
      <c r="PG17" s="46"/>
      <c r="PH17" s="46"/>
      <c r="PI17" s="46"/>
      <c r="PJ17" s="46"/>
      <c r="PK17" s="46"/>
      <c r="PL17" s="46"/>
      <c r="PM17" s="46"/>
      <c r="PN17" s="46"/>
      <c r="PO17" s="46"/>
      <c r="PP17" s="46"/>
      <c r="PQ17" s="46"/>
      <c r="PR17" s="46"/>
      <c r="PS17" s="46"/>
      <c r="PT17" s="46"/>
      <c r="PU17" s="46"/>
      <c r="PV17" s="46"/>
      <c r="PW17" s="46"/>
      <c r="PX17" s="46"/>
      <c r="PY17" s="46"/>
      <c r="PZ17" s="46"/>
      <c r="QA17" s="46"/>
      <c r="QB17" s="46"/>
      <c r="QC17" s="46"/>
      <c r="QD17" s="46"/>
      <c r="QE17" s="46"/>
      <c r="QF17" s="46"/>
      <c r="QG17" s="46"/>
      <c r="QH17" s="46"/>
      <c r="QI17" s="46"/>
      <c r="QJ17" s="46"/>
      <c r="QK17" s="46"/>
      <c r="QL17" s="46"/>
      <c r="QM17" s="46"/>
      <c r="QN17" s="46"/>
      <c r="QO17" s="46"/>
      <c r="QP17" s="46"/>
      <c r="QQ17" s="46"/>
      <c r="QR17" s="46"/>
      <c r="QS17" s="46"/>
      <c r="QT17" s="46"/>
      <c r="QU17" s="46"/>
      <c r="QV17" s="46"/>
      <c r="QW17" s="46"/>
      <c r="QX17" s="46"/>
      <c r="QY17" s="46"/>
      <c r="QZ17" s="46"/>
      <c r="RA17" s="46"/>
      <c r="RB17" s="46"/>
      <c r="RC17" s="46"/>
      <c r="RD17" s="46"/>
      <c r="RE17" s="46"/>
      <c r="RF17" s="46"/>
      <c r="RG17" s="46"/>
      <c r="RH17" s="46"/>
      <c r="RI17" s="46"/>
      <c r="RJ17" s="46"/>
      <c r="RK17" s="46"/>
      <c r="RL17" s="46"/>
      <c r="RM17" s="46"/>
      <c r="RN17" s="46"/>
      <c r="RO17" s="46"/>
      <c r="RP17" s="46"/>
      <c r="RQ17" s="46"/>
      <c r="RR17" s="46"/>
      <c r="RS17" s="46"/>
      <c r="RT17" s="46"/>
      <c r="RU17" s="46"/>
      <c r="RV17" s="46"/>
      <c r="RW17" s="46"/>
      <c r="RX17" s="46"/>
      <c r="RY17" s="46"/>
      <c r="RZ17" s="46"/>
      <c r="SA17" s="46"/>
      <c r="SB17" s="46"/>
      <c r="SC17" s="46"/>
      <c r="SD17" s="46"/>
      <c r="SE17" s="46"/>
      <c r="SF17" s="46"/>
      <c r="SG17" s="46"/>
      <c r="SH17" s="46"/>
      <c r="SI17" s="46"/>
      <c r="SJ17" s="46"/>
      <c r="SK17" s="46"/>
      <c r="SL17" s="46"/>
      <c r="SM17" s="46"/>
      <c r="SN17" s="46"/>
      <c r="SO17" s="46"/>
      <c r="SP17" s="46"/>
      <c r="SQ17" s="46"/>
      <c r="SR17" s="46"/>
      <c r="SS17" s="46"/>
      <c r="ST17" s="46"/>
      <c r="SU17" s="46"/>
      <c r="SV17" s="46"/>
      <c r="SW17" s="46"/>
      <c r="SX17" s="46"/>
      <c r="SY17" s="46"/>
      <c r="SZ17" s="46"/>
      <c r="TA17" s="46"/>
      <c r="TB17" s="46"/>
      <c r="TC17" s="46"/>
      <c r="TD17" s="46"/>
      <c r="TE17" s="46"/>
      <c r="TF17" s="46"/>
      <c r="TG17" s="46"/>
      <c r="TH17" s="46"/>
      <c r="TI17" s="46"/>
      <c r="TJ17" s="46"/>
      <c r="TK17" s="46"/>
      <c r="TL17" s="46"/>
      <c r="TM17" s="46"/>
      <c r="TN17" s="46"/>
      <c r="TO17" s="46"/>
      <c r="TP17" s="46"/>
      <c r="TQ17" s="46"/>
      <c r="TR17" s="46"/>
      <c r="TS17" s="46"/>
      <c r="TT17" s="46"/>
      <c r="TU17" s="46"/>
      <c r="TV17" s="46"/>
      <c r="TW17" s="46"/>
      <c r="TX17" s="46"/>
      <c r="TY17" s="46"/>
      <c r="TZ17" s="46"/>
      <c r="UA17" s="46"/>
      <c r="UB17" s="46"/>
      <c r="UC17" s="46"/>
      <c r="UD17" s="46"/>
      <c r="UE17" s="46"/>
      <c r="UF17" s="46"/>
      <c r="UG17" s="46"/>
      <c r="UH17" s="46"/>
      <c r="UI17" s="46"/>
      <c r="UJ17" s="46"/>
      <c r="UK17" s="46"/>
      <c r="UL17" s="46"/>
      <c r="UM17" s="46"/>
      <c r="UN17" s="46"/>
      <c r="UO17" s="46"/>
      <c r="UP17" s="46"/>
      <c r="UQ17" s="46"/>
      <c r="UR17" s="46"/>
      <c r="US17" s="46"/>
      <c r="UT17" s="46"/>
      <c r="UU17" s="46"/>
      <c r="UV17" s="46"/>
      <c r="UW17" s="46"/>
      <c r="UX17" s="46"/>
      <c r="UY17" s="46"/>
      <c r="UZ17" s="46"/>
      <c r="VA17" s="46"/>
      <c r="VB17" s="46"/>
      <c r="VC17" s="46"/>
      <c r="VD17" s="46"/>
      <c r="VE17" s="46"/>
      <c r="VF17" s="46"/>
      <c r="VG17" s="46"/>
      <c r="VH17" s="46"/>
      <c r="VI17" s="46"/>
      <c r="VJ17" s="46"/>
      <c r="VK17" s="46"/>
      <c r="VL17" s="46"/>
      <c r="VM17" s="46"/>
      <c r="VN17" s="46"/>
      <c r="VO17" s="46"/>
      <c r="VP17" s="46"/>
      <c r="VQ17" s="46"/>
      <c r="VR17" s="46"/>
      <c r="VS17" s="46"/>
      <c r="VT17" s="46"/>
      <c r="VU17" s="46"/>
      <c r="VV17" s="46"/>
      <c r="VW17" s="46"/>
      <c r="VX17" s="46"/>
      <c r="VY17" s="46"/>
      <c r="VZ17" s="46"/>
      <c r="WA17" s="46"/>
      <c r="WB17" s="46"/>
      <c r="WC17" s="46"/>
      <c r="WD17" s="46"/>
      <c r="WE17" s="46"/>
      <c r="WF17" s="46"/>
      <c r="WG17" s="46"/>
      <c r="WH17" s="46"/>
      <c r="WI17" s="46"/>
      <c r="WJ17" s="46"/>
      <c r="WK17" s="46"/>
      <c r="WL17" s="46"/>
      <c r="WM17" s="46"/>
      <c r="WN17" s="46"/>
      <c r="WO17" s="46"/>
      <c r="WP17" s="46"/>
      <c r="WQ17" s="46"/>
      <c r="WR17" s="46"/>
      <c r="WS17" s="46"/>
      <c r="WT17" s="46"/>
      <c r="WU17" s="46"/>
      <c r="WV17" s="46"/>
      <c r="WW17" s="46"/>
      <c r="WX17" s="46"/>
      <c r="WY17" s="46"/>
      <c r="WZ17" s="46"/>
      <c r="XA17" s="46"/>
      <c r="XB17" s="46"/>
      <c r="XC17" s="46"/>
      <c r="XD17" s="46"/>
      <c r="XE17" s="46"/>
      <c r="XF17" s="46"/>
      <c r="XG17" s="46"/>
      <c r="XH17" s="46"/>
      <c r="XI17" s="46"/>
      <c r="XJ17" s="46"/>
      <c r="XK17" s="46"/>
      <c r="XL17" s="46"/>
      <c r="XM17" s="46"/>
      <c r="XN17" s="46"/>
      <c r="XO17" s="46"/>
      <c r="XP17" s="46"/>
      <c r="XQ17" s="46"/>
      <c r="XR17" s="46"/>
      <c r="XS17" s="46"/>
      <c r="XT17" s="46"/>
      <c r="XU17" s="46"/>
      <c r="XV17" s="46"/>
      <c r="XW17" s="46"/>
      <c r="XX17" s="46"/>
      <c r="XY17" s="46"/>
      <c r="XZ17" s="46"/>
      <c r="YA17" s="46"/>
      <c r="YB17" s="46"/>
      <c r="YC17" s="46"/>
      <c r="YD17" s="46"/>
      <c r="YE17" s="46"/>
      <c r="YF17" s="46"/>
      <c r="YG17" s="46"/>
      <c r="YH17" s="46"/>
      <c r="YI17" s="46"/>
      <c r="YJ17" s="46"/>
      <c r="YK17" s="46"/>
      <c r="YL17" s="46"/>
      <c r="YM17" s="46"/>
      <c r="YN17" s="46"/>
      <c r="YO17" s="46"/>
      <c r="YP17" s="46"/>
      <c r="YQ17" s="46"/>
      <c r="YR17" s="46"/>
      <c r="YS17" s="46"/>
      <c r="YT17" s="46"/>
      <c r="YU17" s="46"/>
      <c r="YV17" s="46"/>
      <c r="YW17" s="46"/>
      <c r="YX17" s="46"/>
      <c r="YY17" s="46"/>
      <c r="YZ17" s="46"/>
      <c r="ZA17" s="46"/>
      <c r="ZB17" s="46"/>
      <c r="ZC17" s="46"/>
      <c r="ZD17" s="46"/>
      <c r="ZE17" s="46"/>
      <c r="ZF17" s="46"/>
      <c r="ZG17" s="46"/>
      <c r="ZH17" s="46"/>
      <c r="ZI17" s="46"/>
      <c r="ZJ17" s="46"/>
      <c r="ZK17" s="46"/>
      <c r="ZL17" s="46"/>
      <c r="ZM17" s="46"/>
      <c r="ZN17" s="46"/>
      <c r="ZO17" s="46"/>
      <c r="ZP17" s="46"/>
      <c r="ZQ17" s="46"/>
      <c r="ZR17" s="46"/>
      <c r="ZS17" s="46"/>
      <c r="ZT17" s="46"/>
      <c r="ZU17" s="46"/>
      <c r="ZV17" s="46"/>
      <c r="ZW17" s="46"/>
      <c r="ZX17" s="46"/>
      <c r="ZY17" s="46"/>
      <c r="ZZ17" s="46"/>
      <c r="AAA17" s="46"/>
      <c r="AAB17" s="46"/>
      <c r="AAC17" s="46"/>
      <c r="AAD17" s="46"/>
      <c r="AAE17" s="46"/>
      <c r="AAF17" s="46"/>
      <c r="AAG17" s="46"/>
      <c r="AAH17" s="46"/>
      <c r="AAI17" s="46"/>
      <c r="AAJ17" s="46"/>
      <c r="AAK17" s="46"/>
      <c r="AAL17" s="46"/>
      <c r="AAM17" s="46"/>
      <c r="AAN17" s="46"/>
      <c r="AAO17" s="46"/>
      <c r="AAP17" s="46"/>
      <c r="AAQ17" s="46"/>
      <c r="AAR17" s="46"/>
      <c r="AAS17" s="46"/>
      <c r="AAT17" s="46"/>
      <c r="AAU17" s="46"/>
      <c r="AAV17" s="46"/>
      <c r="AAW17" s="46"/>
      <c r="AAX17" s="46"/>
      <c r="AAY17" s="46"/>
      <c r="AAZ17" s="46"/>
      <c r="ABA17" s="46"/>
      <c r="ABB17" s="46"/>
      <c r="ABC17" s="46"/>
      <c r="ABD17" s="46"/>
      <c r="ABE17" s="46"/>
      <c r="ABF17" s="46"/>
      <c r="ABG17" s="46"/>
      <c r="ABH17" s="46"/>
      <c r="ABI17" s="46"/>
      <c r="ABJ17" s="46"/>
      <c r="ABK17" s="46"/>
      <c r="ABL17" s="46"/>
      <c r="ABM17" s="46"/>
      <c r="ABN17" s="46"/>
      <c r="ABO17" s="46"/>
      <c r="ABP17" s="46"/>
      <c r="ABQ17" s="46"/>
      <c r="ABR17" s="46"/>
      <c r="ABS17" s="46"/>
      <c r="ABT17" s="46"/>
      <c r="ABU17" s="46"/>
      <c r="ABV17" s="46"/>
      <c r="ABW17" s="46"/>
      <c r="ABX17" s="46"/>
      <c r="ABY17" s="46"/>
      <c r="ABZ17" s="46"/>
      <c r="ACA17" s="46"/>
      <c r="ACB17" s="46"/>
      <c r="ACC17" s="46"/>
      <c r="ACD17" s="46"/>
      <c r="ACE17" s="46"/>
      <c r="ACF17" s="46"/>
      <c r="ACG17" s="46"/>
      <c r="ACH17" s="46"/>
      <c r="ACI17" s="46"/>
      <c r="ACJ17" s="46"/>
      <c r="ACK17" s="46"/>
      <c r="ACL17" s="46"/>
      <c r="ACM17" s="46"/>
      <c r="ACN17" s="46"/>
      <c r="ACO17" s="46"/>
      <c r="ACP17" s="46"/>
      <c r="ACQ17" s="46"/>
      <c r="ACR17" s="46"/>
      <c r="ACS17" s="46"/>
      <c r="ACT17" s="46"/>
      <c r="ACU17" s="46"/>
      <c r="ACV17" s="46"/>
      <c r="ACW17" s="46"/>
      <c r="ACX17" s="46"/>
      <c r="ACY17" s="46"/>
      <c r="ACZ17" s="46"/>
      <c r="ADA17" s="46"/>
      <c r="ADB17" s="46"/>
      <c r="ADC17" s="46"/>
      <c r="ADD17" s="46"/>
      <c r="ADE17" s="46"/>
      <c r="ADF17" s="46"/>
      <c r="ADG17" s="46"/>
      <c r="ADH17" s="46"/>
      <c r="ADI17" s="46"/>
      <c r="ADJ17" s="46"/>
      <c r="ADK17" s="46"/>
      <c r="ADL17" s="46"/>
      <c r="ADM17" s="46"/>
      <c r="ADN17" s="46"/>
      <c r="ADO17" s="46"/>
      <c r="ADP17" s="46"/>
      <c r="ADQ17" s="46"/>
      <c r="ADR17" s="46"/>
      <c r="ADS17" s="46"/>
      <c r="ADT17" s="46"/>
      <c r="ADU17" s="46"/>
      <c r="ADV17" s="46"/>
      <c r="ADW17" s="46"/>
      <c r="ADX17" s="46"/>
      <c r="ADY17" s="46"/>
      <c r="ADZ17" s="46"/>
      <c r="AEA17" s="46"/>
      <c r="AEB17" s="46"/>
      <c r="AEC17" s="46"/>
      <c r="AED17" s="46"/>
      <c r="AEE17" s="46"/>
      <c r="AEF17" s="46"/>
      <c r="AEG17" s="46"/>
      <c r="AEH17" s="46"/>
      <c r="AEI17" s="46"/>
      <c r="AEJ17" s="46"/>
      <c r="AEK17" s="46"/>
      <c r="AEL17" s="46"/>
      <c r="AEM17" s="46"/>
      <c r="AEN17" s="46"/>
      <c r="AEO17" s="46"/>
      <c r="AEP17" s="46"/>
      <c r="AEQ17" s="46"/>
      <c r="AER17" s="46"/>
      <c r="AES17" s="46"/>
      <c r="AET17" s="46"/>
      <c r="AEU17" s="46"/>
      <c r="AEV17" s="46"/>
      <c r="AEW17" s="46"/>
      <c r="AEX17" s="46"/>
      <c r="AEY17" s="46"/>
      <c r="AEZ17" s="46"/>
      <c r="AFA17" s="46"/>
      <c r="AFB17" s="46"/>
      <c r="AFC17" s="46"/>
      <c r="AFD17" s="46"/>
      <c r="AFE17" s="46"/>
      <c r="AFF17" s="46"/>
      <c r="AFG17" s="46"/>
      <c r="AFH17" s="46"/>
      <c r="AFI17" s="46"/>
      <c r="AFJ17" s="46"/>
      <c r="AFK17" s="46"/>
      <c r="AFL17" s="46"/>
      <c r="AFM17" s="46"/>
      <c r="AFN17" s="46"/>
      <c r="AFO17" s="46"/>
      <c r="AFP17" s="46"/>
      <c r="AFQ17" s="46"/>
      <c r="AFR17" s="46"/>
      <c r="AFS17" s="46"/>
      <c r="AFT17" s="46"/>
      <c r="AFU17" s="46"/>
      <c r="AFV17" s="46"/>
      <c r="AFW17" s="46"/>
      <c r="AFX17" s="46"/>
      <c r="AFY17" s="46"/>
      <c r="AFZ17" s="46"/>
      <c r="AGA17" s="46"/>
      <c r="AGB17" s="46"/>
      <c r="AGC17" s="46"/>
      <c r="AGD17" s="46"/>
      <c r="AGE17" s="46"/>
      <c r="AGF17" s="46"/>
      <c r="AGG17" s="46"/>
      <c r="AGH17" s="46"/>
      <c r="AGI17" s="46"/>
      <c r="AGJ17" s="46"/>
      <c r="AGK17" s="46"/>
      <c r="AGL17" s="46"/>
      <c r="AGM17" s="46"/>
      <c r="AGN17" s="46"/>
      <c r="AGO17" s="46"/>
      <c r="AGP17" s="46"/>
      <c r="AGQ17" s="46"/>
      <c r="AGR17" s="46"/>
      <c r="AGS17" s="46"/>
      <c r="AGT17" s="46"/>
      <c r="AGU17" s="46"/>
      <c r="AGV17" s="46"/>
      <c r="AGW17" s="46"/>
      <c r="AGX17" s="46"/>
      <c r="AGY17" s="46"/>
      <c r="AGZ17" s="46"/>
      <c r="AHA17" s="46"/>
      <c r="AHB17" s="46"/>
      <c r="AHC17" s="46"/>
      <c r="AHD17" s="46"/>
      <c r="AHE17" s="46"/>
      <c r="AHF17" s="46"/>
      <c r="AHG17" s="46"/>
      <c r="AHH17" s="46"/>
      <c r="AHI17" s="46"/>
      <c r="AHJ17" s="46"/>
      <c r="AHK17" s="46"/>
      <c r="AHL17" s="46"/>
      <c r="AHM17" s="46"/>
      <c r="AHN17" s="46"/>
      <c r="AHO17" s="46"/>
      <c r="AHP17" s="46"/>
      <c r="AHQ17" s="46"/>
      <c r="AHR17" s="46"/>
      <c r="AHS17" s="46"/>
      <c r="AHT17" s="46"/>
      <c r="AHU17" s="46"/>
      <c r="AHV17" s="46"/>
      <c r="AHW17" s="46"/>
      <c r="AHX17" s="46"/>
      <c r="AHY17" s="46"/>
      <c r="AHZ17" s="46"/>
      <c r="AIA17" s="46"/>
      <c r="AIB17" s="46"/>
      <c r="AIC17" s="46"/>
      <c r="AID17" s="46"/>
      <c r="AIE17" s="46"/>
      <c r="AIF17" s="46"/>
      <c r="AIG17" s="46"/>
      <c r="AIH17" s="46"/>
      <c r="AII17" s="46"/>
      <c r="AIJ17" s="46"/>
      <c r="AIK17" s="46"/>
      <c r="AIL17" s="46"/>
      <c r="AIM17" s="46"/>
      <c r="AIN17" s="46"/>
      <c r="AIO17" s="46"/>
      <c r="AIP17" s="46"/>
      <c r="AIQ17" s="46"/>
      <c r="AIR17" s="46"/>
      <c r="AIS17" s="46"/>
      <c r="AIT17" s="46"/>
      <c r="AIU17" s="46"/>
      <c r="AIV17" s="46"/>
      <c r="AIW17" s="46"/>
      <c r="AIX17" s="46"/>
      <c r="AIY17" s="46"/>
      <c r="AIZ17" s="46"/>
      <c r="AJA17" s="46"/>
      <c r="AJB17" s="46"/>
      <c r="AJC17" s="46"/>
      <c r="AJD17" s="46"/>
      <c r="AJE17" s="46"/>
      <c r="AJF17" s="46"/>
      <c r="AJG17" s="46"/>
      <c r="AJH17" s="46"/>
      <c r="AJI17" s="46"/>
      <c r="AJJ17" s="46"/>
      <c r="AJK17" s="46"/>
      <c r="AJL17" s="46"/>
      <c r="AJM17" s="46"/>
      <c r="AJN17" s="46"/>
      <c r="AJO17" s="46"/>
      <c r="AJP17" s="46"/>
      <c r="AJQ17" s="46"/>
      <c r="AJR17" s="46"/>
      <c r="AJS17" s="46"/>
      <c r="AJT17" s="46"/>
      <c r="AJU17" s="46"/>
      <c r="AJV17" s="46"/>
      <c r="AJW17" s="46"/>
      <c r="AJX17" s="46"/>
      <c r="AJY17" s="46"/>
      <c r="AJZ17" s="46"/>
      <c r="AKA17" s="46"/>
      <c r="AKB17" s="46"/>
      <c r="AKC17" s="46"/>
      <c r="AKD17" s="46"/>
      <c r="AKE17" s="46"/>
      <c r="AKF17" s="46"/>
      <c r="AKG17" s="46"/>
      <c r="AKH17" s="46"/>
      <c r="AKI17" s="46"/>
      <c r="AKJ17" s="46"/>
      <c r="AKK17" s="46"/>
      <c r="AKL17" s="46"/>
      <c r="AKM17" s="46"/>
      <c r="AKN17" s="46"/>
      <c r="AKO17" s="46"/>
      <c r="AKP17" s="46"/>
      <c r="AKQ17" s="46"/>
      <c r="AKR17" s="46"/>
      <c r="AKS17" s="46"/>
      <c r="AKT17" s="46"/>
      <c r="AKU17" s="46"/>
      <c r="AKV17" s="46"/>
      <c r="AKW17" s="46"/>
      <c r="AKX17" s="46"/>
      <c r="AKY17" s="46"/>
      <c r="AKZ17" s="46"/>
      <c r="ALA17" s="46"/>
      <c r="ALB17" s="46"/>
      <c r="ALC17" s="46"/>
      <c r="ALD17" s="46"/>
      <c r="ALE17" s="46"/>
      <c r="ALF17" s="46"/>
      <c r="ALG17" s="46"/>
      <c r="ALH17" s="46"/>
      <c r="ALI17" s="46"/>
      <c r="ALJ17" s="46"/>
      <c r="ALK17" s="46"/>
      <c r="ALL17" s="46"/>
      <c r="ALM17" s="46"/>
      <c r="ALN17" s="46"/>
      <c r="ALO17" s="46"/>
      <c r="ALP17" s="46"/>
      <c r="ALQ17" s="46"/>
      <c r="ALR17" s="46"/>
      <c r="ALS17" s="46"/>
      <c r="ALT17" s="46"/>
      <c r="ALU17" s="46"/>
      <c r="ALV17" s="46"/>
      <c r="ALW17" s="46"/>
      <c r="ALX17" s="46"/>
      <c r="ALY17" s="46"/>
      <c r="ALZ17" s="46"/>
      <c r="AMA17" s="46"/>
      <c r="AMB17" s="46"/>
      <c r="AMC17" s="46"/>
      <c r="AMD17" s="46"/>
      <c r="AME17" s="46"/>
      <c r="AMF17" s="46"/>
      <c r="AMG17" s="46"/>
      <c r="AMH17" s="46"/>
      <c r="AMI17" s="46"/>
      <c r="AMJ17" s="46"/>
      <c r="AMK17" s="46"/>
      <c r="AML17" s="46"/>
      <c r="AMM17" s="46"/>
      <c r="AMN17" s="46"/>
      <c r="AMO17" s="46"/>
      <c r="AMP17" s="46"/>
      <c r="AMQ17" s="46"/>
      <c r="AMR17" s="46"/>
      <c r="AMS17" s="46"/>
      <c r="AMT17" s="46"/>
      <c r="AMU17" s="46"/>
      <c r="AMV17" s="46"/>
      <c r="AMW17" s="46"/>
      <c r="AMX17" s="46"/>
      <c r="AMY17" s="46"/>
      <c r="AMZ17" s="46"/>
      <c r="ANA17" s="46"/>
      <c r="ANB17" s="46"/>
      <c r="ANC17" s="46"/>
      <c r="AND17" s="46"/>
      <c r="ANE17" s="46"/>
      <c r="ANF17" s="46"/>
      <c r="ANG17" s="46"/>
      <c r="ANH17" s="46"/>
      <c r="ANI17" s="46"/>
      <c r="ANJ17" s="46"/>
      <c r="ANK17" s="46"/>
      <c r="ANL17" s="46"/>
      <c r="ANM17" s="46"/>
      <c r="ANN17" s="46"/>
      <c r="ANO17" s="46"/>
      <c r="ANP17" s="46"/>
      <c r="ANQ17" s="46"/>
      <c r="ANR17" s="46"/>
      <c r="ANS17" s="46"/>
      <c r="ANT17" s="46"/>
      <c r="ANU17" s="46"/>
      <c r="ANV17" s="46"/>
      <c r="ANW17" s="46"/>
      <c r="ANX17" s="46"/>
      <c r="ANY17" s="46"/>
      <c r="ANZ17" s="46"/>
      <c r="AOA17" s="46"/>
      <c r="AOB17" s="46"/>
      <c r="AOC17" s="46"/>
      <c r="AOD17" s="46"/>
      <c r="AOE17" s="46"/>
      <c r="AOF17" s="46"/>
      <c r="AOG17" s="46"/>
      <c r="AOH17" s="46"/>
      <c r="AOI17" s="46"/>
      <c r="AOJ17" s="46"/>
      <c r="AOK17" s="46"/>
      <c r="AOL17" s="46"/>
      <c r="AOM17" s="46"/>
      <c r="AON17" s="46"/>
      <c r="AOO17" s="46"/>
      <c r="AOP17" s="46"/>
      <c r="AOQ17" s="46"/>
      <c r="AOR17" s="46"/>
      <c r="AOS17" s="46"/>
      <c r="AOT17" s="46"/>
      <c r="AOU17" s="46"/>
      <c r="AOV17" s="46"/>
      <c r="AOW17" s="46"/>
      <c r="AOX17" s="46"/>
      <c r="AOY17" s="46"/>
      <c r="AOZ17" s="46"/>
      <c r="APA17" s="46"/>
      <c r="APB17" s="46"/>
      <c r="APC17" s="46"/>
      <c r="APD17" s="46"/>
      <c r="APE17" s="46"/>
      <c r="APF17" s="46"/>
      <c r="APG17" s="46"/>
      <c r="APH17" s="46"/>
      <c r="API17" s="46"/>
      <c r="APJ17" s="46"/>
      <c r="APK17" s="46"/>
      <c r="APL17" s="46"/>
      <c r="APM17" s="46"/>
      <c r="APN17" s="46"/>
      <c r="APO17" s="46"/>
      <c r="APP17" s="46"/>
      <c r="APQ17" s="46"/>
      <c r="APR17" s="46"/>
      <c r="APS17" s="46"/>
      <c r="APT17" s="46"/>
      <c r="APU17" s="46"/>
      <c r="APV17" s="46"/>
      <c r="APW17" s="46"/>
      <c r="APX17" s="46"/>
      <c r="APY17" s="46"/>
      <c r="APZ17" s="46"/>
      <c r="AQA17" s="46"/>
      <c r="AQB17" s="46"/>
      <c r="AQC17" s="46"/>
      <c r="AQD17" s="46"/>
      <c r="AQE17" s="46"/>
      <c r="AQF17" s="46"/>
      <c r="AQG17" s="46"/>
      <c r="AQH17" s="46"/>
      <c r="AQI17" s="46"/>
      <c r="AQJ17" s="46"/>
      <c r="AQK17" s="46"/>
      <c r="AQL17" s="46"/>
      <c r="AQM17" s="46"/>
      <c r="AQN17" s="46"/>
      <c r="AQO17" s="46"/>
      <c r="AQP17" s="46"/>
      <c r="AQQ17" s="46"/>
      <c r="AQR17" s="46"/>
      <c r="AQS17" s="46"/>
      <c r="AQT17" s="46"/>
      <c r="AQU17" s="46"/>
      <c r="AQV17" s="46"/>
      <c r="AQW17" s="46"/>
      <c r="AQX17" s="46"/>
      <c r="AQY17" s="46"/>
      <c r="AQZ17" s="46"/>
      <c r="ARA17" s="46"/>
      <c r="ARB17" s="46"/>
      <c r="ARC17" s="46"/>
      <c r="ARD17" s="46"/>
      <c r="ARE17" s="46"/>
      <c r="ARF17" s="46"/>
      <c r="ARG17" s="46"/>
      <c r="ARH17" s="46"/>
      <c r="ARI17" s="46"/>
      <c r="ARJ17" s="46"/>
      <c r="ARK17" s="46"/>
      <c r="ARL17" s="46"/>
      <c r="ARM17" s="46"/>
      <c r="ARN17" s="46"/>
      <c r="ARO17" s="46"/>
      <c r="ARP17" s="46"/>
      <c r="ARQ17" s="46"/>
      <c r="ARR17" s="46"/>
      <c r="ARS17" s="46"/>
      <c r="ART17" s="46"/>
      <c r="ARU17" s="46"/>
      <c r="ARV17" s="46"/>
      <c r="ARW17" s="46"/>
      <c r="ARX17" s="46"/>
      <c r="ARY17" s="46"/>
      <c r="ARZ17" s="46"/>
      <c r="ASA17" s="46"/>
      <c r="ASB17" s="46"/>
      <c r="ASC17" s="46"/>
      <c r="ASD17" s="46"/>
      <c r="ASE17" s="46"/>
      <c r="ASF17" s="46"/>
      <c r="ASG17" s="46"/>
      <c r="ASH17" s="46"/>
      <c r="ASI17" s="46"/>
      <c r="ASJ17" s="46"/>
      <c r="ASK17" s="46"/>
      <c r="ASL17" s="46"/>
      <c r="ASM17" s="46"/>
      <c r="ASN17" s="46"/>
      <c r="ASO17" s="46"/>
      <c r="ASP17" s="46"/>
      <c r="ASQ17" s="46"/>
      <c r="ASR17" s="46"/>
      <c r="ASS17" s="46"/>
      <c r="AST17" s="46"/>
      <c r="ASU17" s="46"/>
      <c r="ASV17" s="46"/>
      <c r="ASW17" s="46"/>
      <c r="ASX17" s="46"/>
      <c r="ASY17" s="46"/>
      <c r="ASZ17" s="46"/>
      <c r="ATA17" s="46"/>
      <c r="ATB17" s="46"/>
      <c r="ATC17" s="46"/>
      <c r="ATD17" s="46"/>
      <c r="ATE17" s="46"/>
      <c r="ATF17" s="46"/>
      <c r="ATG17" s="46"/>
      <c r="ATH17" s="46"/>
      <c r="ATI17" s="46"/>
      <c r="ATJ17" s="46"/>
      <c r="ATK17" s="46"/>
      <c r="ATL17" s="46"/>
      <c r="ATM17" s="46"/>
      <c r="ATN17" s="46"/>
      <c r="ATO17" s="46"/>
      <c r="ATP17" s="46"/>
      <c r="ATQ17" s="46"/>
      <c r="ATR17" s="46"/>
      <c r="ATS17" s="46"/>
      <c r="ATT17" s="46"/>
      <c r="ATU17" s="46"/>
      <c r="ATV17" s="46"/>
      <c r="ATW17" s="46"/>
      <c r="ATX17" s="46"/>
      <c r="ATY17" s="46"/>
      <c r="ATZ17" s="46"/>
      <c r="AUA17" s="46"/>
      <c r="AUB17" s="46"/>
      <c r="AUC17" s="46"/>
      <c r="AUD17" s="46"/>
      <c r="AUE17" s="46"/>
      <c r="AUF17" s="46"/>
      <c r="AUG17" s="46"/>
      <c r="AUH17" s="46"/>
      <c r="AUI17" s="46"/>
      <c r="AUJ17" s="46"/>
      <c r="AUK17" s="46"/>
      <c r="AUL17" s="46"/>
      <c r="AUM17" s="46"/>
      <c r="AUN17" s="46"/>
      <c r="AUO17" s="46"/>
      <c r="AUP17" s="46"/>
      <c r="AUQ17" s="46"/>
      <c r="AUR17" s="46"/>
      <c r="AUS17" s="46"/>
      <c r="AUT17" s="46"/>
      <c r="AUU17" s="46"/>
      <c r="AUV17" s="46"/>
      <c r="AUW17" s="46"/>
      <c r="AUX17" s="46"/>
      <c r="AUY17" s="46"/>
      <c r="AUZ17" s="46"/>
      <c r="AVA17" s="46"/>
      <c r="AVB17" s="46"/>
      <c r="AVC17" s="46"/>
      <c r="AVD17" s="46"/>
      <c r="AVE17" s="46"/>
      <c r="AVF17" s="46"/>
      <c r="AVG17" s="46"/>
      <c r="AVH17" s="46"/>
      <c r="AVI17" s="46"/>
      <c r="AVJ17" s="46"/>
      <c r="AVK17" s="46"/>
      <c r="AVL17" s="46"/>
      <c r="AVM17" s="46"/>
      <c r="AVN17" s="46"/>
      <c r="AVO17" s="46"/>
      <c r="AVP17" s="46"/>
      <c r="AVQ17" s="46"/>
      <c r="AVR17" s="46"/>
      <c r="AVS17" s="46"/>
      <c r="AVT17" s="46"/>
      <c r="AVU17" s="46"/>
      <c r="AVV17" s="46"/>
      <c r="AVW17" s="46"/>
      <c r="AVX17" s="46"/>
      <c r="AVY17" s="46"/>
      <c r="AVZ17" s="46"/>
      <c r="AWA17" s="46"/>
      <c r="AWB17" s="46"/>
      <c r="AWC17" s="46"/>
      <c r="AWD17" s="46"/>
      <c r="AWE17" s="46"/>
      <c r="AWF17" s="46"/>
      <c r="AWG17" s="46"/>
      <c r="AWH17" s="46"/>
      <c r="AWI17" s="46"/>
      <c r="AWJ17" s="46"/>
      <c r="AWK17" s="46"/>
      <c r="AWL17" s="46"/>
      <c r="AWM17" s="46"/>
      <c r="AWN17" s="46"/>
      <c r="AWO17" s="46"/>
      <c r="AWP17" s="46"/>
      <c r="AWQ17" s="46"/>
      <c r="AWR17" s="46"/>
      <c r="AWS17" s="46"/>
      <c r="AWT17" s="46"/>
      <c r="AWU17" s="46"/>
      <c r="AWV17" s="46"/>
      <c r="AWW17" s="46"/>
      <c r="AWX17" s="46"/>
      <c r="AWY17" s="46"/>
      <c r="AWZ17" s="46"/>
      <c r="AXA17" s="46"/>
      <c r="AXB17" s="46"/>
      <c r="AXC17" s="46"/>
      <c r="AXD17" s="46"/>
      <c r="AXE17" s="46"/>
      <c r="AXF17" s="46"/>
      <c r="AXG17" s="46"/>
      <c r="AXH17" s="46"/>
      <c r="AXI17" s="46"/>
      <c r="AXJ17" s="46"/>
      <c r="AXK17" s="46"/>
      <c r="AXL17" s="46"/>
      <c r="AXM17" s="46"/>
      <c r="AXN17" s="46"/>
      <c r="AXO17" s="46"/>
      <c r="AXP17" s="46"/>
      <c r="AXQ17" s="46"/>
      <c r="AXR17" s="46"/>
      <c r="AXS17" s="46"/>
      <c r="AXT17" s="46"/>
      <c r="AXU17" s="46"/>
      <c r="AXV17" s="46"/>
      <c r="AXW17" s="46"/>
      <c r="AXX17" s="46"/>
      <c r="AXY17" s="46"/>
      <c r="AXZ17" s="46"/>
      <c r="AYA17" s="46"/>
      <c r="AYB17" s="46"/>
      <c r="AYC17" s="46"/>
      <c r="AYD17" s="46"/>
      <c r="AYE17" s="46"/>
      <c r="AYF17" s="46"/>
      <c r="AYG17" s="46"/>
      <c r="AYH17" s="46"/>
      <c r="AYI17" s="46"/>
      <c r="AYJ17" s="46"/>
      <c r="AYK17" s="46"/>
      <c r="AYL17" s="46"/>
      <c r="AYM17" s="46"/>
      <c r="AYN17" s="46"/>
      <c r="AYO17" s="46"/>
      <c r="AYP17" s="46"/>
      <c r="AYQ17" s="46"/>
      <c r="AYR17" s="46"/>
      <c r="AYS17" s="46"/>
      <c r="AYT17" s="46"/>
      <c r="AYU17" s="46"/>
      <c r="AYV17" s="46"/>
      <c r="AYW17" s="46"/>
      <c r="AYX17" s="46"/>
      <c r="AYY17" s="46"/>
      <c r="AYZ17" s="46"/>
      <c r="AZA17" s="46"/>
      <c r="AZB17" s="46"/>
      <c r="AZC17" s="46"/>
      <c r="AZD17" s="46"/>
      <c r="AZE17" s="46"/>
      <c r="AZF17" s="46"/>
      <c r="AZG17" s="46"/>
      <c r="AZH17" s="46"/>
      <c r="AZI17" s="46"/>
      <c r="AZJ17" s="46"/>
      <c r="AZK17" s="46"/>
      <c r="AZL17" s="46"/>
      <c r="AZM17" s="46"/>
      <c r="AZN17" s="46"/>
      <c r="AZO17" s="46"/>
      <c r="AZP17" s="46"/>
      <c r="AZQ17" s="46"/>
      <c r="AZR17" s="46"/>
      <c r="AZS17" s="46"/>
      <c r="AZT17" s="46"/>
      <c r="AZU17" s="46"/>
      <c r="AZV17" s="46"/>
      <c r="AZW17" s="46"/>
      <c r="AZX17" s="46"/>
      <c r="AZY17" s="46"/>
      <c r="AZZ17" s="46"/>
      <c r="BAA17" s="46"/>
      <c r="BAB17" s="46"/>
      <c r="BAC17" s="46"/>
      <c r="BAD17" s="46"/>
      <c r="BAE17" s="46"/>
      <c r="BAF17" s="46"/>
      <c r="BAG17" s="46"/>
      <c r="BAH17" s="46"/>
      <c r="BAI17" s="46"/>
      <c r="BAJ17" s="46"/>
      <c r="BAK17" s="46"/>
      <c r="BAL17" s="46"/>
      <c r="BAM17" s="46"/>
      <c r="BAN17" s="46"/>
      <c r="BAO17" s="46"/>
      <c r="BAP17" s="46"/>
      <c r="BAQ17" s="46"/>
      <c r="BAR17" s="46"/>
      <c r="BAS17" s="46"/>
      <c r="BAT17" s="46"/>
      <c r="BAU17" s="46"/>
      <c r="BAV17" s="46"/>
      <c r="BAW17" s="46"/>
      <c r="BAX17" s="46"/>
      <c r="BAY17" s="46"/>
      <c r="BAZ17" s="46"/>
      <c r="BBA17" s="46"/>
      <c r="BBB17" s="46"/>
      <c r="BBC17" s="46"/>
      <c r="BBD17" s="46"/>
      <c r="BBE17" s="46"/>
      <c r="BBF17" s="46"/>
      <c r="BBG17" s="46"/>
      <c r="BBH17" s="46"/>
      <c r="BBI17" s="46"/>
      <c r="BBJ17" s="46"/>
      <c r="BBK17" s="46"/>
      <c r="BBL17" s="46"/>
      <c r="BBM17" s="46"/>
      <c r="BBN17" s="46"/>
      <c r="BBO17" s="46"/>
      <c r="BBP17" s="46"/>
      <c r="BBQ17" s="46"/>
      <c r="BBR17" s="46"/>
      <c r="BBS17" s="46"/>
      <c r="BBT17" s="46"/>
      <c r="BBU17" s="46"/>
      <c r="BBV17" s="46"/>
      <c r="BBW17" s="46"/>
      <c r="BBX17" s="46"/>
      <c r="BBY17" s="46"/>
      <c r="BBZ17" s="46"/>
      <c r="BCA17" s="46"/>
      <c r="BCB17" s="46"/>
      <c r="BCC17" s="46"/>
      <c r="BCD17" s="46"/>
      <c r="BCE17" s="46"/>
      <c r="BCF17" s="46"/>
      <c r="BCG17" s="46"/>
      <c r="BCH17" s="46"/>
      <c r="BCI17" s="46"/>
      <c r="BCJ17" s="46"/>
      <c r="BCK17" s="46"/>
      <c r="BCL17" s="46"/>
      <c r="BCM17" s="46"/>
      <c r="BCN17" s="46"/>
      <c r="BCO17" s="46"/>
      <c r="BCP17" s="46"/>
      <c r="BCQ17" s="46"/>
      <c r="BCR17" s="46"/>
      <c r="BCS17" s="46"/>
      <c r="BCT17" s="46"/>
      <c r="BCU17" s="46"/>
      <c r="BCV17" s="46"/>
      <c r="BCW17" s="46"/>
      <c r="BCX17" s="46"/>
      <c r="BCY17" s="46"/>
      <c r="BCZ17" s="46"/>
      <c r="BDA17" s="46"/>
      <c r="BDB17" s="46"/>
      <c r="BDC17" s="46"/>
      <c r="BDD17" s="46"/>
      <c r="BDE17" s="46"/>
      <c r="BDF17" s="46"/>
      <c r="BDG17" s="46"/>
      <c r="BDH17" s="46"/>
      <c r="BDI17" s="46"/>
      <c r="BDJ17" s="46"/>
      <c r="BDK17" s="46"/>
      <c r="BDL17" s="46"/>
      <c r="BDM17" s="46"/>
      <c r="BDN17" s="46"/>
      <c r="BDO17" s="46"/>
      <c r="BDP17" s="46"/>
      <c r="BDQ17" s="46"/>
      <c r="BDR17" s="46"/>
      <c r="BDS17" s="46"/>
      <c r="BDT17" s="46"/>
      <c r="BDU17" s="46"/>
      <c r="BDV17" s="46"/>
      <c r="BDW17" s="46"/>
      <c r="BDX17" s="46"/>
      <c r="BDY17" s="46"/>
      <c r="BDZ17" s="46"/>
      <c r="BEA17" s="46"/>
      <c r="BEB17" s="46"/>
      <c r="BEC17" s="46"/>
      <c r="BED17" s="46"/>
      <c r="BEE17" s="46"/>
      <c r="BEF17" s="46"/>
      <c r="BEG17" s="46"/>
      <c r="BEH17" s="46"/>
      <c r="BEI17" s="46"/>
      <c r="BEJ17" s="46"/>
      <c r="BEK17" s="46"/>
      <c r="BEL17" s="46"/>
      <c r="BEM17" s="46"/>
      <c r="BEN17" s="46"/>
      <c r="BEO17" s="46"/>
      <c r="BEP17" s="46"/>
      <c r="BEQ17" s="46"/>
      <c r="BER17" s="46"/>
      <c r="BES17" s="46"/>
      <c r="BET17" s="46"/>
      <c r="BEU17" s="46"/>
      <c r="BEV17" s="46"/>
      <c r="BEW17" s="46"/>
      <c r="BEX17" s="46"/>
      <c r="BEY17" s="46"/>
      <c r="BEZ17" s="46"/>
      <c r="BFA17" s="46"/>
      <c r="BFB17" s="46"/>
      <c r="BFC17" s="46"/>
      <c r="BFD17" s="46"/>
      <c r="BFE17" s="46"/>
      <c r="BFF17" s="46"/>
      <c r="BFG17" s="46"/>
      <c r="BFH17" s="46"/>
      <c r="BFI17" s="46"/>
      <c r="BFJ17" s="46"/>
      <c r="BFK17" s="46"/>
      <c r="BFL17" s="46"/>
      <c r="BFM17" s="46"/>
      <c r="BFN17" s="46"/>
      <c r="BFO17" s="46"/>
      <c r="BFP17" s="46"/>
      <c r="BFQ17" s="46"/>
      <c r="BFR17" s="46"/>
      <c r="BFS17" s="46"/>
      <c r="BFT17" s="46"/>
      <c r="BFU17" s="46"/>
      <c r="BFV17" s="46"/>
      <c r="BFW17" s="46"/>
      <c r="BFX17" s="46"/>
      <c r="BFY17" s="46"/>
      <c r="BFZ17" s="46"/>
      <c r="BGA17" s="46"/>
      <c r="BGB17" s="46"/>
      <c r="BGC17" s="46"/>
      <c r="BGD17" s="46"/>
      <c r="BGE17" s="46"/>
      <c r="BGF17" s="46"/>
      <c r="BGG17" s="46"/>
      <c r="BGH17" s="46"/>
      <c r="BGI17" s="46"/>
      <c r="BGJ17" s="46"/>
      <c r="BGK17" s="46"/>
      <c r="BGL17" s="46"/>
      <c r="BGM17" s="46"/>
      <c r="BGN17" s="46"/>
      <c r="BGO17" s="46"/>
      <c r="BGP17" s="46"/>
      <c r="BGQ17" s="46"/>
      <c r="BGR17" s="46"/>
      <c r="BGS17" s="46"/>
      <c r="BGT17" s="46"/>
      <c r="BGU17" s="46"/>
      <c r="BGV17" s="46"/>
      <c r="BGW17" s="46"/>
      <c r="BGX17" s="46"/>
      <c r="BGY17" s="46"/>
      <c r="BGZ17" s="46"/>
      <c r="BHA17" s="46"/>
      <c r="BHB17" s="46"/>
      <c r="BHC17" s="46"/>
      <c r="BHD17" s="46"/>
      <c r="BHE17" s="46"/>
      <c r="BHF17" s="46"/>
      <c r="BHG17" s="46"/>
      <c r="BHH17" s="46"/>
      <c r="BHI17" s="46"/>
      <c r="BHJ17" s="46"/>
      <c r="BHK17" s="46"/>
      <c r="BHL17" s="46"/>
      <c r="BHM17" s="46"/>
      <c r="BHN17" s="46"/>
      <c r="BHO17" s="46"/>
      <c r="BHP17" s="46"/>
      <c r="BHQ17" s="46"/>
      <c r="BHR17" s="46"/>
      <c r="BHS17" s="46"/>
      <c r="BHT17" s="46"/>
      <c r="BHU17" s="46"/>
      <c r="BHV17" s="46"/>
      <c r="BHW17" s="46"/>
      <c r="BHX17" s="46"/>
      <c r="BHY17" s="46"/>
      <c r="BHZ17" s="46"/>
      <c r="BIA17" s="46"/>
      <c r="BIB17" s="46"/>
      <c r="BIC17" s="46"/>
      <c r="BID17" s="46"/>
      <c r="BIE17" s="46"/>
      <c r="BIF17" s="46"/>
      <c r="BIG17" s="46"/>
      <c r="BIH17" s="46"/>
      <c r="BII17" s="46"/>
      <c r="BIJ17" s="46"/>
      <c r="BIK17" s="46"/>
      <c r="BIL17" s="46"/>
      <c r="BIM17" s="46"/>
      <c r="BIN17" s="46"/>
      <c r="BIO17" s="46"/>
      <c r="BIP17" s="46"/>
      <c r="BIQ17" s="46"/>
      <c r="BIR17" s="46"/>
      <c r="BIS17" s="46"/>
      <c r="BIT17" s="46"/>
      <c r="BIU17" s="46"/>
      <c r="BIV17" s="46"/>
      <c r="BIW17" s="46"/>
      <c r="BIX17" s="46"/>
      <c r="BIY17" s="46"/>
      <c r="BIZ17" s="46"/>
      <c r="BJA17" s="46"/>
      <c r="BJB17" s="46"/>
      <c r="BJC17" s="46"/>
      <c r="BJD17" s="46"/>
      <c r="BJE17" s="46"/>
      <c r="BJF17" s="46"/>
      <c r="BJG17" s="46"/>
      <c r="BJH17" s="46"/>
      <c r="BJI17" s="46"/>
      <c r="BJJ17" s="46"/>
      <c r="BJK17" s="46"/>
      <c r="BJL17" s="46"/>
      <c r="BJM17" s="46"/>
      <c r="BJN17" s="46"/>
      <c r="BJO17" s="46"/>
      <c r="BJP17" s="46"/>
      <c r="BJQ17" s="46"/>
      <c r="BJR17" s="46"/>
      <c r="BJS17" s="46"/>
      <c r="BJT17" s="46"/>
      <c r="BJU17" s="46"/>
      <c r="BJV17" s="46"/>
      <c r="BJW17" s="46"/>
      <c r="BJX17" s="46"/>
      <c r="BJY17" s="46"/>
      <c r="BJZ17" s="46"/>
      <c r="BKA17" s="46"/>
      <c r="BKB17" s="46"/>
      <c r="BKC17" s="46"/>
      <c r="BKD17" s="46"/>
      <c r="BKE17" s="46"/>
      <c r="BKF17" s="46"/>
      <c r="BKG17" s="46"/>
      <c r="BKH17" s="46"/>
      <c r="BKI17" s="46"/>
      <c r="BKJ17" s="46"/>
      <c r="BKK17" s="46"/>
      <c r="BKL17" s="46"/>
      <c r="BKM17" s="46"/>
      <c r="BKN17" s="46"/>
      <c r="BKO17" s="46"/>
      <c r="BKP17" s="46"/>
      <c r="BKQ17" s="46"/>
      <c r="BKR17" s="46"/>
      <c r="BKS17" s="46"/>
      <c r="BKT17" s="46"/>
      <c r="BKU17" s="46"/>
      <c r="BKV17" s="46"/>
      <c r="BKW17" s="46"/>
      <c r="BKX17" s="46"/>
      <c r="BKY17" s="46"/>
      <c r="BKZ17" s="46"/>
      <c r="BLA17" s="46"/>
      <c r="BLB17" s="46"/>
      <c r="BLC17" s="46"/>
      <c r="BLD17" s="46"/>
      <c r="BLE17" s="46"/>
      <c r="BLF17" s="46"/>
      <c r="BLG17" s="46"/>
      <c r="BLH17" s="46"/>
      <c r="BLI17" s="46"/>
      <c r="BLJ17" s="46"/>
      <c r="BLK17" s="46"/>
      <c r="BLL17" s="46"/>
      <c r="BLM17" s="46"/>
      <c r="BLN17" s="46"/>
      <c r="BLO17" s="46"/>
      <c r="BLP17" s="46"/>
      <c r="BLQ17" s="46"/>
      <c r="BLR17" s="46"/>
      <c r="BLS17" s="46"/>
      <c r="BLT17" s="46"/>
      <c r="BLU17" s="46"/>
      <c r="BLV17" s="46"/>
      <c r="BLW17" s="46"/>
      <c r="BLX17" s="46"/>
      <c r="BLY17" s="46"/>
      <c r="BLZ17" s="46"/>
      <c r="BMA17" s="46"/>
      <c r="BMB17" s="46"/>
      <c r="BMC17" s="46"/>
      <c r="BMD17" s="46"/>
      <c r="BME17" s="46"/>
      <c r="BMF17" s="46"/>
      <c r="BMG17" s="46"/>
      <c r="BMH17" s="46"/>
      <c r="BMI17" s="46"/>
      <c r="BMJ17" s="46"/>
      <c r="BMK17" s="46"/>
      <c r="BML17" s="46"/>
      <c r="BMM17" s="46"/>
      <c r="BMN17" s="46"/>
      <c r="BMO17" s="46"/>
      <c r="BMP17" s="46"/>
      <c r="BMQ17" s="46"/>
      <c r="BMR17" s="46"/>
      <c r="BMS17" s="46"/>
      <c r="BMT17" s="46"/>
      <c r="BMU17" s="46"/>
      <c r="BMV17" s="46"/>
      <c r="BMW17" s="46"/>
      <c r="BMX17" s="46"/>
      <c r="BMY17" s="46"/>
      <c r="BMZ17" s="46"/>
      <c r="BNA17" s="46"/>
      <c r="BNB17" s="46"/>
      <c r="BNC17" s="46"/>
      <c r="BND17" s="46"/>
      <c r="BNE17" s="46"/>
      <c r="BNF17" s="46"/>
      <c r="BNG17" s="46"/>
      <c r="BNH17" s="46"/>
      <c r="BNI17" s="46"/>
      <c r="BNJ17" s="46"/>
      <c r="BNK17" s="46"/>
      <c r="BNL17" s="46"/>
      <c r="BNM17" s="46"/>
      <c r="BNN17" s="46"/>
      <c r="BNO17" s="46"/>
      <c r="BNP17" s="46"/>
      <c r="BNQ17" s="46"/>
      <c r="BNR17" s="46"/>
      <c r="BNS17" s="46"/>
      <c r="BNT17" s="46"/>
      <c r="BNU17" s="46"/>
      <c r="BNV17" s="46"/>
      <c r="BNW17" s="46"/>
      <c r="BNX17" s="46"/>
      <c r="BNY17" s="46"/>
      <c r="BNZ17" s="46"/>
      <c r="BOA17" s="46"/>
      <c r="BOB17" s="46"/>
      <c r="BOC17" s="46"/>
      <c r="BOD17" s="46"/>
      <c r="BOE17" s="46"/>
      <c r="BOF17" s="46"/>
      <c r="BOG17" s="46"/>
      <c r="BOH17" s="46"/>
      <c r="BOI17" s="46"/>
      <c r="BOJ17" s="46"/>
      <c r="BOK17" s="46"/>
      <c r="BOL17" s="46"/>
      <c r="BOM17" s="46"/>
      <c r="BON17" s="46"/>
      <c r="BOO17" s="46"/>
      <c r="BOP17" s="46"/>
      <c r="BOQ17" s="46"/>
      <c r="BOR17" s="46"/>
      <c r="BOS17" s="46"/>
      <c r="BOT17" s="46"/>
      <c r="BOU17" s="46"/>
      <c r="BOV17" s="46"/>
      <c r="BOW17" s="46"/>
      <c r="BOX17" s="46"/>
      <c r="BOY17" s="46"/>
      <c r="BOZ17" s="46"/>
      <c r="BPA17" s="46"/>
      <c r="BPB17" s="46"/>
      <c r="BPC17" s="46"/>
      <c r="BPD17" s="46"/>
      <c r="BPE17" s="46"/>
      <c r="BPF17" s="46"/>
      <c r="BPG17" s="46"/>
      <c r="BPH17" s="46"/>
      <c r="BPI17" s="46"/>
      <c r="BPJ17" s="46"/>
      <c r="BPK17" s="46"/>
      <c r="BPL17" s="46"/>
      <c r="BPM17" s="46"/>
      <c r="BPN17" s="46"/>
      <c r="BPO17" s="46"/>
      <c r="BPP17" s="46"/>
      <c r="BPQ17" s="46"/>
      <c r="BPR17" s="46"/>
      <c r="BPS17" s="46"/>
      <c r="BPT17" s="46"/>
      <c r="BPU17" s="46"/>
      <c r="BPV17" s="46"/>
      <c r="BPW17" s="46"/>
      <c r="BPX17" s="46"/>
      <c r="BPY17" s="46"/>
      <c r="BPZ17" s="46"/>
      <c r="BQA17" s="46"/>
      <c r="BQB17" s="46"/>
      <c r="BQC17" s="46"/>
      <c r="BQD17" s="46"/>
      <c r="BQE17" s="46"/>
      <c r="BQF17" s="46"/>
      <c r="BQG17" s="46"/>
      <c r="BQH17" s="46"/>
      <c r="BQI17" s="46"/>
      <c r="BQJ17" s="46"/>
      <c r="BQK17" s="46"/>
      <c r="BQL17" s="46"/>
      <c r="BQM17" s="46"/>
      <c r="BQN17" s="46"/>
      <c r="BQO17" s="46"/>
      <c r="BQP17" s="46"/>
      <c r="BQQ17" s="46"/>
      <c r="BQR17" s="46"/>
      <c r="BQS17" s="46"/>
      <c r="BQT17" s="46"/>
      <c r="BQU17" s="46"/>
      <c r="BQV17" s="46"/>
      <c r="BQW17" s="46"/>
      <c r="BQX17" s="46"/>
      <c r="BQY17" s="46"/>
      <c r="BQZ17" s="46"/>
      <c r="BRA17" s="46"/>
      <c r="BRB17" s="46"/>
      <c r="BRC17" s="46"/>
      <c r="BRD17" s="46"/>
      <c r="BRE17" s="46"/>
      <c r="BRF17" s="46"/>
      <c r="BRG17" s="46"/>
      <c r="BRH17" s="46"/>
      <c r="BRI17" s="46"/>
      <c r="BRJ17" s="46"/>
      <c r="BRK17" s="46"/>
      <c r="BRL17" s="46"/>
      <c r="BRM17" s="46"/>
      <c r="BRN17" s="46"/>
      <c r="BRO17" s="46"/>
      <c r="BRP17" s="46"/>
      <c r="BRQ17" s="46"/>
      <c r="BRR17" s="46"/>
      <c r="BRS17" s="46"/>
      <c r="BRT17" s="46"/>
      <c r="BRU17" s="46"/>
      <c r="BRV17" s="46"/>
      <c r="BRW17" s="46"/>
      <c r="BRX17" s="46"/>
      <c r="BRY17" s="46"/>
      <c r="BRZ17" s="46"/>
      <c r="BSA17" s="46"/>
      <c r="BSB17" s="46"/>
      <c r="BSC17" s="46"/>
      <c r="BSD17" s="46"/>
      <c r="BSE17" s="46"/>
      <c r="BSF17" s="46"/>
      <c r="BSG17" s="46"/>
      <c r="BSH17" s="46"/>
      <c r="BSI17" s="46"/>
      <c r="BSJ17" s="46"/>
      <c r="BSK17" s="46"/>
      <c r="BSL17" s="46"/>
      <c r="BSM17" s="46"/>
      <c r="BSN17" s="46"/>
      <c r="BSO17" s="46"/>
      <c r="BSP17" s="46"/>
      <c r="BSQ17" s="46"/>
      <c r="BSR17" s="46"/>
      <c r="BSS17" s="46"/>
      <c r="BST17" s="46"/>
      <c r="BSU17" s="46"/>
      <c r="BSV17" s="46"/>
      <c r="BSW17" s="46"/>
      <c r="BSX17" s="46"/>
      <c r="BSY17" s="46"/>
      <c r="BSZ17" s="46"/>
      <c r="BTA17" s="46"/>
      <c r="BTB17" s="46"/>
      <c r="BTC17" s="46"/>
      <c r="BTD17" s="46"/>
      <c r="BTE17" s="46"/>
      <c r="BTF17" s="46"/>
      <c r="BTG17" s="46"/>
      <c r="BTH17" s="46"/>
      <c r="BTI17" s="46"/>
      <c r="BTJ17" s="46"/>
      <c r="BTK17" s="46"/>
      <c r="BTL17" s="46"/>
      <c r="BTM17" s="46"/>
      <c r="BTN17" s="46"/>
      <c r="BTO17" s="46"/>
      <c r="BTP17" s="46"/>
      <c r="BTQ17" s="46"/>
      <c r="BTR17" s="46"/>
      <c r="BTS17" s="46"/>
      <c r="BTT17" s="46"/>
      <c r="BTU17" s="46"/>
      <c r="BTV17" s="46"/>
      <c r="BTW17" s="46"/>
      <c r="BTX17" s="46"/>
      <c r="BTY17" s="46"/>
      <c r="BTZ17" s="46"/>
      <c r="BUA17" s="46"/>
      <c r="BUB17" s="46"/>
      <c r="BUC17" s="46"/>
      <c r="BUD17" s="46"/>
      <c r="BUE17" s="46"/>
      <c r="BUF17" s="46"/>
      <c r="BUG17" s="46"/>
      <c r="BUH17" s="46"/>
      <c r="BUI17" s="46"/>
      <c r="BUJ17" s="46"/>
      <c r="BUK17" s="46"/>
      <c r="BUL17" s="46"/>
      <c r="BUM17" s="46"/>
      <c r="BUN17" s="46"/>
      <c r="BUO17" s="46"/>
      <c r="BUP17" s="46"/>
      <c r="BUQ17" s="46"/>
      <c r="BUR17" s="46"/>
      <c r="BUS17" s="46"/>
      <c r="BUT17" s="46"/>
      <c r="BUU17" s="46"/>
      <c r="BUV17" s="46"/>
      <c r="BUW17" s="46"/>
      <c r="BUX17" s="46"/>
      <c r="BUY17" s="46"/>
      <c r="BUZ17" s="46"/>
      <c r="BVA17" s="46"/>
      <c r="BVB17" s="46"/>
      <c r="BVC17" s="46"/>
      <c r="BVD17" s="46"/>
      <c r="BVE17" s="46"/>
      <c r="BVF17" s="46"/>
      <c r="BVG17" s="46"/>
      <c r="BVH17" s="46"/>
      <c r="BVI17" s="46"/>
      <c r="BVJ17" s="46"/>
      <c r="BVK17" s="46"/>
      <c r="BVL17" s="46"/>
      <c r="BVM17" s="46"/>
      <c r="BVN17" s="46"/>
      <c r="BVO17" s="46"/>
      <c r="BVP17" s="46"/>
      <c r="BVQ17" s="46"/>
      <c r="BVR17" s="46"/>
      <c r="BVS17" s="46"/>
      <c r="BVT17" s="46"/>
      <c r="BVU17" s="46"/>
      <c r="BVV17" s="46"/>
      <c r="BVW17" s="46"/>
      <c r="BVX17" s="46"/>
      <c r="BVY17" s="46"/>
      <c r="BVZ17" s="46"/>
      <c r="BWA17" s="46"/>
      <c r="BWB17" s="46"/>
      <c r="BWC17" s="46"/>
      <c r="BWD17" s="46"/>
      <c r="BWE17" s="46"/>
      <c r="BWF17" s="46"/>
      <c r="BWG17" s="46"/>
      <c r="BWH17" s="46"/>
      <c r="BWI17" s="46"/>
      <c r="BWJ17" s="46"/>
      <c r="BWK17" s="46"/>
      <c r="BWL17" s="46"/>
      <c r="BWM17" s="46"/>
      <c r="BWN17" s="46"/>
      <c r="BWO17" s="46"/>
      <c r="BWP17" s="46"/>
      <c r="BWQ17" s="46"/>
      <c r="BWR17" s="46"/>
      <c r="BWS17" s="46"/>
      <c r="BWT17" s="46"/>
      <c r="BWU17" s="46"/>
      <c r="BWV17" s="46"/>
      <c r="BWW17" s="46"/>
      <c r="BWX17" s="46"/>
      <c r="BWY17" s="46"/>
      <c r="BWZ17" s="46"/>
      <c r="BXA17" s="46"/>
      <c r="BXB17" s="46"/>
      <c r="BXC17" s="46"/>
      <c r="BXD17" s="46"/>
      <c r="BXE17" s="46"/>
      <c r="BXF17" s="46"/>
      <c r="BXG17" s="46"/>
      <c r="BXH17" s="46"/>
      <c r="BXI17" s="46"/>
      <c r="BXJ17" s="46"/>
      <c r="BXK17" s="46"/>
      <c r="BXL17" s="46"/>
      <c r="BXM17" s="46"/>
      <c r="BXN17" s="46"/>
      <c r="BXO17" s="46"/>
      <c r="BXP17" s="46"/>
      <c r="BXQ17" s="46"/>
      <c r="BXR17" s="46"/>
      <c r="BXS17" s="46"/>
      <c r="BXT17" s="46"/>
      <c r="BXU17" s="46"/>
      <c r="BXV17" s="46"/>
      <c r="BXW17" s="46"/>
      <c r="BXX17" s="46"/>
      <c r="BXY17" s="46"/>
      <c r="BXZ17" s="46"/>
      <c r="BYA17" s="46"/>
      <c r="BYB17" s="46"/>
      <c r="BYC17" s="46"/>
      <c r="BYD17" s="46"/>
      <c r="BYE17" s="46"/>
      <c r="BYF17" s="46"/>
      <c r="BYG17" s="46"/>
      <c r="BYH17" s="46"/>
      <c r="BYI17" s="46"/>
      <c r="BYJ17" s="46"/>
      <c r="BYK17" s="46"/>
      <c r="BYL17" s="46"/>
      <c r="BYM17" s="46"/>
      <c r="BYN17" s="46"/>
      <c r="BYO17" s="46"/>
      <c r="BYP17" s="46"/>
      <c r="BYQ17" s="46"/>
      <c r="BYR17" s="46"/>
      <c r="BYS17" s="46"/>
      <c r="BYT17" s="46"/>
      <c r="BYU17" s="46"/>
      <c r="BYV17" s="46"/>
      <c r="BYW17" s="46"/>
      <c r="BYX17" s="46"/>
      <c r="BYY17" s="46"/>
      <c r="BYZ17" s="46"/>
      <c r="BZA17" s="46"/>
      <c r="BZB17" s="46"/>
      <c r="BZC17" s="46"/>
      <c r="BZD17" s="46"/>
      <c r="BZE17" s="46"/>
      <c r="BZF17" s="46"/>
      <c r="BZG17" s="46"/>
      <c r="BZH17" s="46"/>
      <c r="BZI17" s="46"/>
      <c r="BZJ17" s="46"/>
      <c r="BZK17" s="46"/>
      <c r="BZL17" s="46"/>
      <c r="BZM17" s="46"/>
      <c r="BZN17" s="46"/>
      <c r="BZO17" s="46"/>
      <c r="BZP17" s="46"/>
      <c r="BZQ17" s="46"/>
      <c r="BZR17" s="46"/>
      <c r="BZS17" s="46"/>
      <c r="BZT17" s="46"/>
      <c r="BZU17" s="46"/>
      <c r="BZV17" s="46"/>
      <c r="BZW17" s="46"/>
      <c r="BZX17" s="46"/>
      <c r="BZY17" s="46"/>
      <c r="BZZ17" s="46"/>
      <c r="CAA17" s="46"/>
      <c r="CAB17" s="46"/>
      <c r="CAC17" s="46"/>
      <c r="CAD17" s="46"/>
      <c r="CAE17" s="46"/>
      <c r="CAF17" s="46"/>
      <c r="CAG17" s="46"/>
      <c r="CAH17" s="46"/>
      <c r="CAI17" s="46"/>
      <c r="CAJ17" s="46"/>
      <c r="CAK17" s="46"/>
      <c r="CAL17" s="46"/>
      <c r="CAM17" s="46"/>
      <c r="CAN17" s="46"/>
      <c r="CAO17" s="46"/>
      <c r="CAP17" s="46"/>
      <c r="CAQ17" s="46"/>
      <c r="CAR17" s="46"/>
      <c r="CAS17" s="46"/>
      <c r="CAT17" s="46"/>
      <c r="CAU17" s="46"/>
      <c r="CAV17" s="46"/>
      <c r="CAW17" s="46"/>
      <c r="CAX17" s="46"/>
      <c r="CAY17" s="46"/>
      <c r="CAZ17" s="46"/>
      <c r="CBA17" s="46"/>
      <c r="CBB17" s="46"/>
      <c r="CBC17" s="46"/>
      <c r="CBD17" s="46"/>
      <c r="CBE17" s="46"/>
      <c r="CBF17" s="46"/>
      <c r="CBG17" s="46"/>
      <c r="CBH17" s="46"/>
      <c r="CBI17" s="46"/>
      <c r="CBJ17" s="46"/>
      <c r="CBK17" s="46"/>
      <c r="CBL17" s="46"/>
      <c r="CBM17" s="46"/>
      <c r="CBN17" s="46"/>
      <c r="CBO17" s="46"/>
      <c r="CBP17" s="46"/>
      <c r="CBQ17" s="46"/>
      <c r="CBR17" s="46"/>
      <c r="CBS17" s="46"/>
      <c r="CBT17" s="46"/>
      <c r="CBU17" s="46"/>
      <c r="CBV17" s="46"/>
      <c r="CBW17" s="46"/>
      <c r="CBX17" s="46"/>
      <c r="CBY17" s="46"/>
      <c r="CBZ17" s="46"/>
      <c r="CCA17" s="46"/>
      <c r="CCB17" s="46"/>
      <c r="CCC17" s="46"/>
      <c r="CCD17" s="46"/>
      <c r="CCE17" s="46"/>
      <c r="CCF17" s="46"/>
      <c r="CCG17" s="46"/>
      <c r="CCH17" s="46"/>
      <c r="CCI17" s="46"/>
      <c r="CCJ17" s="46"/>
      <c r="CCK17" s="46"/>
      <c r="CCL17" s="46"/>
      <c r="CCM17" s="46"/>
      <c r="CCN17" s="46"/>
      <c r="CCO17" s="46"/>
      <c r="CCP17" s="46"/>
      <c r="CCQ17" s="46"/>
      <c r="CCR17" s="46"/>
      <c r="CCS17" s="46"/>
      <c r="CCT17" s="46"/>
      <c r="CCU17" s="46"/>
      <c r="CCV17" s="46"/>
      <c r="CCW17" s="46"/>
      <c r="CCX17" s="46"/>
      <c r="CCY17" s="46"/>
      <c r="CCZ17" s="46"/>
      <c r="CDA17" s="46"/>
      <c r="CDB17" s="46"/>
      <c r="CDC17" s="46"/>
      <c r="CDD17" s="46"/>
      <c r="CDE17" s="46"/>
      <c r="CDF17" s="46"/>
      <c r="CDG17" s="46"/>
      <c r="CDH17" s="46"/>
      <c r="CDI17" s="46"/>
      <c r="CDJ17" s="46"/>
      <c r="CDK17" s="46"/>
      <c r="CDL17" s="46"/>
      <c r="CDM17" s="46"/>
      <c r="CDN17" s="46"/>
      <c r="CDO17" s="46"/>
      <c r="CDP17" s="46"/>
      <c r="CDQ17" s="46"/>
      <c r="CDR17" s="46"/>
      <c r="CDS17" s="46"/>
      <c r="CDT17" s="46"/>
      <c r="CDU17" s="46"/>
      <c r="CDV17" s="46"/>
      <c r="CDW17" s="46"/>
      <c r="CDX17" s="46"/>
      <c r="CDY17" s="46"/>
      <c r="CDZ17" s="46"/>
      <c r="CEA17" s="46"/>
      <c r="CEB17" s="46"/>
      <c r="CEC17" s="46"/>
      <c r="CED17" s="46"/>
      <c r="CEE17" s="46"/>
      <c r="CEF17" s="46"/>
      <c r="CEG17" s="46"/>
      <c r="CEH17" s="46"/>
      <c r="CEI17" s="46"/>
      <c r="CEJ17" s="46"/>
      <c r="CEK17" s="46"/>
      <c r="CEL17" s="46"/>
      <c r="CEM17" s="46"/>
      <c r="CEN17" s="46"/>
      <c r="CEO17" s="46"/>
      <c r="CEP17" s="46"/>
      <c r="CEQ17" s="46"/>
      <c r="CER17" s="46"/>
      <c r="CES17" s="46"/>
      <c r="CET17" s="46"/>
      <c r="CEU17" s="46"/>
      <c r="CEV17" s="46"/>
      <c r="CEW17" s="46"/>
      <c r="CEX17" s="46"/>
      <c r="CEY17" s="46"/>
      <c r="CEZ17" s="46"/>
      <c r="CFA17" s="46"/>
      <c r="CFB17" s="46"/>
      <c r="CFC17" s="46"/>
      <c r="CFD17" s="46"/>
      <c r="CFE17" s="46"/>
      <c r="CFF17" s="46"/>
      <c r="CFG17" s="46"/>
      <c r="CFH17" s="46"/>
      <c r="CFI17" s="46"/>
      <c r="CFJ17" s="46"/>
      <c r="CFK17" s="46"/>
      <c r="CFL17" s="46"/>
      <c r="CFM17" s="46"/>
      <c r="CFN17" s="46"/>
      <c r="CFO17" s="46"/>
      <c r="CFP17" s="46"/>
      <c r="CFQ17" s="46"/>
      <c r="CFR17" s="46"/>
      <c r="CFS17" s="46"/>
      <c r="CFT17" s="46"/>
      <c r="CFU17" s="46"/>
      <c r="CFV17" s="46"/>
      <c r="CFW17" s="46"/>
      <c r="CFX17" s="46"/>
      <c r="CFY17" s="46"/>
      <c r="CFZ17" s="46"/>
      <c r="CGA17" s="46"/>
      <c r="CGB17" s="46"/>
      <c r="CGC17" s="46"/>
      <c r="CGD17" s="46"/>
      <c r="CGE17" s="46"/>
      <c r="CGF17" s="46"/>
      <c r="CGG17" s="46"/>
      <c r="CGH17" s="46"/>
      <c r="CGI17" s="46"/>
      <c r="CGJ17" s="46"/>
      <c r="CGK17" s="46"/>
      <c r="CGL17" s="46"/>
      <c r="CGM17" s="46"/>
      <c r="CGN17" s="46"/>
      <c r="CGO17" s="46"/>
      <c r="CGP17" s="46"/>
      <c r="CGQ17" s="46"/>
      <c r="CGR17" s="46"/>
      <c r="CGS17" s="46"/>
      <c r="CGT17" s="46"/>
      <c r="CGU17" s="46"/>
      <c r="CGV17" s="46"/>
      <c r="CGW17" s="46"/>
      <c r="CGX17" s="46"/>
      <c r="CGY17" s="46"/>
      <c r="CGZ17" s="46"/>
      <c r="CHA17" s="46"/>
      <c r="CHB17" s="46"/>
      <c r="CHC17" s="46"/>
      <c r="CHD17" s="46"/>
      <c r="CHE17" s="46"/>
      <c r="CHF17" s="46"/>
      <c r="CHG17" s="46"/>
      <c r="CHH17" s="46"/>
      <c r="CHI17" s="46"/>
      <c r="CHJ17" s="46"/>
      <c r="CHK17" s="46"/>
      <c r="CHL17" s="46"/>
      <c r="CHM17" s="46"/>
      <c r="CHN17" s="46"/>
      <c r="CHO17" s="46"/>
      <c r="CHP17" s="46"/>
      <c r="CHQ17" s="46"/>
      <c r="CHR17" s="46"/>
      <c r="CHS17" s="46"/>
      <c r="CHT17" s="46"/>
      <c r="CHU17" s="46"/>
      <c r="CHV17" s="46"/>
      <c r="CHW17" s="46"/>
      <c r="CHX17" s="46"/>
      <c r="CHY17" s="46"/>
      <c r="CHZ17" s="46"/>
      <c r="CIA17" s="46"/>
      <c r="CIB17" s="46"/>
      <c r="CIC17" s="46"/>
      <c r="CID17" s="46"/>
      <c r="CIE17" s="46"/>
      <c r="CIF17" s="46"/>
      <c r="CIG17" s="46"/>
      <c r="CIH17" s="46"/>
      <c r="CII17" s="46"/>
      <c r="CIJ17" s="46"/>
      <c r="CIK17" s="46"/>
      <c r="CIL17" s="46"/>
      <c r="CIM17" s="46"/>
      <c r="CIN17" s="46"/>
      <c r="CIO17" s="46"/>
      <c r="CIP17" s="46"/>
      <c r="CIQ17" s="46"/>
      <c r="CIR17" s="46"/>
      <c r="CIS17" s="46"/>
      <c r="CIT17" s="46"/>
      <c r="CIU17" s="46"/>
      <c r="CIV17" s="46"/>
      <c r="CIW17" s="46"/>
      <c r="CIX17" s="46"/>
      <c r="CIY17" s="46"/>
      <c r="CIZ17" s="46"/>
      <c r="CJA17" s="46"/>
      <c r="CJB17" s="46"/>
      <c r="CJC17" s="46"/>
      <c r="CJD17" s="46"/>
      <c r="CJE17" s="46"/>
      <c r="CJF17" s="46"/>
      <c r="CJG17" s="46"/>
      <c r="CJH17" s="46"/>
      <c r="CJI17" s="46"/>
      <c r="CJJ17" s="46"/>
      <c r="CJK17" s="46"/>
      <c r="CJL17" s="46"/>
      <c r="CJM17" s="46"/>
      <c r="CJN17" s="46"/>
      <c r="CJO17" s="46"/>
      <c r="CJP17" s="46"/>
      <c r="CJQ17" s="46"/>
      <c r="CJR17" s="46"/>
      <c r="CJS17" s="46"/>
      <c r="CJT17" s="46"/>
      <c r="CJU17" s="46"/>
      <c r="CJV17" s="46"/>
      <c r="CJW17" s="46"/>
      <c r="CJX17" s="46"/>
      <c r="CJY17" s="46"/>
      <c r="CJZ17" s="46"/>
      <c r="CKA17" s="46"/>
      <c r="CKB17" s="46"/>
      <c r="CKC17" s="46"/>
      <c r="CKD17" s="46"/>
      <c r="CKE17" s="46"/>
      <c r="CKF17" s="46"/>
      <c r="CKG17" s="46"/>
      <c r="CKH17" s="46"/>
      <c r="CKI17" s="46"/>
      <c r="CKJ17" s="46"/>
      <c r="CKK17" s="46"/>
      <c r="CKL17" s="46"/>
      <c r="CKM17" s="46"/>
      <c r="CKN17" s="46"/>
      <c r="CKO17" s="46"/>
      <c r="CKP17" s="46"/>
      <c r="CKQ17" s="46"/>
      <c r="CKR17" s="46"/>
      <c r="CKS17" s="46"/>
      <c r="CKT17" s="46"/>
      <c r="CKU17" s="46"/>
      <c r="CKV17" s="46"/>
      <c r="CKW17" s="46"/>
      <c r="CKX17" s="46"/>
      <c r="CKY17" s="46"/>
      <c r="CKZ17" s="46"/>
      <c r="CLA17" s="46"/>
      <c r="CLB17" s="46"/>
      <c r="CLC17" s="46"/>
      <c r="CLD17" s="46"/>
      <c r="CLE17" s="46"/>
      <c r="CLF17" s="46"/>
      <c r="CLG17" s="46"/>
      <c r="CLH17" s="46"/>
      <c r="CLI17" s="46"/>
      <c r="CLJ17" s="46"/>
      <c r="CLK17" s="46"/>
      <c r="CLL17" s="46"/>
      <c r="CLM17" s="46"/>
      <c r="CLN17" s="46"/>
      <c r="CLO17" s="46"/>
      <c r="CLP17" s="46"/>
      <c r="CLQ17" s="46"/>
      <c r="CLR17" s="46"/>
      <c r="CLS17" s="46"/>
      <c r="CLT17" s="46"/>
      <c r="CLU17" s="46"/>
      <c r="CLV17" s="46"/>
      <c r="CLW17" s="46"/>
      <c r="CLX17" s="46"/>
      <c r="CLY17" s="46"/>
      <c r="CLZ17" s="46"/>
      <c r="CMA17" s="46"/>
      <c r="CMB17" s="46"/>
      <c r="CMC17" s="46"/>
      <c r="CMD17" s="46"/>
      <c r="CME17" s="46"/>
      <c r="CMF17" s="46"/>
      <c r="CMG17" s="46"/>
      <c r="CMH17" s="46"/>
      <c r="CMI17" s="46"/>
      <c r="CMJ17" s="46"/>
      <c r="CMK17" s="46"/>
      <c r="CML17" s="46"/>
      <c r="CMM17" s="46"/>
      <c r="CMN17" s="46"/>
      <c r="CMO17" s="46"/>
      <c r="CMP17" s="46"/>
      <c r="CMQ17" s="46"/>
      <c r="CMR17" s="46"/>
      <c r="CMS17" s="46"/>
      <c r="CMT17" s="46"/>
      <c r="CMU17" s="46"/>
      <c r="CMV17" s="46"/>
      <c r="CMW17" s="46"/>
      <c r="CMX17" s="46"/>
      <c r="CMY17" s="46"/>
      <c r="CMZ17" s="46"/>
      <c r="CNA17" s="46"/>
      <c r="CNB17" s="46"/>
      <c r="CNC17" s="46"/>
      <c r="CND17" s="46"/>
      <c r="CNE17" s="46"/>
      <c r="CNF17" s="46"/>
      <c r="CNG17" s="46"/>
      <c r="CNH17" s="46"/>
      <c r="CNI17" s="46"/>
      <c r="CNJ17" s="46"/>
      <c r="CNK17" s="46"/>
      <c r="CNL17" s="46"/>
      <c r="CNM17" s="46"/>
      <c r="CNN17" s="46"/>
      <c r="CNO17" s="46"/>
      <c r="CNP17" s="46"/>
      <c r="CNQ17" s="46"/>
      <c r="CNR17" s="46"/>
      <c r="CNS17" s="46"/>
      <c r="CNT17" s="46"/>
      <c r="CNU17" s="46"/>
      <c r="CNV17" s="46"/>
      <c r="CNW17" s="46"/>
      <c r="CNX17" s="46"/>
      <c r="CNY17" s="46"/>
      <c r="CNZ17" s="46"/>
      <c r="COA17" s="46"/>
      <c r="COB17" s="46"/>
      <c r="COC17" s="46"/>
      <c r="COD17" s="46"/>
      <c r="COE17" s="46"/>
      <c r="COF17" s="46"/>
      <c r="COG17" s="46"/>
      <c r="COH17" s="46"/>
      <c r="COI17" s="46"/>
      <c r="COJ17" s="46"/>
      <c r="COK17" s="46"/>
      <c r="COL17" s="46"/>
      <c r="COM17" s="46"/>
      <c r="CON17" s="46"/>
      <c r="COO17" s="46"/>
      <c r="COP17" s="46"/>
      <c r="COQ17" s="46"/>
      <c r="COR17" s="46"/>
      <c r="COS17" s="46"/>
      <c r="COT17" s="46"/>
      <c r="COU17" s="46"/>
      <c r="COV17" s="46"/>
      <c r="COW17" s="46"/>
      <c r="COX17" s="46"/>
      <c r="COY17" s="46"/>
      <c r="COZ17" s="46"/>
      <c r="CPA17" s="46"/>
      <c r="CPB17" s="46"/>
      <c r="CPC17" s="46"/>
      <c r="CPD17" s="46"/>
      <c r="CPE17" s="46"/>
      <c r="CPF17" s="46"/>
      <c r="CPG17" s="46"/>
      <c r="CPH17" s="46"/>
      <c r="CPI17" s="46"/>
      <c r="CPJ17" s="46"/>
      <c r="CPK17" s="46"/>
      <c r="CPL17" s="46"/>
      <c r="CPM17" s="46"/>
      <c r="CPN17" s="46"/>
      <c r="CPO17" s="46"/>
      <c r="CPP17" s="46"/>
      <c r="CPQ17" s="46"/>
      <c r="CPR17" s="46"/>
      <c r="CPS17" s="46"/>
      <c r="CPT17" s="46"/>
      <c r="CPU17" s="46"/>
      <c r="CPV17" s="46"/>
      <c r="CPW17" s="46"/>
      <c r="CPX17" s="46"/>
      <c r="CPY17" s="46"/>
      <c r="CPZ17" s="46"/>
      <c r="CQA17" s="46"/>
      <c r="CQB17" s="46"/>
      <c r="CQC17" s="46"/>
      <c r="CQD17" s="46"/>
      <c r="CQE17" s="46"/>
      <c r="CQF17" s="46"/>
      <c r="CQG17" s="46"/>
      <c r="CQH17" s="46"/>
      <c r="CQI17" s="46"/>
      <c r="CQJ17" s="46"/>
      <c r="CQK17" s="46"/>
      <c r="CQL17" s="46"/>
      <c r="CQM17" s="46"/>
      <c r="CQN17" s="46"/>
      <c r="CQO17" s="46"/>
      <c r="CQP17" s="46"/>
      <c r="CQQ17" s="46"/>
      <c r="CQR17" s="46"/>
      <c r="CQS17" s="46"/>
      <c r="CQT17" s="46"/>
      <c r="CQU17" s="46"/>
      <c r="CQV17" s="46"/>
      <c r="CQW17" s="46"/>
      <c r="CQX17" s="46"/>
      <c r="CQY17" s="46"/>
      <c r="CQZ17" s="46"/>
      <c r="CRA17" s="46"/>
      <c r="CRB17" s="46"/>
      <c r="CRC17" s="46"/>
      <c r="CRD17" s="46"/>
      <c r="CRE17" s="46"/>
      <c r="CRF17" s="46"/>
      <c r="CRG17" s="46"/>
      <c r="CRH17" s="46"/>
      <c r="CRI17" s="46"/>
      <c r="CRJ17" s="46"/>
      <c r="CRK17" s="46"/>
      <c r="CRL17" s="46"/>
      <c r="CRM17" s="46"/>
      <c r="CRN17" s="46"/>
      <c r="CRO17" s="46"/>
      <c r="CRP17" s="46"/>
      <c r="CRQ17" s="46"/>
      <c r="CRR17" s="46"/>
      <c r="CRS17" s="46"/>
      <c r="CRT17" s="46"/>
      <c r="CRU17" s="46"/>
      <c r="CRV17" s="46"/>
      <c r="CRW17" s="46"/>
      <c r="CRX17" s="46"/>
      <c r="CRY17" s="46"/>
      <c r="CRZ17" s="46"/>
      <c r="CSA17" s="46"/>
      <c r="CSB17" s="46"/>
      <c r="CSC17" s="46"/>
      <c r="CSD17" s="46"/>
      <c r="CSE17" s="46"/>
      <c r="CSF17" s="46"/>
      <c r="CSG17" s="46"/>
      <c r="CSH17" s="46"/>
      <c r="CSI17" s="46"/>
      <c r="CSJ17" s="46"/>
      <c r="CSK17" s="46"/>
      <c r="CSL17" s="46"/>
      <c r="CSM17" s="46"/>
      <c r="CSN17" s="46"/>
      <c r="CSO17" s="46"/>
      <c r="CSP17" s="46"/>
      <c r="CSQ17" s="46"/>
      <c r="CSR17" s="46"/>
      <c r="CSS17" s="46"/>
      <c r="CST17" s="46"/>
      <c r="CSU17" s="46"/>
      <c r="CSV17" s="46"/>
      <c r="CSW17" s="46"/>
      <c r="CSX17" s="46"/>
      <c r="CSY17" s="46"/>
      <c r="CSZ17" s="46"/>
      <c r="CTA17" s="46"/>
      <c r="CTB17" s="46"/>
      <c r="CTC17" s="46"/>
      <c r="CTD17" s="46"/>
      <c r="CTE17" s="46"/>
      <c r="CTF17" s="46"/>
      <c r="CTG17" s="46"/>
      <c r="CTH17" s="46"/>
      <c r="CTI17" s="46"/>
      <c r="CTJ17" s="46"/>
      <c r="CTK17" s="46"/>
      <c r="CTL17" s="46"/>
      <c r="CTM17" s="46"/>
      <c r="CTN17" s="46"/>
      <c r="CTO17" s="46"/>
      <c r="CTP17" s="46"/>
      <c r="CTQ17" s="46"/>
      <c r="CTR17" s="46"/>
      <c r="CTS17" s="46"/>
      <c r="CTT17" s="46"/>
      <c r="CTU17" s="46"/>
      <c r="CTV17" s="46"/>
      <c r="CTW17" s="46"/>
      <c r="CTX17" s="46"/>
      <c r="CTY17" s="46"/>
      <c r="CTZ17" s="46"/>
      <c r="CUA17" s="46"/>
      <c r="CUB17" s="46"/>
      <c r="CUC17" s="46"/>
      <c r="CUD17" s="46"/>
      <c r="CUE17" s="46"/>
      <c r="CUF17" s="46"/>
      <c r="CUG17" s="46"/>
      <c r="CUH17" s="46"/>
      <c r="CUI17" s="46"/>
      <c r="CUJ17" s="46"/>
      <c r="CUK17" s="46"/>
      <c r="CUL17" s="46"/>
      <c r="CUM17" s="46"/>
      <c r="CUN17" s="46"/>
      <c r="CUO17" s="46"/>
      <c r="CUP17" s="46"/>
      <c r="CUQ17" s="46"/>
      <c r="CUR17" s="46"/>
      <c r="CUS17" s="46"/>
      <c r="CUT17" s="46"/>
      <c r="CUU17" s="46"/>
      <c r="CUV17" s="46"/>
      <c r="CUW17" s="46"/>
      <c r="CUX17" s="46"/>
      <c r="CUY17" s="46"/>
      <c r="CUZ17" s="46"/>
      <c r="CVA17" s="46"/>
      <c r="CVB17" s="46"/>
      <c r="CVC17" s="46"/>
      <c r="CVD17" s="46"/>
      <c r="CVE17" s="46"/>
      <c r="CVF17" s="46"/>
      <c r="CVG17" s="46"/>
      <c r="CVH17" s="46"/>
      <c r="CVI17" s="46"/>
      <c r="CVJ17" s="46"/>
      <c r="CVK17" s="46"/>
      <c r="CVL17" s="46"/>
      <c r="CVM17" s="46"/>
      <c r="CVN17" s="46"/>
      <c r="CVO17" s="46"/>
      <c r="CVP17" s="46"/>
      <c r="CVQ17" s="46"/>
      <c r="CVR17" s="46"/>
      <c r="CVS17" s="46"/>
      <c r="CVT17" s="46"/>
      <c r="CVU17" s="46"/>
      <c r="CVV17" s="46"/>
      <c r="CVW17" s="46"/>
      <c r="CVX17" s="46"/>
      <c r="CVY17" s="46"/>
      <c r="CVZ17" s="46"/>
      <c r="CWA17" s="46"/>
      <c r="CWB17" s="46"/>
      <c r="CWC17" s="46"/>
      <c r="CWD17" s="46"/>
      <c r="CWE17" s="46"/>
      <c r="CWF17" s="46"/>
      <c r="CWG17" s="46"/>
      <c r="CWH17" s="46"/>
      <c r="CWI17" s="46"/>
      <c r="CWJ17" s="46"/>
      <c r="CWK17" s="46"/>
      <c r="CWL17" s="46"/>
      <c r="CWM17" s="46"/>
      <c r="CWN17" s="46"/>
      <c r="CWO17" s="46"/>
      <c r="CWP17" s="46"/>
      <c r="CWQ17" s="46"/>
      <c r="CWR17" s="46"/>
      <c r="CWS17" s="46"/>
      <c r="CWT17" s="46"/>
      <c r="CWU17" s="46"/>
      <c r="CWV17" s="46"/>
      <c r="CWW17" s="46"/>
      <c r="CWX17" s="46"/>
      <c r="CWY17" s="46"/>
      <c r="CWZ17" s="46"/>
      <c r="CXA17" s="46"/>
      <c r="CXB17" s="46"/>
      <c r="CXC17" s="46"/>
      <c r="CXD17" s="46"/>
      <c r="CXE17" s="46"/>
      <c r="CXF17" s="46"/>
      <c r="CXG17" s="46"/>
      <c r="CXH17" s="46"/>
      <c r="CXI17" s="46"/>
      <c r="CXJ17" s="46"/>
      <c r="CXK17" s="46"/>
      <c r="CXL17" s="46"/>
      <c r="CXM17" s="46"/>
      <c r="CXN17" s="46"/>
      <c r="CXO17" s="46"/>
      <c r="CXP17" s="46"/>
      <c r="CXQ17" s="46"/>
      <c r="CXR17" s="46"/>
      <c r="CXS17" s="46"/>
      <c r="CXT17" s="46"/>
      <c r="CXU17" s="46"/>
      <c r="CXV17" s="46"/>
      <c r="CXW17" s="46"/>
      <c r="CXX17" s="46"/>
      <c r="CXY17" s="46"/>
      <c r="CXZ17" s="46"/>
      <c r="CYA17" s="46"/>
      <c r="CYB17" s="46"/>
      <c r="CYC17" s="46"/>
      <c r="CYD17" s="46"/>
      <c r="CYE17" s="46"/>
      <c r="CYF17" s="46"/>
      <c r="CYG17" s="46"/>
      <c r="CYH17" s="46"/>
      <c r="CYI17" s="46"/>
      <c r="CYJ17" s="46"/>
      <c r="CYK17" s="46"/>
      <c r="CYL17" s="46"/>
      <c r="CYM17" s="46"/>
      <c r="CYN17" s="46"/>
      <c r="CYO17" s="46"/>
      <c r="CYP17" s="46"/>
      <c r="CYQ17" s="46"/>
      <c r="CYR17" s="46"/>
      <c r="CYS17" s="46"/>
      <c r="CYT17" s="46"/>
      <c r="CYU17" s="46"/>
      <c r="CYV17" s="46"/>
      <c r="CYW17" s="46"/>
      <c r="CYX17" s="46"/>
      <c r="CYY17" s="46"/>
      <c r="CYZ17" s="46"/>
      <c r="CZA17" s="46"/>
      <c r="CZB17" s="46"/>
      <c r="CZC17" s="46"/>
      <c r="CZD17" s="46"/>
      <c r="CZE17" s="46"/>
      <c r="CZF17" s="46"/>
      <c r="CZG17" s="46"/>
      <c r="CZH17" s="46"/>
      <c r="CZI17" s="46"/>
      <c r="CZJ17" s="46"/>
      <c r="CZK17" s="46"/>
      <c r="CZL17" s="46"/>
      <c r="CZM17" s="46"/>
      <c r="CZN17" s="46"/>
      <c r="CZO17" s="46"/>
      <c r="CZP17" s="46"/>
      <c r="CZQ17" s="46"/>
      <c r="CZR17" s="46"/>
      <c r="CZS17" s="46"/>
      <c r="CZT17" s="46"/>
      <c r="CZU17" s="46"/>
      <c r="CZV17" s="46"/>
      <c r="CZW17" s="46"/>
      <c r="CZX17" s="46"/>
      <c r="CZY17" s="46"/>
      <c r="CZZ17" s="46"/>
      <c r="DAA17" s="46"/>
      <c r="DAB17" s="46"/>
      <c r="DAC17" s="46"/>
      <c r="DAD17" s="46"/>
      <c r="DAE17" s="46"/>
      <c r="DAF17" s="46"/>
      <c r="DAG17" s="46"/>
      <c r="DAH17" s="46"/>
      <c r="DAI17" s="46"/>
      <c r="DAJ17" s="46"/>
      <c r="DAK17" s="46"/>
      <c r="DAL17" s="46"/>
      <c r="DAM17" s="46"/>
      <c r="DAN17" s="46"/>
      <c r="DAO17" s="46"/>
      <c r="DAP17" s="46"/>
      <c r="DAQ17" s="46"/>
      <c r="DAR17" s="46"/>
      <c r="DAS17" s="46"/>
      <c r="DAT17" s="46"/>
      <c r="DAU17" s="46"/>
      <c r="DAV17" s="46"/>
      <c r="DAW17" s="46"/>
      <c r="DAX17" s="46"/>
      <c r="DAY17" s="46"/>
      <c r="DAZ17" s="46"/>
      <c r="DBA17" s="46"/>
      <c r="DBB17" s="46"/>
      <c r="DBC17" s="46"/>
      <c r="DBD17" s="46"/>
      <c r="DBE17" s="46"/>
      <c r="DBF17" s="46"/>
      <c r="DBG17" s="46"/>
      <c r="DBH17" s="46"/>
      <c r="DBI17" s="46"/>
      <c r="DBJ17" s="46"/>
      <c r="DBK17" s="46"/>
      <c r="DBL17" s="46"/>
      <c r="DBM17" s="46"/>
      <c r="DBN17" s="46"/>
      <c r="DBO17" s="46"/>
      <c r="DBP17" s="46"/>
      <c r="DBQ17" s="46"/>
      <c r="DBR17" s="46"/>
      <c r="DBS17" s="46"/>
      <c r="DBT17" s="46"/>
      <c r="DBU17" s="46"/>
      <c r="DBV17" s="46"/>
      <c r="DBW17" s="46"/>
      <c r="DBX17" s="46"/>
      <c r="DBY17" s="46"/>
      <c r="DBZ17" s="46"/>
      <c r="DCA17" s="46"/>
      <c r="DCB17" s="46"/>
      <c r="DCC17" s="46"/>
      <c r="DCD17" s="46"/>
      <c r="DCE17" s="46"/>
      <c r="DCF17" s="46"/>
      <c r="DCG17" s="46"/>
      <c r="DCH17" s="46"/>
      <c r="DCI17" s="46"/>
      <c r="DCJ17" s="46"/>
      <c r="DCK17" s="46"/>
      <c r="DCL17" s="46"/>
      <c r="DCM17" s="46"/>
      <c r="DCN17" s="46"/>
      <c r="DCO17" s="46"/>
      <c r="DCP17" s="46"/>
      <c r="DCQ17" s="46"/>
      <c r="DCR17" s="46"/>
      <c r="DCS17" s="46"/>
      <c r="DCT17" s="46"/>
      <c r="DCU17" s="46"/>
      <c r="DCV17" s="46"/>
      <c r="DCW17" s="46"/>
      <c r="DCX17" s="46"/>
      <c r="DCY17" s="46"/>
      <c r="DCZ17" s="46"/>
      <c r="DDA17" s="46"/>
      <c r="DDB17" s="46"/>
      <c r="DDC17" s="46"/>
      <c r="DDD17" s="46"/>
      <c r="DDE17" s="46"/>
      <c r="DDF17" s="46"/>
      <c r="DDG17" s="46"/>
      <c r="DDH17" s="46"/>
      <c r="DDI17" s="46"/>
      <c r="DDJ17" s="46"/>
      <c r="DDK17" s="46"/>
      <c r="DDL17" s="46"/>
      <c r="DDM17" s="46"/>
      <c r="DDN17" s="46"/>
      <c r="DDO17" s="46"/>
      <c r="DDP17" s="46"/>
      <c r="DDQ17" s="46"/>
      <c r="DDR17" s="46"/>
      <c r="DDS17" s="46"/>
      <c r="DDT17" s="46"/>
      <c r="DDU17" s="46"/>
      <c r="DDV17" s="46"/>
      <c r="DDW17" s="46"/>
      <c r="DDX17" s="46"/>
      <c r="DDY17" s="46"/>
      <c r="DDZ17" s="46"/>
      <c r="DEA17" s="46"/>
      <c r="DEB17" s="46"/>
      <c r="DEC17" s="46"/>
      <c r="DED17" s="46"/>
      <c r="DEE17" s="46"/>
      <c r="DEF17" s="46"/>
      <c r="DEG17" s="46"/>
      <c r="DEH17" s="46"/>
      <c r="DEI17" s="46"/>
      <c r="DEJ17" s="46"/>
      <c r="DEK17" s="46"/>
      <c r="DEL17" s="46"/>
      <c r="DEM17" s="46"/>
      <c r="DEN17" s="46"/>
      <c r="DEO17" s="46"/>
      <c r="DEP17" s="46"/>
      <c r="DEQ17" s="46"/>
      <c r="DER17" s="46"/>
      <c r="DES17" s="46"/>
      <c r="DET17" s="46"/>
      <c r="DEU17" s="46"/>
      <c r="DEV17" s="46"/>
      <c r="DEW17" s="46"/>
      <c r="DEX17" s="46"/>
      <c r="DEY17" s="46"/>
      <c r="DEZ17" s="46"/>
      <c r="DFA17" s="46"/>
      <c r="DFB17" s="46"/>
      <c r="DFC17" s="46"/>
      <c r="DFD17" s="46"/>
      <c r="DFE17" s="46"/>
      <c r="DFF17" s="46"/>
      <c r="DFG17" s="46"/>
      <c r="DFH17" s="46"/>
      <c r="DFI17" s="46"/>
      <c r="DFJ17" s="46"/>
      <c r="DFK17" s="46"/>
      <c r="DFL17" s="46"/>
      <c r="DFM17" s="46"/>
      <c r="DFN17" s="46"/>
      <c r="DFO17" s="46"/>
      <c r="DFP17" s="46"/>
      <c r="DFQ17" s="46"/>
      <c r="DFR17" s="46"/>
      <c r="DFS17" s="46"/>
      <c r="DFT17" s="46"/>
      <c r="DFU17" s="46"/>
      <c r="DFV17" s="46"/>
      <c r="DFW17" s="46"/>
      <c r="DFX17" s="46"/>
      <c r="DFY17" s="46"/>
      <c r="DFZ17" s="46"/>
      <c r="DGA17" s="46"/>
      <c r="DGB17" s="46"/>
      <c r="DGC17" s="46"/>
      <c r="DGD17" s="46"/>
      <c r="DGE17" s="46"/>
      <c r="DGF17" s="46"/>
      <c r="DGG17" s="46"/>
      <c r="DGH17" s="46"/>
      <c r="DGI17" s="46"/>
      <c r="DGJ17" s="46"/>
      <c r="DGK17" s="46"/>
      <c r="DGL17" s="46"/>
      <c r="DGM17" s="46"/>
      <c r="DGN17" s="46"/>
      <c r="DGO17" s="46"/>
      <c r="DGP17" s="46"/>
      <c r="DGQ17" s="46"/>
      <c r="DGR17" s="46"/>
      <c r="DGS17" s="46"/>
      <c r="DGT17" s="46"/>
      <c r="DGU17" s="46"/>
      <c r="DGV17" s="46"/>
      <c r="DGW17" s="46"/>
      <c r="DGX17" s="46"/>
      <c r="DGY17" s="46"/>
      <c r="DGZ17" s="46"/>
      <c r="DHA17" s="46"/>
      <c r="DHB17" s="46"/>
      <c r="DHC17" s="46"/>
      <c r="DHD17" s="46"/>
      <c r="DHE17" s="46"/>
      <c r="DHF17" s="46"/>
      <c r="DHG17" s="46"/>
      <c r="DHH17" s="46"/>
      <c r="DHI17" s="46"/>
      <c r="DHJ17" s="46"/>
      <c r="DHK17" s="46"/>
      <c r="DHL17" s="46"/>
      <c r="DHM17" s="46"/>
      <c r="DHN17" s="46"/>
      <c r="DHO17" s="46"/>
      <c r="DHP17" s="46"/>
      <c r="DHQ17" s="46"/>
      <c r="DHR17" s="46"/>
      <c r="DHS17" s="46"/>
      <c r="DHT17" s="46"/>
      <c r="DHU17" s="46"/>
      <c r="DHV17" s="46"/>
      <c r="DHW17" s="46"/>
      <c r="DHX17" s="46"/>
      <c r="DHY17" s="46"/>
      <c r="DHZ17" s="46"/>
      <c r="DIA17" s="46"/>
      <c r="DIB17" s="46"/>
      <c r="DIC17" s="46"/>
      <c r="DID17" s="46"/>
      <c r="DIE17" s="46"/>
      <c r="DIF17" s="46"/>
      <c r="DIG17" s="46"/>
      <c r="DIH17" s="46"/>
      <c r="DII17" s="46"/>
      <c r="DIJ17" s="46"/>
      <c r="DIK17" s="46"/>
      <c r="DIL17" s="46"/>
      <c r="DIM17" s="46"/>
      <c r="DIN17" s="46"/>
      <c r="DIO17" s="46"/>
      <c r="DIP17" s="46"/>
      <c r="DIQ17" s="46"/>
      <c r="DIR17" s="46"/>
      <c r="DIS17" s="46"/>
      <c r="DIT17" s="46"/>
      <c r="DIU17" s="46"/>
      <c r="DIV17" s="46"/>
      <c r="DIW17" s="46"/>
      <c r="DIX17" s="46"/>
      <c r="DIY17" s="46"/>
      <c r="DIZ17" s="46"/>
      <c r="DJA17" s="46"/>
      <c r="DJB17" s="46"/>
      <c r="DJC17" s="46"/>
      <c r="DJD17" s="46"/>
      <c r="DJE17" s="46"/>
      <c r="DJF17" s="46"/>
      <c r="DJG17" s="46"/>
      <c r="DJH17" s="46"/>
      <c r="DJI17" s="46"/>
      <c r="DJJ17" s="46"/>
      <c r="DJK17" s="46"/>
      <c r="DJL17" s="46"/>
      <c r="DJM17" s="46"/>
      <c r="DJN17" s="46"/>
      <c r="DJO17" s="46"/>
      <c r="DJP17" s="46"/>
      <c r="DJQ17" s="46"/>
      <c r="DJR17" s="46"/>
      <c r="DJS17" s="46"/>
      <c r="DJT17" s="46"/>
      <c r="DJU17" s="46"/>
      <c r="DJV17" s="46"/>
      <c r="DJW17" s="46"/>
      <c r="DJX17" s="46"/>
      <c r="DJY17" s="46"/>
      <c r="DJZ17" s="46"/>
      <c r="DKA17" s="46"/>
      <c r="DKB17" s="46"/>
      <c r="DKC17" s="46"/>
      <c r="DKD17" s="46"/>
      <c r="DKE17" s="46"/>
      <c r="DKF17" s="46"/>
      <c r="DKG17" s="46"/>
      <c r="DKH17" s="46"/>
      <c r="DKI17" s="46"/>
      <c r="DKJ17" s="46"/>
      <c r="DKK17" s="46"/>
      <c r="DKL17" s="46"/>
      <c r="DKM17" s="46"/>
      <c r="DKN17" s="46"/>
      <c r="DKO17" s="46"/>
      <c r="DKP17" s="46"/>
      <c r="DKQ17" s="46"/>
      <c r="DKR17" s="46"/>
      <c r="DKS17" s="46"/>
      <c r="DKT17" s="46"/>
      <c r="DKU17" s="46"/>
      <c r="DKV17" s="46"/>
      <c r="DKW17" s="46"/>
      <c r="DKX17" s="46"/>
      <c r="DKY17" s="46"/>
      <c r="DKZ17" s="46"/>
      <c r="DLA17" s="46"/>
      <c r="DLB17" s="46"/>
      <c r="DLC17" s="46"/>
      <c r="DLD17" s="46"/>
      <c r="DLE17" s="46"/>
      <c r="DLF17" s="46"/>
      <c r="DLG17" s="46"/>
      <c r="DLH17" s="46"/>
      <c r="DLI17" s="46"/>
      <c r="DLJ17" s="46"/>
      <c r="DLK17" s="46"/>
      <c r="DLL17" s="46"/>
      <c r="DLM17" s="46"/>
      <c r="DLN17" s="46"/>
      <c r="DLO17" s="46"/>
      <c r="DLP17" s="46"/>
      <c r="DLQ17" s="46"/>
      <c r="DLR17" s="46"/>
      <c r="DLS17" s="46"/>
      <c r="DLT17" s="46"/>
      <c r="DLU17" s="46"/>
      <c r="DLV17" s="46"/>
      <c r="DLW17" s="46"/>
      <c r="DLX17" s="46"/>
      <c r="DLY17" s="46"/>
      <c r="DLZ17" s="46"/>
      <c r="DMA17" s="46"/>
      <c r="DMB17" s="46"/>
      <c r="DMC17" s="46"/>
      <c r="DMD17" s="46"/>
      <c r="DME17" s="46"/>
      <c r="DMF17" s="46"/>
      <c r="DMG17" s="46"/>
      <c r="DMH17" s="46"/>
      <c r="DMI17" s="46"/>
      <c r="DMJ17" s="46"/>
      <c r="DMK17" s="46"/>
      <c r="DML17" s="46"/>
      <c r="DMM17" s="46"/>
      <c r="DMN17" s="46"/>
      <c r="DMO17" s="46"/>
      <c r="DMP17" s="46"/>
      <c r="DMQ17" s="46"/>
      <c r="DMR17" s="46"/>
      <c r="DMS17" s="46"/>
      <c r="DMT17" s="46"/>
      <c r="DMU17" s="46"/>
      <c r="DMV17" s="46"/>
      <c r="DMW17" s="46"/>
      <c r="DMX17" s="46"/>
      <c r="DMY17" s="46"/>
      <c r="DMZ17" s="46"/>
      <c r="DNA17" s="46"/>
      <c r="DNB17" s="46"/>
      <c r="DNC17" s="46"/>
      <c r="DND17" s="46"/>
      <c r="DNE17" s="46"/>
      <c r="DNF17" s="46"/>
      <c r="DNG17" s="46"/>
      <c r="DNH17" s="46"/>
      <c r="DNI17" s="46"/>
      <c r="DNJ17" s="46"/>
      <c r="DNK17" s="46"/>
      <c r="DNL17" s="46"/>
      <c r="DNM17" s="46"/>
      <c r="DNN17" s="46"/>
      <c r="DNO17" s="46"/>
      <c r="DNP17" s="46"/>
      <c r="DNQ17" s="46"/>
      <c r="DNR17" s="46"/>
      <c r="DNS17" s="46"/>
      <c r="DNT17" s="46"/>
      <c r="DNU17" s="46"/>
      <c r="DNV17" s="46"/>
      <c r="DNW17" s="46"/>
      <c r="DNX17" s="46"/>
      <c r="DNY17" s="46"/>
      <c r="DNZ17" s="46"/>
      <c r="DOA17" s="46"/>
      <c r="DOB17" s="46"/>
      <c r="DOC17" s="46"/>
      <c r="DOD17" s="46"/>
      <c r="DOE17" s="46"/>
      <c r="DOF17" s="46"/>
      <c r="DOG17" s="46"/>
      <c r="DOH17" s="46"/>
      <c r="DOI17" s="46"/>
      <c r="DOJ17" s="46"/>
      <c r="DOK17" s="46"/>
      <c r="DOL17" s="46"/>
      <c r="DOM17" s="46"/>
      <c r="DON17" s="46"/>
      <c r="DOO17" s="46"/>
      <c r="DOP17" s="46"/>
      <c r="DOQ17" s="46"/>
      <c r="DOR17" s="46"/>
      <c r="DOS17" s="46"/>
      <c r="DOT17" s="46"/>
      <c r="DOU17" s="46"/>
      <c r="DOV17" s="46"/>
      <c r="DOW17" s="46"/>
      <c r="DOX17" s="46"/>
      <c r="DOY17" s="46"/>
      <c r="DOZ17" s="46"/>
      <c r="DPA17" s="46"/>
      <c r="DPB17" s="46"/>
      <c r="DPC17" s="46"/>
      <c r="DPD17" s="46"/>
      <c r="DPE17" s="46"/>
      <c r="DPF17" s="46"/>
      <c r="DPG17" s="46"/>
      <c r="DPH17" s="46"/>
      <c r="DPI17" s="46"/>
      <c r="DPJ17" s="46"/>
      <c r="DPK17" s="46"/>
      <c r="DPL17" s="46"/>
      <c r="DPM17" s="46"/>
      <c r="DPN17" s="46"/>
      <c r="DPO17" s="46"/>
      <c r="DPP17" s="46"/>
      <c r="DPQ17" s="46"/>
      <c r="DPR17" s="46"/>
      <c r="DPS17" s="46"/>
      <c r="DPT17" s="46"/>
      <c r="DPU17" s="46"/>
      <c r="DPV17" s="46"/>
      <c r="DPW17" s="46"/>
      <c r="DPX17" s="46"/>
      <c r="DPY17" s="46"/>
      <c r="DPZ17" s="46"/>
      <c r="DQA17" s="46"/>
      <c r="DQB17" s="46"/>
      <c r="DQC17" s="46"/>
      <c r="DQD17" s="46"/>
      <c r="DQE17" s="46"/>
      <c r="DQF17" s="46"/>
      <c r="DQG17" s="46"/>
      <c r="DQH17" s="46"/>
      <c r="DQI17" s="46"/>
      <c r="DQJ17" s="46"/>
      <c r="DQK17" s="46"/>
      <c r="DQL17" s="46"/>
      <c r="DQM17" s="46"/>
      <c r="DQN17" s="46"/>
      <c r="DQO17" s="46"/>
      <c r="DQP17" s="46"/>
      <c r="DQQ17" s="46"/>
      <c r="DQR17" s="46"/>
      <c r="DQS17" s="46"/>
      <c r="DQT17" s="46"/>
      <c r="DQU17" s="46"/>
      <c r="DQV17" s="46"/>
      <c r="DQW17" s="46"/>
      <c r="DQX17" s="46"/>
      <c r="DQY17" s="46"/>
      <c r="DQZ17" s="46"/>
      <c r="DRA17" s="46"/>
      <c r="DRB17" s="46"/>
      <c r="DRC17" s="46"/>
      <c r="DRD17" s="46"/>
      <c r="DRE17" s="46"/>
      <c r="DRF17" s="46"/>
      <c r="DRG17" s="46"/>
      <c r="DRH17" s="46"/>
      <c r="DRI17" s="46"/>
      <c r="DRJ17" s="46"/>
      <c r="DRK17" s="46"/>
      <c r="DRL17" s="46"/>
      <c r="DRM17" s="46"/>
      <c r="DRN17" s="46"/>
      <c r="DRO17" s="46"/>
      <c r="DRP17" s="46"/>
      <c r="DRQ17" s="46"/>
      <c r="DRR17" s="46"/>
      <c r="DRS17" s="46"/>
      <c r="DRT17" s="46"/>
      <c r="DRU17" s="46"/>
      <c r="DRV17" s="46"/>
      <c r="DRW17" s="46"/>
      <c r="DRX17" s="46"/>
      <c r="DRY17" s="46"/>
      <c r="DRZ17" s="46"/>
      <c r="DSA17" s="46"/>
      <c r="DSB17" s="46"/>
      <c r="DSC17" s="46"/>
      <c r="DSD17" s="46"/>
      <c r="DSE17" s="46"/>
      <c r="DSF17" s="46"/>
      <c r="DSG17" s="46"/>
      <c r="DSH17" s="46"/>
      <c r="DSI17" s="46"/>
      <c r="DSJ17" s="46"/>
      <c r="DSK17" s="46"/>
      <c r="DSL17" s="46"/>
      <c r="DSM17" s="46"/>
      <c r="DSN17" s="46"/>
      <c r="DSO17" s="46"/>
      <c r="DSP17" s="46"/>
      <c r="DSQ17" s="46"/>
      <c r="DSR17" s="46"/>
      <c r="DSS17" s="46"/>
      <c r="DST17" s="46"/>
      <c r="DSU17" s="46"/>
      <c r="DSV17" s="46"/>
      <c r="DSW17" s="46"/>
      <c r="DSX17" s="46"/>
      <c r="DSY17" s="46"/>
      <c r="DSZ17" s="46"/>
      <c r="DTA17" s="46"/>
      <c r="DTB17" s="46"/>
      <c r="DTC17" s="46"/>
      <c r="DTD17" s="46"/>
      <c r="DTE17" s="46"/>
      <c r="DTF17" s="46"/>
      <c r="DTG17" s="46"/>
      <c r="DTH17" s="46"/>
      <c r="DTI17" s="46"/>
      <c r="DTJ17" s="46"/>
      <c r="DTK17" s="46"/>
      <c r="DTL17" s="46"/>
      <c r="DTM17" s="46"/>
      <c r="DTN17" s="46"/>
      <c r="DTO17" s="46"/>
      <c r="DTP17" s="46"/>
      <c r="DTQ17" s="46"/>
      <c r="DTR17" s="46"/>
      <c r="DTS17" s="46"/>
      <c r="DTT17" s="46"/>
      <c r="DTU17" s="46"/>
      <c r="DTV17" s="46"/>
      <c r="DTW17" s="46"/>
      <c r="DTX17" s="46"/>
      <c r="DTY17" s="46"/>
      <c r="DTZ17" s="46"/>
      <c r="DUA17" s="46"/>
      <c r="DUB17" s="46"/>
      <c r="DUC17" s="46"/>
      <c r="DUD17" s="46"/>
      <c r="DUE17" s="46"/>
      <c r="DUF17" s="46"/>
      <c r="DUG17" s="46"/>
      <c r="DUH17" s="46"/>
      <c r="DUI17" s="46"/>
      <c r="DUJ17" s="46"/>
      <c r="DUK17" s="46"/>
      <c r="DUL17" s="46"/>
      <c r="DUM17" s="46"/>
      <c r="DUN17" s="46"/>
      <c r="DUO17" s="46"/>
      <c r="DUP17" s="46"/>
      <c r="DUQ17" s="46"/>
      <c r="DUR17" s="46"/>
      <c r="DUS17" s="46"/>
      <c r="DUT17" s="46"/>
      <c r="DUU17" s="46"/>
      <c r="DUV17" s="46"/>
      <c r="DUW17" s="46"/>
      <c r="DUX17" s="46"/>
      <c r="DUY17" s="46"/>
      <c r="DUZ17" s="46"/>
      <c r="DVA17" s="46"/>
      <c r="DVB17" s="46"/>
      <c r="DVC17" s="46"/>
      <c r="DVD17" s="46"/>
      <c r="DVE17" s="46"/>
      <c r="DVF17" s="46"/>
      <c r="DVG17" s="46"/>
      <c r="DVH17" s="46"/>
      <c r="DVI17" s="46"/>
      <c r="DVJ17" s="46"/>
      <c r="DVK17" s="46"/>
      <c r="DVL17" s="46"/>
      <c r="DVM17" s="46"/>
      <c r="DVN17" s="46"/>
      <c r="DVO17" s="46"/>
      <c r="DVP17" s="46"/>
      <c r="DVQ17" s="46"/>
      <c r="DVR17" s="46"/>
      <c r="DVS17" s="46"/>
      <c r="DVT17" s="46"/>
      <c r="DVU17" s="46"/>
      <c r="DVV17" s="46"/>
      <c r="DVW17" s="46"/>
      <c r="DVX17" s="46"/>
      <c r="DVY17" s="46"/>
      <c r="DVZ17" s="46"/>
      <c r="DWA17" s="46"/>
      <c r="DWB17" s="46"/>
      <c r="DWC17" s="46"/>
      <c r="DWD17" s="46"/>
      <c r="DWE17" s="46"/>
      <c r="DWF17" s="46"/>
      <c r="DWG17" s="46"/>
      <c r="DWH17" s="46"/>
      <c r="DWI17" s="46"/>
      <c r="DWJ17" s="46"/>
      <c r="DWK17" s="46"/>
      <c r="DWL17" s="46"/>
      <c r="DWM17" s="46"/>
      <c r="DWN17" s="46"/>
      <c r="DWO17" s="46"/>
      <c r="DWP17" s="46"/>
      <c r="DWQ17" s="46"/>
      <c r="DWR17" s="46"/>
      <c r="DWS17" s="46"/>
      <c r="DWT17" s="46"/>
      <c r="DWU17" s="46"/>
      <c r="DWV17" s="46"/>
      <c r="DWW17" s="46"/>
      <c r="DWX17" s="46"/>
      <c r="DWY17" s="46"/>
      <c r="DWZ17" s="46"/>
      <c r="DXA17" s="46"/>
      <c r="DXB17" s="46"/>
      <c r="DXC17" s="46"/>
      <c r="DXD17" s="46"/>
      <c r="DXE17" s="46"/>
      <c r="DXF17" s="46"/>
      <c r="DXG17" s="46"/>
      <c r="DXH17" s="46"/>
      <c r="DXI17" s="46"/>
      <c r="DXJ17" s="46"/>
      <c r="DXK17" s="46"/>
      <c r="DXL17" s="46"/>
      <c r="DXM17" s="46"/>
      <c r="DXN17" s="46"/>
      <c r="DXO17" s="46"/>
      <c r="DXP17" s="46"/>
      <c r="DXQ17" s="46"/>
      <c r="DXR17" s="46"/>
      <c r="DXS17" s="46"/>
      <c r="DXT17" s="46"/>
      <c r="DXU17" s="46"/>
      <c r="DXV17" s="46"/>
      <c r="DXW17" s="46"/>
      <c r="DXX17" s="46"/>
      <c r="DXY17" s="46"/>
      <c r="DXZ17" s="46"/>
      <c r="DYA17" s="46"/>
      <c r="DYB17" s="46"/>
      <c r="DYC17" s="46"/>
      <c r="DYD17" s="46"/>
      <c r="DYE17" s="46"/>
      <c r="DYF17" s="46"/>
      <c r="DYG17" s="46"/>
      <c r="DYH17" s="46"/>
      <c r="DYI17" s="46"/>
      <c r="DYJ17" s="46"/>
      <c r="DYK17" s="46"/>
      <c r="DYL17" s="46"/>
      <c r="DYM17" s="46"/>
      <c r="DYN17" s="46"/>
      <c r="DYO17" s="46"/>
      <c r="DYP17" s="46"/>
      <c r="DYQ17" s="46"/>
      <c r="DYR17" s="46"/>
      <c r="DYS17" s="46"/>
      <c r="DYT17" s="46"/>
      <c r="DYU17" s="46"/>
      <c r="DYV17" s="46"/>
      <c r="DYW17" s="46"/>
      <c r="DYX17" s="46"/>
      <c r="DYY17" s="46"/>
      <c r="DYZ17" s="46"/>
      <c r="DZA17" s="46"/>
      <c r="DZB17" s="46"/>
      <c r="DZC17" s="46"/>
      <c r="DZD17" s="46"/>
      <c r="DZE17" s="46"/>
      <c r="DZF17" s="46"/>
      <c r="DZG17" s="46"/>
      <c r="DZH17" s="46"/>
      <c r="DZI17" s="46"/>
      <c r="DZJ17" s="46"/>
      <c r="DZK17" s="46"/>
      <c r="DZL17" s="46"/>
      <c r="DZM17" s="46"/>
      <c r="DZN17" s="46"/>
      <c r="DZO17" s="46"/>
      <c r="DZP17" s="46"/>
      <c r="DZQ17" s="46"/>
      <c r="DZR17" s="46"/>
      <c r="DZS17" s="46"/>
      <c r="DZT17" s="46"/>
      <c r="DZU17" s="46"/>
      <c r="DZV17" s="46"/>
      <c r="DZW17" s="46"/>
      <c r="DZX17" s="46"/>
      <c r="DZY17" s="46"/>
      <c r="DZZ17" s="46"/>
      <c r="EAA17" s="46"/>
      <c r="EAB17" s="46"/>
      <c r="EAC17" s="46"/>
      <c r="EAD17" s="46"/>
      <c r="EAE17" s="46"/>
      <c r="EAF17" s="46"/>
      <c r="EAG17" s="46"/>
      <c r="EAH17" s="46"/>
      <c r="EAI17" s="46"/>
      <c r="EAJ17" s="46"/>
      <c r="EAK17" s="46"/>
      <c r="EAL17" s="46"/>
      <c r="EAM17" s="46"/>
      <c r="EAN17" s="46"/>
      <c r="EAO17" s="46"/>
      <c r="EAP17" s="46"/>
      <c r="EAQ17" s="46"/>
      <c r="EAR17" s="46"/>
      <c r="EAS17" s="46"/>
      <c r="EAT17" s="46"/>
      <c r="EAU17" s="46"/>
      <c r="EAV17" s="46"/>
      <c r="EAW17" s="46"/>
      <c r="EAX17" s="46"/>
      <c r="EAY17" s="46"/>
      <c r="EAZ17" s="46"/>
      <c r="EBA17" s="46"/>
      <c r="EBB17" s="46"/>
      <c r="EBC17" s="46"/>
      <c r="EBD17" s="46"/>
      <c r="EBE17" s="46"/>
      <c r="EBF17" s="46"/>
      <c r="EBG17" s="46"/>
      <c r="EBH17" s="46"/>
      <c r="EBI17" s="46"/>
      <c r="EBJ17" s="46"/>
      <c r="EBK17" s="46"/>
      <c r="EBL17" s="46"/>
      <c r="EBM17" s="46"/>
      <c r="EBN17" s="46"/>
      <c r="EBO17" s="46"/>
      <c r="EBP17" s="46"/>
      <c r="EBQ17" s="46"/>
      <c r="EBR17" s="46"/>
      <c r="EBS17" s="46"/>
      <c r="EBT17" s="46"/>
      <c r="EBU17" s="46"/>
      <c r="EBV17" s="46"/>
      <c r="EBW17" s="46"/>
      <c r="EBX17" s="46"/>
      <c r="EBY17" s="46"/>
      <c r="EBZ17" s="46"/>
      <c r="ECA17" s="46"/>
      <c r="ECB17" s="46"/>
      <c r="ECC17" s="46"/>
      <c r="ECD17" s="46"/>
      <c r="ECE17" s="46"/>
      <c r="ECF17" s="46"/>
      <c r="ECG17" s="46"/>
      <c r="ECH17" s="46"/>
      <c r="ECI17" s="46"/>
      <c r="ECJ17" s="46"/>
      <c r="ECK17" s="46"/>
      <c r="ECL17" s="46"/>
      <c r="ECM17" s="46"/>
      <c r="ECN17" s="46"/>
      <c r="ECO17" s="46"/>
      <c r="ECP17" s="46"/>
      <c r="ECQ17" s="46"/>
      <c r="ECR17" s="46"/>
      <c r="ECS17" s="46"/>
      <c r="ECT17" s="46"/>
      <c r="ECU17" s="46"/>
      <c r="ECV17" s="46"/>
      <c r="ECW17" s="46"/>
      <c r="ECX17" s="46"/>
      <c r="ECY17" s="46"/>
      <c r="ECZ17" s="46"/>
      <c r="EDA17" s="46"/>
      <c r="EDB17" s="46"/>
      <c r="EDC17" s="46"/>
      <c r="EDD17" s="46"/>
      <c r="EDE17" s="46"/>
      <c r="EDF17" s="46"/>
      <c r="EDG17" s="46"/>
      <c r="EDH17" s="46"/>
      <c r="EDI17" s="46"/>
      <c r="EDJ17" s="46"/>
      <c r="EDK17" s="46"/>
      <c r="EDL17" s="46"/>
      <c r="EDM17" s="46"/>
      <c r="EDN17" s="46"/>
      <c r="EDO17" s="46"/>
      <c r="EDP17" s="46"/>
      <c r="EDQ17" s="46"/>
      <c r="EDR17" s="46"/>
      <c r="EDS17" s="46"/>
      <c r="EDT17" s="46"/>
      <c r="EDU17" s="46"/>
      <c r="EDV17" s="46"/>
      <c r="EDW17" s="46"/>
      <c r="EDX17" s="46"/>
      <c r="EDY17" s="46"/>
      <c r="EDZ17" s="46"/>
      <c r="EEA17" s="46"/>
      <c r="EEB17" s="46"/>
      <c r="EEC17" s="46"/>
      <c r="EED17" s="46"/>
      <c r="EEE17" s="46"/>
      <c r="EEF17" s="46"/>
      <c r="EEG17" s="46"/>
      <c r="EEH17" s="46"/>
      <c r="EEI17" s="46"/>
      <c r="EEJ17" s="46"/>
      <c r="EEK17" s="46"/>
      <c r="EEL17" s="46"/>
      <c r="EEM17" s="46"/>
      <c r="EEN17" s="46"/>
      <c r="EEO17" s="46"/>
      <c r="EEP17" s="46"/>
      <c r="EEQ17" s="46"/>
      <c r="EER17" s="46"/>
      <c r="EES17" s="46"/>
      <c r="EET17" s="46"/>
      <c r="EEU17" s="46"/>
      <c r="EEV17" s="46"/>
      <c r="EEW17" s="46"/>
      <c r="EEX17" s="46"/>
      <c r="EEY17" s="46"/>
      <c r="EEZ17" s="46"/>
      <c r="EFA17" s="46"/>
      <c r="EFB17" s="46"/>
      <c r="EFC17" s="46"/>
      <c r="EFD17" s="46"/>
      <c r="EFE17" s="46"/>
      <c r="EFF17" s="46"/>
      <c r="EFG17" s="46"/>
      <c r="EFH17" s="46"/>
      <c r="EFI17" s="46"/>
      <c r="EFJ17" s="46"/>
      <c r="EFK17" s="46"/>
      <c r="EFL17" s="46"/>
      <c r="EFM17" s="46"/>
      <c r="EFN17" s="46"/>
      <c r="EFO17" s="46"/>
      <c r="EFP17" s="46"/>
      <c r="EFQ17" s="46"/>
      <c r="EFR17" s="46"/>
      <c r="EFS17" s="46"/>
      <c r="EFT17" s="46"/>
      <c r="EFU17" s="46"/>
      <c r="EFV17" s="46"/>
      <c r="EFW17" s="46"/>
      <c r="EFX17" s="46"/>
      <c r="EFY17" s="46"/>
      <c r="EFZ17" s="46"/>
      <c r="EGA17" s="46"/>
      <c r="EGB17" s="46"/>
      <c r="EGC17" s="46"/>
      <c r="EGD17" s="46"/>
      <c r="EGE17" s="46"/>
      <c r="EGF17" s="46"/>
      <c r="EGG17" s="46"/>
      <c r="EGH17" s="46"/>
      <c r="EGI17" s="46"/>
      <c r="EGJ17" s="46"/>
      <c r="EGK17" s="46"/>
      <c r="EGL17" s="46"/>
      <c r="EGM17" s="46"/>
      <c r="EGN17" s="46"/>
      <c r="EGO17" s="46"/>
      <c r="EGP17" s="46"/>
      <c r="EGQ17" s="46"/>
      <c r="EGR17" s="46"/>
      <c r="EGS17" s="46"/>
      <c r="EGT17" s="46"/>
      <c r="EGU17" s="46"/>
      <c r="EGV17" s="46"/>
      <c r="EGW17" s="46"/>
      <c r="EGX17" s="46"/>
      <c r="EGY17" s="46"/>
      <c r="EGZ17" s="46"/>
      <c r="EHA17" s="46"/>
      <c r="EHB17" s="46"/>
      <c r="EHC17" s="46"/>
      <c r="EHD17" s="46"/>
      <c r="EHE17" s="46"/>
      <c r="EHF17" s="46"/>
      <c r="EHG17" s="46"/>
      <c r="EHH17" s="46"/>
      <c r="EHI17" s="46"/>
      <c r="EHJ17" s="46"/>
      <c r="EHK17" s="46"/>
      <c r="EHL17" s="46"/>
      <c r="EHM17" s="46"/>
      <c r="EHN17" s="46"/>
      <c r="EHO17" s="46"/>
      <c r="EHP17" s="46"/>
      <c r="EHQ17" s="46"/>
      <c r="EHR17" s="46"/>
      <c r="EHS17" s="46"/>
      <c r="EHT17" s="46"/>
      <c r="EHU17" s="46"/>
      <c r="EHV17" s="46"/>
      <c r="EHW17" s="46"/>
      <c r="EHX17" s="46"/>
      <c r="EHY17" s="46"/>
      <c r="EHZ17" s="46"/>
      <c r="EIA17" s="46"/>
      <c r="EIB17" s="46"/>
      <c r="EIC17" s="46"/>
      <c r="EID17" s="46"/>
      <c r="EIE17" s="46"/>
      <c r="EIF17" s="46"/>
      <c r="EIG17" s="46"/>
      <c r="EIH17" s="46"/>
      <c r="EII17" s="46"/>
      <c r="EIJ17" s="46"/>
      <c r="EIK17" s="46"/>
      <c r="EIL17" s="46"/>
      <c r="EIM17" s="46"/>
      <c r="EIN17" s="46"/>
      <c r="EIO17" s="46"/>
      <c r="EIP17" s="46"/>
      <c r="EIQ17" s="46"/>
      <c r="EIR17" s="46"/>
      <c r="EIS17" s="46"/>
      <c r="EIT17" s="46"/>
      <c r="EIU17" s="46"/>
      <c r="EIV17" s="46"/>
      <c r="EIW17" s="46"/>
      <c r="EIX17" s="46"/>
      <c r="EIY17" s="46"/>
      <c r="EIZ17" s="46"/>
      <c r="EJA17" s="46"/>
      <c r="EJB17" s="46"/>
      <c r="EJC17" s="46"/>
      <c r="EJD17" s="46"/>
      <c r="EJE17" s="46"/>
      <c r="EJF17" s="46"/>
      <c r="EJG17" s="46"/>
      <c r="EJH17" s="46"/>
      <c r="EJI17" s="46"/>
      <c r="EJJ17" s="46"/>
      <c r="EJK17" s="46"/>
      <c r="EJL17" s="46"/>
      <c r="EJM17" s="46"/>
      <c r="EJN17" s="46"/>
      <c r="EJO17" s="46"/>
      <c r="EJP17" s="46"/>
      <c r="EJQ17" s="46"/>
      <c r="EJR17" s="46"/>
      <c r="EJS17" s="46"/>
      <c r="EJT17" s="46"/>
      <c r="EJU17" s="46"/>
      <c r="EJV17" s="46"/>
      <c r="EJW17" s="46"/>
      <c r="EJX17" s="46"/>
      <c r="EJY17" s="46"/>
      <c r="EJZ17" s="46"/>
      <c r="EKA17" s="46"/>
      <c r="EKB17" s="46"/>
      <c r="EKC17" s="46"/>
      <c r="EKD17" s="46"/>
      <c r="EKE17" s="46"/>
      <c r="EKF17" s="46"/>
      <c r="EKG17" s="46"/>
      <c r="EKH17" s="46"/>
      <c r="EKI17" s="46"/>
      <c r="EKJ17" s="46"/>
      <c r="EKK17" s="46"/>
      <c r="EKL17" s="46"/>
      <c r="EKM17" s="46"/>
      <c r="EKN17" s="46"/>
      <c r="EKO17" s="46"/>
      <c r="EKP17" s="46"/>
      <c r="EKQ17" s="46"/>
      <c r="EKR17" s="46"/>
      <c r="EKS17" s="46"/>
      <c r="EKT17" s="46"/>
      <c r="EKU17" s="46"/>
      <c r="EKV17" s="46"/>
      <c r="EKW17" s="46"/>
      <c r="EKX17" s="46"/>
      <c r="EKY17" s="46"/>
      <c r="EKZ17" s="46"/>
      <c r="ELA17" s="46"/>
      <c r="ELB17" s="46"/>
      <c r="ELC17" s="46"/>
      <c r="ELD17" s="46"/>
      <c r="ELE17" s="46"/>
      <c r="ELF17" s="46"/>
      <c r="ELG17" s="46"/>
      <c r="ELH17" s="46"/>
      <c r="ELI17" s="46"/>
      <c r="ELJ17" s="46"/>
      <c r="ELK17" s="46"/>
      <c r="ELL17" s="46"/>
      <c r="ELM17" s="46"/>
      <c r="ELN17" s="46"/>
      <c r="ELO17" s="46"/>
      <c r="ELP17" s="46"/>
      <c r="ELQ17" s="46"/>
      <c r="ELR17" s="46"/>
      <c r="ELS17" s="46"/>
      <c r="ELT17" s="46"/>
      <c r="ELU17" s="46"/>
      <c r="ELV17" s="46"/>
      <c r="ELW17" s="46"/>
      <c r="ELX17" s="46"/>
      <c r="ELY17" s="46"/>
      <c r="ELZ17" s="46"/>
      <c r="EMA17" s="46"/>
      <c r="EMB17" s="46"/>
      <c r="EMC17" s="46"/>
      <c r="EMD17" s="46"/>
      <c r="EME17" s="46"/>
      <c r="EMF17" s="46"/>
      <c r="EMG17" s="46"/>
      <c r="EMH17" s="46"/>
      <c r="EMI17" s="46"/>
      <c r="EMJ17" s="46"/>
      <c r="EMK17" s="46"/>
      <c r="EML17" s="46"/>
      <c r="EMM17" s="46"/>
      <c r="EMN17" s="46"/>
      <c r="EMO17" s="46"/>
      <c r="EMP17" s="46"/>
      <c r="EMQ17" s="46"/>
      <c r="EMR17" s="46"/>
      <c r="EMS17" s="46"/>
      <c r="EMT17" s="46"/>
      <c r="EMU17" s="46"/>
      <c r="EMV17" s="46"/>
      <c r="EMW17" s="46"/>
      <c r="EMX17" s="46"/>
      <c r="EMY17" s="46"/>
      <c r="EMZ17" s="46"/>
      <c r="ENA17" s="46"/>
      <c r="ENB17" s="46"/>
      <c r="ENC17" s="46"/>
      <c r="END17" s="46"/>
      <c r="ENE17" s="46"/>
      <c r="ENF17" s="46"/>
      <c r="ENG17" s="46"/>
      <c r="ENH17" s="46"/>
      <c r="ENI17" s="46"/>
      <c r="ENJ17" s="46"/>
      <c r="ENK17" s="46"/>
      <c r="ENL17" s="46"/>
      <c r="ENM17" s="46"/>
      <c r="ENN17" s="46"/>
      <c r="ENO17" s="46"/>
      <c r="ENP17" s="46"/>
      <c r="ENQ17" s="46"/>
      <c r="ENR17" s="46"/>
      <c r="ENS17" s="46"/>
      <c r="ENT17" s="46"/>
      <c r="ENU17" s="46"/>
      <c r="ENV17" s="46"/>
      <c r="ENW17" s="46"/>
      <c r="ENX17" s="46"/>
      <c r="ENY17" s="46"/>
      <c r="ENZ17" s="46"/>
      <c r="EOA17" s="46"/>
      <c r="EOB17" s="46"/>
      <c r="EOC17" s="46"/>
      <c r="EOD17" s="46"/>
      <c r="EOE17" s="46"/>
      <c r="EOF17" s="46"/>
      <c r="EOG17" s="46"/>
      <c r="EOH17" s="46"/>
      <c r="EOI17" s="46"/>
      <c r="EOJ17" s="46"/>
      <c r="EOK17" s="46"/>
      <c r="EOL17" s="46"/>
      <c r="EOM17" s="46"/>
      <c r="EON17" s="46"/>
      <c r="EOO17" s="46"/>
      <c r="EOP17" s="46"/>
      <c r="EOQ17" s="46"/>
      <c r="EOR17" s="46"/>
      <c r="EOS17" s="46"/>
      <c r="EOT17" s="46"/>
      <c r="EOU17" s="46"/>
      <c r="EOV17" s="46"/>
      <c r="EOW17" s="46"/>
      <c r="EOX17" s="46"/>
      <c r="EOY17" s="46"/>
      <c r="EOZ17" s="46"/>
      <c r="EPA17" s="46"/>
      <c r="EPB17" s="46"/>
      <c r="EPC17" s="46"/>
      <c r="EPD17" s="46"/>
      <c r="EPE17" s="46"/>
      <c r="EPF17" s="46"/>
      <c r="EPG17" s="46"/>
      <c r="EPH17" s="46"/>
      <c r="EPI17" s="46"/>
      <c r="EPJ17" s="46"/>
      <c r="EPK17" s="46"/>
      <c r="EPL17" s="46"/>
      <c r="EPM17" s="46"/>
      <c r="EPN17" s="46"/>
      <c r="EPO17" s="46"/>
      <c r="EPP17" s="46"/>
      <c r="EPQ17" s="46"/>
      <c r="EPR17" s="46"/>
      <c r="EPS17" s="46"/>
      <c r="EPT17" s="46"/>
      <c r="EPU17" s="46"/>
      <c r="EPV17" s="46"/>
      <c r="EPW17" s="46"/>
      <c r="EPX17" s="46"/>
      <c r="EPY17" s="46"/>
      <c r="EPZ17" s="46"/>
      <c r="EQA17" s="46"/>
      <c r="EQB17" s="46"/>
      <c r="EQC17" s="46"/>
      <c r="EQD17" s="46"/>
      <c r="EQE17" s="46"/>
      <c r="EQF17" s="46"/>
      <c r="EQG17" s="46"/>
      <c r="EQH17" s="46"/>
      <c r="EQI17" s="46"/>
      <c r="EQJ17" s="46"/>
      <c r="EQK17" s="46"/>
      <c r="EQL17" s="46"/>
      <c r="EQM17" s="46"/>
      <c r="EQN17" s="46"/>
      <c r="EQO17" s="46"/>
      <c r="EQP17" s="46"/>
      <c r="EQQ17" s="46"/>
      <c r="EQR17" s="46"/>
      <c r="EQS17" s="46"/>
      <c r="EQT17" s="46"/>
      <c r="EQU17" s="46"/>
      <c r="EQV17" s="46"/>
      <c r="EQW17" s="46"/>
      <c r="EQX17" s="46"/>
      <c r="EQY17" s="46"/>
      <c r="EQZ17" s="46"/>
      <c r="ERA17" s="46"/>
      <c r="ERB17" s="46"/>
      <c r="ERC17" s="46"/>
      <c r="ERD17" s="46"/>
      <c r="ERE17" s="46"/>
      <c r="ERF17" s="46"/>
      <c r="ERG17" s="46"/>
      <c r="ERH17" s="46"/>
      <c r="ERI17" s="46"/>
      <c r="ERJ17" s="46"/>
      <c r="ERK17" s="46"/>
      <c r="ERL17" s="46"/>
      <c r="ERM17" s="46"/>
      <c r="ERN17" s="46"/>
      <c r="ERO17" s="46"/>
      <c r="ERP17" s="46"/>
      <c r="ERQ17" s="46"/>
      <c r="ERR17" s="46"/>
      <c r="ERS17" s="46"/>
      <c r="ERT17" s="46"/>
      <c r="ERU17" s="46"/>
      <c r="ERV17" s="46"/>
      <c r="ERW17" s="46"/>
      <c r="ERX17" s="46"/>
      <c r="ERY17" s="46"/>
      <c r="ERZ17" s="46"/>
      <c r="ESA17" s="46"/>
      <c r="ESB17" s="46"/>
      <c r="ESC17" s="46"/>
      <c r="ESD17" s="46"/>
      <c r="ESE17" s="46"/>
      <c r="ESF17" s="46"/>
      <c r="ESG17" s="46"/>
      <c r="ESH17" s="46"/>
      <c r="ESI17" s="46"/>
      <c r="ESJ17" s="46"/>
      <c r="ESK17" s="46"/>
      <c r="ESL17" s="46"/>
      <c r="ESM17" s="46"/>
      <c r="ESN17" s="46"/>
      <c r="ESO17" s="46"/>
      <c r="ESP17" s="46"/>
      <c r="ESQ17" s="46"/>
      <c r="ESR17" s="46"/>
      <c r="ESS17" s="46"/>
      <c r="EST17" s="46"/>
      <c r="ESU17" s="46"/>
      <c r="ESV17" s="46"/>
      <c r="ESW17" s="46"/>
      <c r="ESX17" s="46"/>
      <c r="ESY17" s="46"/>
      <c r="ESZ17" s="46"/>
      <c r="ETA17" s="46"/>
      <c r="ETB17" s="46"/>
      <c r="ETC17" s="46"/>
      <c r="ETD17" s="46"/>
      <c r="ETE17" s="46"/>
      <c r="ETF17" s="46"/>
      <c r="ETG17" s="46"/>
      <c r="ETH17" s="46"/>
      <c r="ETI17" s="46"/>
      <c r="ETJ17" s="46"/>
      <c r="ETK17" s="46"/>
      <c r="ETL17" s="46"/>
      <c r="ETM17" s="46"/>
      <c r="ETN17" s="46"/>
      <c r="ETO17" s="46"/>
      <c r="ETP17" s="46"/>
      <c r="ETQ17" s="46"/>
      <c r="ETR17" s="46"/>
      <c r="ETS17" s="46"/>
      <c r="ETT17" s="46"/>
      <c r="ETU17" s="46"/>
      <c r="ETV17" s="46"/>
      <c r="ETW17" s="46"/>
      <c r="ETX17" s="46"/>
      <c r="ETY17" s="46"/>
      <c r="ETZ17" s="46"/>
      <c r="EUA17" s="46"/>
      <c r="EUB17" s="46"/>
      <c r="EUC17" s="46"/>
      <c r="EUD17" s="46"/>
      <c r="EUE17" s="46"/>
      <c r="EUF17" s="46"/>
      <c r="EUG17" s="46"/>
      <c r="EUH17" s="46"/>
      <c r="EUI17" s="46"/>
      <c r="EUJ17" s="46"/>
      <c r="EUK17" s="46"/>
      <c r="EUL17" s="46"/>
      <c r="EUM17" s="46"/>
      <c r="EUN17" s="46"/>
      <c r="EUO17" s="46"/>
      <c r="EUP17" s="46"/>
      <c r="EUQ17" s="46"/>
      <c r="EUR17" s="46"/>
      <c r="EUS17" s="46"/>
      <c r="EUT17" s="46"/>
      <c r="EUU17" s="46"/>
      <c r="EUV17" s="46"/>
      <c r="EUW17" s="46"/>
      <c r="EUX17" s="46"/>
      <c r="EUY17" s="46"/>
      <c r="EUZ17" s="46"/>
      <c r="EVA17" s="46"/>
      <c r="EVB17" s="46"/>
      <c r="EVC17" s="46"/>
      <c r="EVD17" s="46"/>
      <c r="EVE17" s="46"/>
      <c r="EVF17" s="46"/>
      <c r="EVG17" s="46"/>
      <c r="EVH17" s="46"/>
      <c r="EVI17" s="46"/>
      <c r="EVJ17" s="46"/>
      <c r="EVK17" s="46"/>
      <c r="EVL17" s="46"/>
      <c r="EVM17" s="46"/>
      <c r="EVN17" s="46"/>
      <c r="EVO17" s="46"/>
      <c r="EVP17" s="46"/>
      <c r="EVQ17" s="46"/>
      <c r="EVR17" s="46"/>
      <c r="EVS17" s="46"/>
      <c r="EVT17" s="46"/>
      <c r="EVU17" s="46"/>
      <c r="EVV17" s="46"/>
      <c r="EVW17" s="46"/>
      <c r="EVX17" s="46"/>
      <c r="EVY17" s="46"/>
      <c r="EVZ17" s="46"/>
      <c r="EWA17" s="46"/>
      <c r="EWB17" s="46"/>
      <c r="EWC17" s="46"/>
      <c r="EWD17" s="46"/>
      <c r="EWE17" s="46"/>
      <c r="EWF17" s="46"/>
      <c r="EWG17" s="46"/>
      <c r="EWH17" s="46"/>
      <c r="EWI17" s="46"/>
      <c r="EWJ17" s="46"/>
      <c r="EWK17" s="46"/>
      <c r="EWL17" s="46"/>
      <c r="EWM17" s="46"/>
      <c r="EWN17" s="46"/>
      <c r="EWO17" s="46"/>
      <c r="EWP17" s="46"/>
      <c r="EWQ17" s="46"/>
      <c r="EWR17" s="46"/>
      <c r="EWS17" s="46"/>
      <c r="EWT17" s="46"/>
      <c r="EWU17" s="46"/>
      <c r="EWV17" s="46"/>
      <c r="EWW17" s="46"/>
      <c r="EWX17" s="46"/>
      <c r="EWY17" s="46"/>
      <c r="EWZ17" s="46"/>
      <c r="EXA17" s="46"/>
      <c r="EXB17" s="46"/>
      <c r="EXC17" s="46"/>
      <c r="EXD17" s="46"/>
      <c r="EXE17" s="46"/>
      <c r="EXF17" s="46"/>
      <c r="EXG17" s="46"/>
      <c r="EXH17" s="46"/>
      <c r="EXI17" s="46"/>
      <c r="EXJ17" s="46"/>
      <c r="EXK17" s="46"/>
      <c r="EXL17" s="46"/>
      <c r="EXM17" s="46"/>
      <c r="EXN17" s="46"/>
      <c r="EXO17" s="46"/>
      <c r="EXP17" s="46"/>
      <c r="EXQ17" s="46"/>
      <c r="EXR17" s="46"/>
      <c r="EXS17" s="46"/>
      <c r="EXT17" s="46"/>
      <c r="EXU17" s="46"/>
      <c r="EXV17" s="46"/>
      <c r="EXW17" s="46"/>
      <c r="EXX17" s="46"/>
      <c r="EXY17" s="46"/>
      <c r="EXZ17" s="46"/>
      <c r="EYA17" s="46"/>
      <c r="EYB17" s="46"/>
      <c r="EYC17" s="46"/>
      <c r="EYD17" s="46"/>
      <c r="EYE17" s="46"/>
      <c r="EYF17" s="46"/>
      <c r="EYG17" s="46"/>
      <c r="EYH17" s="46"/>
      <c r="EYI17" s="46"/>
      <c r="EYJ17" s="46"/>
      <c r="EYK17" s="46"/>
      <c r="EYL17" s="46"/>
      <c r="EYM17" s="46"/>
      <c r="EYN17" s="46"/>
      <c r="EYO17" s="46"/>
      <c r="EYP17" s="46"/>
      <c r="EYQ17" s="46"/>
      <c r="EYR17" s="46"/>
      <c r="EYS17" s="46"/>
      <c r="EYT17" s="46"/>
      <c r="EYU17" s="46"/>
      <c r="EYV17" s="46"/>
      <c r="EYW17" s="46"/>
      <c r="EYX17" s="46"/>
      <c r="EYY17" s="46"/>
      <c r="EYZ17" s="46"/>
      <c r="EZA17" s="46"/>
      <c r="EZB17" s="46"/>
      <c r="EZC17" s="46"/>
      <c r="EZD17" s="46"/>
      <c r="EZE17" s="46"/>
      <c r="EZF17" s="46"/>
      <c r="EZG17" s="46"/>
      <c r="EZH17" s="46"/>
      <c r="EZI17" s="46"/>
      <c r="EZJ17" s="46"/>
      <c r="EZK17" s="46"/>
      <c r="EZL17" s="46"/>
      <c r="EZM17" s="46"/>
      <c r="EZN17" s="46"/>
      <c r="EZO17" s="46"/>
      <c r="EZP17" s="46"/>
      <c r="EZQ17" s="46"/>
      <c r="EZR17" s="46"/>
      <c r="EZS17" s="46"/>
      <c r="EZT17" s="46"/>
      <c r="EZU17" s="46"/>
      <c r="EZV17" s="46"/>
      <c r="EZW17" s="46"/>
      <c r="EZX17" s="46"/>
      <c r="EZY17" s="46"/>
      <c r="EZZ17" s="46"/>
      <c r="FAA17" s="46"/>
      <c r="FAB17" s="46"/>
      <c r="FAC17" s="46"/>
      <c r="FAD17" s="46"/>
      <c r="FAE17" s="46"/>
      <c r="FAF17" s="46"/>
      <c r="FAG17" s="46"/>
      <c r="FAH17" s="46"/>
      <c r="FAI17" s="46"/>
      <c r="FAJ17" s="46"/>
      <c r="FAK17" s="46"/>
      <c r="FAL17" s="46"/>
      <c r="FAM17" s="46"/>
      <c r="FAN17" s="46"/>
      <c r="FAO17" s="46"/>
      <c r="FAP17" s="46"/>
      <c r="FAQ17" s="46"/>
      <c r="FAR17" s="46"/>
      <c r="FAS17" s="46"/>
      <c r="FAT17" s="46"/>
      <c r="FAU17" s="46"/>
      <c r="FAV17" s="46"/>
      <c r="FAW17" s="46"/>
      <c r="FAX17" s="46"/>
      <c r="FAY17" s="46"/>
      <c r="FAZ17" s="46"/>
      <c r="FBA17" s="46"/>
      <c r="FBB17" s="46"/>
      <c r="FBC17" s="46"/>
      <c r="FBD17" s="46"/>
      <c r="FBE17" s="46"/>
      <c r="FBF17" s="46"/>
      <c r="FBG17" s="46"/>
      <c r="FBH17" s="46"/>
      <c r="FBI17" s="46"/>
      <c r="FBJ17" s="46"/>
      <c r="FBK17" s="46"/>
      <c r="FBL17" s="46"/>
      <c r="FBM17" s="46"/>
      <c r="FBN17" s="46"/>
      <c r="FBO17" s="46"/>
      <c r="FBP17" s="46"/>
      <c r="FBQ17" s="46"/>
      <c r="FBR17" s="46"/>
      <c r="FBS17" s="46"/>
      <c r="FBT17" s="46"/>
      <c r="FBU17" s="46"/>
      <c r="FBV17" s="46"/>
      <c r="FBW17" s="46"/>
      <c r="FBX17" s="46"/>
      <c r="FBY17" s="46"/>
      <c r="FBZ17" s="46"/>
      <c r="FCA17" s="46"/>
      <c r="FCB17" s="46"/>
      <c r="FCC17" s="46"/>
      <c r="FCD17" s="46"/>
      <c r="FCE17" s="46"/>
      <c r="FCF17" s="46"/>
      <c r="FCG17" s="46"/>
      <c r="FCH17" s="46"/>
      <c r="FCI17" s="46"/>
      <c r="FCJ17" s="46"/>
      <c r="FCK17" s="46"/>
      <c r="FCL17" s="46"/>
      <c r="FCM17" s="46"/>
      <c r="FCN17" s="46"/>
      <c r="FCO17" s="46"/>
      <c r="FCP17" s="46"/>
      <c r="FCQ17" s="46"/>
      <c r="FCR17" s="46"/>
      <c r="FCS17" s="46"/>
      <c r="FCT17" s="46"/>
      <c r="FCU17" s="46"/>
      <c r="FCV17" s="46"/>
      <c r="FCW17" s="46"/>
      <c r="FCX17" s="46"/>
      <c r="FCY17" s="46"/>
      <c r="FCZ17" s="46"/>
      <c r="FDA17" s="46"/>
      <c r="FDB17" s="46"/>
      <c r="FDC17" s="46"/>
      <c r="FDD17" s="46"/>
      <c r="FDE17" s="46"/>
      <c r="FDF17" s="46"/>
      <c r="FDG17" s="46"/>
      <c r="FDH17" s="46"/>
      <c r="FDI17" s="46"/>
      <c r="FDJ17" s="46"/>
      <c r="FDK17" s="46"/>
      <c r="FDL17" s="46"/>
      <c r="FDM17" s="46"/>
      <c r="FDN17" s="46"/>
      <c r="FDO17" s="46"/>
      <c r="FDP17" s="46"/>
      <c r="FDQ17" s="46"/>
      <c r="FDR17" s="46"/>
      <c r="FDS17" s="46"/>
      <c r="FDT17" s="46"/>
      <c r="FDU17" s="46"/>
      <c r="FDV17" s="46"/>
      <c r="FDW17" s="46"/>
      <c r="FDX17" s="46"/>
      <c r="FDY17" s="46"/>
      <c r="FDZ17" s="46"/>
      <c r="FEA17" s="46"/>
      <c r="FEB17" s="46"/>
      <c r="FEC17" s="46"/>
      <c r="FED17" s="46"/>
      <c r="FEE17" s="46"/>
      <c r="FEF17" s="46"/>
      <c r="FEG17" s="46"/>
      <c r="FEH17" s="46"/>
      <c r="FEI17" s="46"/>
      <c r="FEJ17" s="46"/>
      <c r="FEK17" s="46"/>
      <c r="FEL17" s="46"/>
      <c r="FEM17" s="46"/>
      <c r="FEN17" s="46"/>
      <c r="FEO17" s="46"/>
      <c r="FEP17" s="46"/>
      <c r="FEQ17" s="46"/>
      <c r="FER17" s="46"/>
      <c r="FES17" s="46"/>
      <c r="FET17" s="46"/>
      <c r="FEU17" s="46"/>
      <c r="FEV17" s="46"/>
      <c r="FEW17" s="46"/>
      <c r="FEX17" s="46"/>
      <c r="FEY17" s="46"/>
      <c r="FEZ17" s="46"/>
      <c r="FFA17" s="46"/>
      <c r="FFB17" s="46"/>
      <c r="FFC17" s="46"/>
      <c r="FFD17" s="46"/>
      <c r="FFE17" s="46"/>
      <c r="FFF17" s="46"/>
      <c r="FFG17" s="46"/>
      <c r="FFH17" s="46"/>
      <c r="FFI17" s="46"/>
      <c r="FFJ17" s="46"/>
      <c r="FFK17" s="46"/>
      <c r="FFL17" s="46"/>
      <c r="FFM17" s="46"/>
      <c r="FFN17" s="46"/>
      <c r="FFO17" s="46"/>
      <c r="FFP17" s="46"/>
      <c r="FFQ17" s="46"/>
      <c r="FFR17" s="46"/>
      <c r="FFS17" s="46"/>
      <c r="FFT17" s="46"/>
      <c r="FFU17" s="46"/>
      <c r="FFV17" s="46"/>
      <c r="FFW17" s="46"/>
      <c r="FFX17" s="46"/>
      <c r="FFY17" s="46"/>
      <c r="FFZ17" s="46"/>
      <c r="FGA17" s="46"/>
      <c r="FGB17" s="46"/>
      <c r="FGC17" s="46"/>
      <c r="FGD17" s="46"/>
      <c r="FGE17" s="46"/>
      <c r="FGF17" s="46"/>
      <c r="FGG17" s="46"/>
      <c r="FGH17" s="46"/>
      <c r="FGI17" s="46"/>
      <c r="FGJ17" s="46"/>
      <c r="FGK17" s="46"/>
      <c r="FGL17" s="46"/>
      <c r="FGM17" s="46"/>
      <c r="FGN17" s="46"/>
      <c r="FGO17" s="46"/>
      <c r="FGP17" s="46"/>
      <c r="FGQ17" s="46"/>
      <c r="FGR17" s="46"/>
      <c r="FGS17" s="46"/>
      <c r="FGT17" s="46"/>
      <c r="FGU17" s="46"/>
      <c r="FGV17" s="46"/>
      <c r="FGW17" s="46"/>
      <c r="FGX17" s="46"/>
      <c r="FGY17" s="46"/>
      <c r="FGZ17" s="46"/>
      <c r="FHA17" s="46"/>
      <c r="FHB17" s="46"/>
      <c r="FHC17" s="46"/>
      <c r="FHD17" s="46"/>
      <c r="FHE17" s="46"/>
      <c r="FHF17" s="46"/>
      <c r="FHG17" s="46"/>
      <c r="FHH17" s="46"/>
      <c r="FHI17" s="46"/>
      <c r="FHJ17" s="46"/>
      <c r="FHK17" s="46"/>
      <c r="FHL17" s="46"/>
      <c r="FHM17" s="46"/>
      <c r="FHN17" s="46"/>
      <c r="FHO17" s="46"/>
      <c r="FHP17" s="46"/>
      <c r="FHQ17" s="46"/>
      <c r="FHR17" s="46"/>
      <c r="FHS17" s="46"/>
      <c r="FHT17" s="46"/>
      <c r="FHU17" s="46"/>
      <c r="FHV17" s="46"/>
      <c r="FHW17" s="46"/>
      <c r="FHX17" s="46"/>
      <c r="FHY17" s="46"/>
      <c r="FHZ17" s="46"/>
      <c r="FIA17" s="46"/>
      <c r="FIB17" s="46"/>
      <c r="FIC17" s="46"/>
      <c r="FID17" s="46"/>
      <c r="FIE17" s="46"/>
      <c r="FIF17" s="46"/>
      <c r="FIG17" s="46"/>
      <c r="FIH17" s="46"/>
      <c r="FII17" s="46"/>
      <c r="FIJ17" s="46"/>
      <c r="FIK17" s="46"/>
      <c r="FIL17" s="46"/>
      <c r="FIM17" s="46"/>
      <c r="FIN17" s="46"/>
      <c r="FIO17" s="46"/>
      <c r="FIP17" s="46"/>
      <c r="FIQ17" s="46"/>
      <c r="FIR17" s="46"/>
      <c r="FIS17" s="46"/>
      <c r="FIT17" s="46"/>
      <c r="FIU17" s="46"/>
      <c r="FIV17" s="46"/>
      <c r="FIW17" s="46"/>
      <c r="FIX17" s="46"/>
      <c r="FIY17" s="46"/>
      <c r="FIZ17" s="46"/>
      <c r="FJA17" s="46"/>
      <c r="FJB17" s="46"/>
      <c r="FJC17" s="46"/>
      <c r="FJD17" s="46"/>
      <c r="FJE17" s="46"/>
      <c r="FJF17" s="46"/>
      <c r="FJG17" s="46"/>
      <c r="FJH17" s="46"/>
      <c r="FJI17" s="46"/>
      <c r="FJJ17" s="46"/>
      <c r="FJK17" s="46"/>
      <c r="FJL17" s="46"/>
      <c r="FJM17" s="46"/>
      <c r="FJN17" s="46"/>
      <c r="FJO17" s="46"/>
      <c r="FJP17" s="46"/>
      <c r="FJQ17" s="46"/>
      <c r="FJR17" s="46"/>
      <c r="FJS17" s="46"/>
      <c r="FJT17" s="46"/>
      <c r="FJU17" s="46"/>
      <c r="FJV17" s="46"/>
      <c r="FJW17" s="46"/>
      <c r="FJX17" s="46"/>
      <c r="FJY17" s="46"/>
      <c r="FJZ17" s="46"/>
      <c r="FKA17" s="46"/>
      <c r="FKB17" s="46"/>
      <c r="FKC17" s="46"/>
      <c r="FKD17" s="46"/>
      <c r="FKE17" s="46"/>
      <c r="FKF17" s="46"/>
      <c r="FKG17" s="46"/>
      <c r="FKH17" s="46"/>
      <c r="FKI17" s="46"/>
      <c r="FKJ17" s="46"/>
      <c r="FKK17" s="46"/>
      <c r="FKL17" s="46"/>
      <c r="FKM17" s="46"/>
      <c r="FKN17" s="46"/>
      <c r="FKO17" s="46"/>
      <c r="FKP17" s="46"/>
      <c r="FKQ17" s="46"/>
      <c r="FKR17" s="46"/>
      <c r="FKS17" s="46"/>
      <c r="FKT17" s="46"/>
      <c r="FKU17" s="46"/>
      <c r="FKV17" s="46"/>
      <c r="FKW17" s="46"/>
      <c r="FKX17" s="46"/>
      <c r="FKY17" s="46"/>
      <c r="FKZ17" s="46"/>
      <c r="FLA17" s="46"/>
      <c r="FLB17" s="46"/>
      <c r="FLC17" s="46"/>
      <c r="FLD17" s="46"/>
      <c r="FLE17" s="46"/>
      <c r="FLF17" s="46"/>
      <c r="FLG17" s="46"/>
      <c r="FLH17" s="46"/>
      <c r="FLI17" s="46"/>
      <c r="FLJ17" s="46"/>
      <c r="FLK17" s="46"/>
      <c r="FLL17" s="46"/>
      <c r="FLM17" s="46"/>
      <c r="FLN17" s="46"/>
      <c r="FLO17" s="46"/>
      <c r="FLP17" s="46"/>
      <c r="FLQ17" s="46"/>
      <c r="FLR17" s="46"/>
      <c r="FLS17" s="46"/>
      <c r="FLT17" s="46"/>
      <c r="FLU17" s="46"/>
      <c r="FLV17" s="46"/>
      <c r="FLW17" s="46"/>
      <c r="FLX17" s="46"/>
      <c r="FLY17" s="46"/>
      <c r="FLZ17" s="46"/>
      <c r="FMA17" s="46"/>
      <c r="FMB17" s="46"/>
      <c r="FMC17" s="46"/>
      <c r="FMD17" s="46"/>
      <c r="FME17" s="46"/>
      <c r="FMF17" s="46"/>
      <c r="FMG17" s="46"/>
      <c r="FMH17" s="46"/>
      <c r="FMI17" s="46"/>
      <c r="FMJ17" s="46"/>
      <c r="FMK17" s="46"/>
      <c r="FML17" s="46"/>
      <c r="FMM17" s="46"/>
      <c r="FMN17" s="46"/>
      <c r="FMO17" s="46"/>
      <c r="FMP17" s="46"/>
      <c r="FMQ17" s="46"/>
      <c r="FMR17" s="46"/>
      <c r="FMS17" s="46"/>
      <c r="FMT17" s="46"/>
      <c r="FMU17" s="46"/>
      <c r="FMV17" s="46"/>
      <c r="FMW17" s="46"/>
      <c r="FMX17" s="46"/>
      <c r="FMY17" s="46"/>
      <c r="FMZ17" s="46"/>
      <c r="FNA17" s="46"/>
      <c r="FNB17" s="46"/>
      <c r="FNC17" s="46"/>
      <c r="FND17" s="46"/>
      <c r="FNE17" s="46"/>
      <c r="FNF17" s="46"/>
      <c r="FNG17" s="46"/>
      <c r="FNH17" s="46"/>
      <c r="FNI17" s="46"/>
      <c r="FNJ17" s="46"/>
      <c r="FNK17" s="46"/>
      <c r="FNL17" s="46"/>
      <c r="FNM17" s="46"/>
      <c r="FNN17" s="46"/>
      <c r="FNO17" s="46"/>
      <c r="FNP17" s="46"/>
      <c r="FNQ17" s="46"/>
      <c r="FNR17" s="46"/>
      <c r="FNS17" s="46"/>
      <c r="FNT17" s="46"/>
      <c r="FNU17" s="46"/>
      <c r="FNV17" s="46"/>
      <c r="FNW17" s="46"/>
      <c r="FNX17" s="46"/>
      <c r="FNY17" s="46"/>
      <c r="FNZ17" s="46"/>
      <c r="FOA17" s="46"/>
      <c r="FOB17" s="46"/>
      <c r="FOC17" s="46"/>
      <c r="FOD17" s="46"/>
      <c r="FOE17" s="46"/>
      <c r="FOF17" s="46"/>
      <c r="FOG17" s="46"/>
      <c r="FOH17" s="46"/>
      <c r="FOI17" s="46"/>
      <c r="FOJ17" s="46"/>
      <c r="FOK17" s="46"/>
      <c r="FOL17" s="46"/>
      <c r="FOM17" s="46"/>
      <c r="FON17" s="46"/>
      <c r="FOO17" s="46"/>
      <c r="FOP17" s="46"/>
      <c r="FOQ17" s="46"/>
      <c r="FOR17" s="46"/>
      <c r="FOS17" s="46"/>
      <c r="FOT17" s="46"/>
      <c r="FOU17" s="46"/>
      <c r="FOV17" s="46"/>
      <c r="FOW17" s="46"/>
      <c r="FOX17" s="46"/>
      <c r="FOY17" s="46"/>
      <c r="FOZ17" s="46"/>
      <c r="FPA17" s="46"/>
      <c r="FPB17" s="46"/>
      <c r="FPC17" s="46"/>
      <c r="FPD17" s="46"/>
      <c r="FPE17" s="46"/>
      <c r="FPF17" s="46"/>
      <c r="FPG17" s="46"/>
      <c r="FPH17" s="46"/>
      <c r="FPI17" s="46"/>
      <c r="FPJ17" s="46"/>
      <c r="FPK17" s="46"/>
      <c r="FPL17" s="46"/>
      <c r="FPM17" s="46"/>
      <c r="FPN17" s="46"/>
      <c r="FPO17" s="46"/>
      <c r="FPP17" s="46"/>
      <c r="FPQ17" s="46"/>
      <c r="FPR17" s="46"/>
      <c r="FPS17" s="46"/>
      <c r="FPT17" s="46"/>
      <c r="FPU17" s="46"/>
      <c r="FPV17" s="46"/>
      <c r="FPW17" s="46"/>
      <c r="FPX17" s="46"/>
      <c r="FPY17" s="46"/>
      <c r="FPZ17" s="46"/>
      <c r="FQA17" s="46"/>
      <c r="FQB17" s="46"/>
      <c r="FQC17" s="46"/>
      <c r="FQD17" s="46"/>
      <c r="FQE17" s="46"/>
      <c r="FQF17" s="46"/>
      <c r="FQG17" s="46"/>
      <c r="FQH17" s="46"/>
      <c r="FQI17" s="46"/>
      <c r="FQJ17" s="46"/>
      <c r="FQK17" s="46"/>
      <c r="FQL17" s="46"/>
      <c r="FQM17" s="46"/>
      <c r="FQN17" s="46"/>
      <c r="FQO17" s="46"/>
      <c r="FQP17" s="46"/>
      <c r="FQQ17" s="46"/>
      <c r="FQR17" s="46"/>
      <c r="FQS17" s="46"/>
      <c r="FQT17" s="46"/>
      <c r="FQU17" s="46"/>
      <c r="FQV17" s="46"/>
      <c r="FQW17" s="46"/>
      <c r="FQX17" s="46"/>
      <c r="FQY17" s="46"/>
      <c r="FQZ17" s="46"/>
      <c r="FRA17" s="46"/>
      <c r="FRB17" s="46"/>
      <c r="FRC17" s="46"/>
      <c r="FRD17" s="46"/>
      <c r="FRE17" s="46"/>
      <c r="FRF17" s="46"/>
      <c r="FRG17" s="46"/>
      <c r="FRH17" s="46"/>
      <c r="FRI17" s="46"/>
      <c r="FRJ17" s="46"/>
      <c r="FRK17" s="46"/>
      <c r="FRL17" s="46"/>
      <c r="FRM17" s="46"/>
      <c r="FRN17" s="46"/>
      <c r="FRO17" s="46"/>
      <c r="FRP17" s="46"/>
      <c r="FRQ17" s="46"/>
      <c r="FRR17" s="46"/>
      <c r="FRS17" s="46"/>
      <c r="FRT17" s="46"/>
      <c r="FRU17" s="46"/>
      <c r="FRV17" s="46"/>
      <c r="FRW17" s="46"/>
      <c r="FRX17" s="46"/>
      <c r="FRY17" s="46"/>
      <c r="FRZ17" s="46"/>
      <c r="FSA17" s="46"/>
      <c r="FSB17" s="46"/>
      <c r="FSC17" s="46"/>
      <c r="FSD17" s="46"/>
      <c r="FSE17" s="46"/>
      <c r="FSF17" s="46"/>
      <c r="FSG17" s="46"/>
      <c r="FSH17" s="46"/>
      <c r="FSI17" s="46"/>
      <c r="FSJ17" s="46"/>
      <c r="FSK17" s="46"/>
      <c r="FSL17" s="46"/>
      <c r="FSM17" s="46"/>
      <c r="FSN17" s="46"/>
      <c r="FSO17" s="46"/>
      <c r="FSP17" s="46"/>
      <c r="FSQ17" s="46"/>
      <c r="FSR17" s="46"/>
      <c r="FSS17" s="46"/>
      <c r="FST17" s="46"/>
      <c r="FSU17" s="46"/>
      <c r="FSV17" s="46"/>
      <c r="FSW17" s="46"/>
      <c r="FSX17" s="46"/>
      <c r="FSY17" s="46"/>
      <c r="FSZ17" s="46"/>
      <c r="FTA17" s="46"/>
      <c r="FTB17" s="46"/>
      <c r="FTC17" s="46"/>
      <c r="FTD17" s="46"/>
      <c r="FTE17" s="46"/>
      <c r="FTF17" s="46"/>
      <c r="FTG17" s="46"/>
      <c r="FTH17" s="46"/>
      <c r="FTI17" s="46"/>
      <c r="FTJ17" s="46"/>
      <c r="FTK17" s="46"/>
      <c r="FTL17" s="46"/>
      <c r="FTM17" s="46"/>
      <c r="FTN17" s="46"/>
      <c r="FTO17" s="46"/>
      <c r="FTP17" s="46"/>
      <c r="FTQ17" s="46"/>
      <c r="FTR17" s="46"/>
      <c r="FTS17" s="46"/>
      <c r="FTT17" s="46"/>
      <c r="FTU17" s="46"/>
      <c r="FTV17" s="46"/>
      <c r="FTW17" s="46"/>
      <c r="FTX17" s="46"/>
      <c r="FTY17" s="46"/>
      <c r="FTZ17" s="46"/>
      <c r="FUA17" s="46"/>
      <c r="FUB17" s="46"/>
      <c r="FUC17" s="46"/>
      <c r="FUD17" s="46"/>
      <c r="FUE17" s="46"/>
      <c r="FUF17" s="46"/>
      <c r="FUG17" s="46"/>
      <c r="FUH17" s="46"/>
      <c r="FUI17" s="46"/>
      <c r="FUJ17" s="46"/>
      <c r="FUK17" s="46"/>
      <c r="FUL17" s="46"/>
      <c r="FUM17" s="46"/>
      <c r="FUN17" s="46"/>
      <c r="FUO17" s="46"/>
      <c r="FUP17" s="46"/>
      <c r="FUQ17" s="46"/>
      <c r="FUR17" s="46"/>
      <c r="FUS17" s="46"/>
      <c r="FUT17" s="46"/>
      <c r="FUU17" s="46"/>
      <c r="FUV17" s="46"/>
      <c r="FUW17" s="46"/>
      <c r="FUX17" s="46"/>
      <c r="FUY17" s="46"/>
      <c r="FUZ17" s="46"/>
      <c r="FVA17" s="46"/>
      <c r="FVB17" s="46"/>
      <c r="FVC17" s="46"/>
      <c r="FVD17" s="46"/>
      <c r="FVE17" s="46"/>
      <c r="FVF17" s="46"/>
      <c r="FVG17" s="46"/>
      <c r="FVH17" s="46"/>
      <c r="FVI17" s="46"/>
      <c r="FVJ17" s="46"/>
      <c r="FVK17" s="46"/>
      <c r="FVL17" s="46"/>
      <c r="FVM17" s="46"/>
      <c r="FVN17" s="46"/>
      <c r="FVO17" s="46"/>
      <c r="FVP17" s="46"/>
      <c r="FVQ17" s="46"/>
      <c r="FVR17" s="46"/>
      <c r="FVS17" s="46"/>
      <c r="FVT17" s="46"/>
      <c r="FVU17" s="46"/>
      <c r="FVV17" s="46"/>
      <c r="FVW17" s="46"/>
      <c r="FVX17" s="46"/>
      <c r="FVY17" s="46"/>
      <c r="FVZ17" s="46"/>
      <c r="FWA17" s="46"/>
      <c r="FWB17" s="46"/>
      <c r="FWC17" s="46"/>
      <c r="FWD17" s="46"/>
      <c r="FWE17" s="46"/>
      <c r="FWF17" s="46"/>
      <c r="FWG17" s="46"/>
      <c r="FWH17" s="46"/>
      <c r="FWI17" s="46"/>
      <c r="FWJ17" s="46"/>
      <c r="FWK17" s="46"/>
      <c r="FWL17" s="46"/>
      <c r="FWM17" s="46"/>
      <c r="FWN17" s="46"/>
      <c r="FWO17" s="46"/>
      <c r="FWP17" s="46"/>
      <c r="FWQ17" s="46"/>
      <c r="FWR17" s="46"/>
      <c r="FWS17" s="46"/>
      <c r="FWT17" s="46"/>
      <c r="FWU17" s="46"/>
      <c r="FWV17" s="46"/>
      <c r="FWW17" s="46"/>
      <c r="FWX17" s="46"/>
      <c r="FWY17" s="46"/>
      <c r="FWZ17" s="46"/>
      <c r="FXA17" s="46"/>
      <c r="FXB17" s="46"/>
      <c r="FXC17" s="46"/>
      <c r="FXD17" s="46"/>
      <c r="FXE17" s="46"/>
      <c r="FXF17" s="46"/>
      <c r="FXG17" s="46"/>
      <c r="FXH17" s="46"/>
      <c r="FXI17" s="46"/>
      <c r="FXJ17" s="46"/>
      <c r="FXK17" s="46"/>
      <c r="FXL17" s="46"/>
      <c r="FXM17" s="46"/>
      <c r="FXN17" s="46"/>
      <c r="FXO17" s="46"/>
      <c r="FXP17" s="46"/>
      <c r="FXQ17" s="46"/>
      <c r="FXR17" s="46"/>
      <c r="FXS17" s="46"/>
      <c r="FXT17" s="46"/>
      <c r="FXU17" s="46"/>
      <c r="FXV17" s="46"/>
      <c r="FXW17" s="46"/>
      <c r="FXX17" s="46"/>
      <c r="FXY17" s="46"/>
      <c r="FXZ17" s="46"/>
      <c r="FYA17" s="46"/>
      <c r="FYB17" s="46"/>
      <c r="FYC17" s="46"/>
      <c r="FYD17" s="46"/>
      <c r="FYE17" s="46"/>
      <c r="FYF17" s="46"/>
      <c r="FYG17" s="46"/>
      <c r="FYH17" s="46"/>
      <c r="FYI17" s="46"/>
      <c r="FYJ17" s="46"/>
      <c r="FYK17" s="46"/>
      <c r="FYL17" s="46"/>
      <c r="FYM17" s="46"/>
      <c r="FYN17" s="46"/>
      <c r="FYO17" s="46"/>
      <c r="FYP17" s="46"/>
      <c r="FYQ17" s="46"/>
      <c r="FYR17" s="46"/>
      <c r="FYS17" s="46"/>
      <c r="FYT17" s="46"/>
      <c r="FYU17" s="46"/>
      <c r="FYV17" s="46"/>
      <c r="FYW17" s="46"/>
      <c r="FYX17" s="46"/>
      <c r="FYY17" s="46"/>
      <c r="FYZ17" s="46"/>
      <c r="FZA17" s="46"/>
      <c r="FZB17" s="46"/>
      <c r="FZC17" s="46"/>
      <c r="FZD17" s="46"/>
      <c r="FZE17" s="46"/>
      <c r="FZF17" s="46"/>
      <c r="FZG17" s="46"/>
      <c r="FZH17" s="46"/>
      <c r="FZI17" s="46"/>
      <c r="FZJ17" s="46"/>
      <c r="FZK17" s="46"/>
      <c r="FZL17" s="46"/>
      <c r="FZM17" s="46"/>
      <c r="FZN17" s="46"/>
      <c r="FZO17" s="46"/>
      <c r="FZP17" s="46"/>
      <c r="FZQ17" s="46"/>
      <c r="FZR17" s="46"/>
      <c r="FZS17" s="46"/>
      <c r="FZT17" s="46"/>
      <c r="FZU17" s="46"/>
      <c r="FZV17" s="46"/>
      <c r="FZW17" s="46"/>
      <c r="FZX17" s="46"/>
      <c r="FZY17" s="46"/>
      <c r="FZZ17" s="46"/>
      <c r="GAA17" s="46"/>
      <c r="GAB17" s="46"/>
      <c r="GAC17" s="46"/>
      <c r="GAD17" s="46"/>
      <c r="GAE17" s="46"/>
      <c r="GAF17" s="46"/>
      <c r="GAG17" s="46"/>
      <c r="GAH17" s="46"/>
      <c r="GAI17" s="46"/>
      <c r="GAJ17" s="46"/>
      <c r="GAK17" s="46"/>
      <c r="GAL17" s="46"/>
      <c r="GAM17" s="46"/>
      <c r="GAN17" s="46"/>
      <c r="GAO17" s="46"/>
      <c r="GAP17" s="46"/>
      <c r="GAQ17" s="46"/>
      <c r="GAR17" s="46"/>
      <c r="GAS17" s="46"/>
      <c r="GAT17" s="46"/>
      <c r="GAU17" s="46"/>
      <c r="GAV17" s="46"/>
      <c r="GAW17" s="46"/>
      <c r="GAX17" s="46"/>
      <c r="GAY17" s="46"/>
      <c r="GAZ17" s="46"/>
      <c r="GBA17" s="46"/>
      <c r="GBB17" s="46"/>
      <c r="GBC17" s="46"/>
      <c r="GBD17" s="46"/>
      <c r="GBE17" s="46"/>
      <c r="GBF17" s="46"/>
      <c r="GBG17" s="46"/>
      <c r="GBH17" s="46"/>
      <c r="GBI17" s="46"/>
      <c r="GBJ17" s="46"/>
      <c r="GBK17" s="46"/>
      <c r="GBL17" s="46"/>
      <c r="GBM17" s="46"/>
      <c r="GBN17" s="46"/>
      <c r="GBO17" s="46"/>
      <c r="GBP17" s="46"/>
      <c r="GBQ17" s="46"/>
      <c r="GBR17" s="46"/>
      <c r="GBS17" s="46"/>
      <c r="GBT17" s="46"/>
      <c r="GBU17" s="46"/>
      <c r="GBV17" s="46"/>
      <c r="GBW17" s="46"/>
      <c r="GBX17" s="46"/>
      <c r="GBY17" s="46"/>
      <c r="GBZ17" s="46"/>
      <c r="GCA17" s="46"/>
      <c r="GCB17" s="46"/>
      <c r="GCC17" s="46"/>
      <c r="GCD17" s="46"/>
      <c r="GCE17" s="46"/>
      <c r="GCF17" s="46"/>
      <c r="GCG17" s="46"/>
      <c r="GCH17" s="46"/>
      <c r="GCI17" s="46"/>
      <c r="GCJ17" s="46"/>
      <c r="GCK17" s="46"/>
      <c r="GCL17" s="46"/>
      <c r="GCM17" s="46"/>
      <c r="GCN17" s="46"/>
      <c r="GCO17" s="46"/>
      <c r="GCP17" s="46"/>
      <c r="GCQ17" s="46"/>
      <c r="GCR17" s="46"/>
      <c r="GCS17" s="46"/>
      <c r="GCT17" s="46"/>
      <c r="GCU17" s="46"/>
      <c r="GCV17" s="46"/>
      <c r="GCW17" s="46"/>
      <c r="GCX17" s="46"/>
      <c r="GCY17" s="46"/>
      <c r="GCZ17" s="46"/>
      <c r="GDA17" s="46"/>
      <c r="GDB17" s="46"/>
      <c r="GDC17" s="46"/>
      <c r="GDD17" s="46"/>
      <c r="GDE17" s="46"/>
      <c r="GDF17" s="46"/>
      <c r="GDG17" s="46"/>
      <c r="GDH17" s="46"/>
      <c r="GDI17" s="46"/>
      <c r="GDJ17" s="46"/>
      <c r="GDK17" s="46"/>
      <c r="GDL17" s="46"/>
      <c r="GDM17" s="46"/>
      <c r="GDN17" s="46"/>
      <c r="GDO17" s="46"/>
      <c r="GDP17" s="46"/>
      <c r="GDQ17" s="46"/>
      <c r="GDR17" s="46"/>
      <c r="GDS17" s="46"/>
      <c r="GDT17" s="46"/>
      <c r="GDU17" s="46"/>
      <c r="GDV17" s="46"/>
      <c r="GDW17" s="46"/>
      <c r="GDX17" s="46"/>
      <c r="GDY17" s="46"/>
      <c r="GDZ17" s="46"/>
      <c r="GEA17" s="46"/>
      <c r="GEB17" s="46"/>
      <c r="GEC17" s="46"/>
      <c r="GED17" s="46"/>
      <c r="GEE17" s="46"/>
      <c r="GEF17" s="46"/>
      <c r="GEG17" s="46"/>
      <c r="GEH17" s="46"/>
      <c r="GEI17" s="46"/>
      <c r="GEJ17" s="46"/>
      <c r="GEK17" s="46"/>
      <c r="GEL17" s="46"/>
      <c r="GEM17" s="46"/>
      <c r="GEN17" s="46"/>
      <c r="GEO17" s="46"/>
      <c r="GEP17" s="46"/>
      <c r="GEQ17" s="46"/>
      <c r="GER17" s="46"/>
      <c r="GES17" s="46"/>
      <c r="GET17" s="46"/>
      <c r="GEU17" s="46"/>
      <c r="GEV17" s="46"/>
      <c r="GEW17" s="46"/>
      <c r="GEX17" s="46"/>
      <c r="GEY17" s="46"/>
      <c r="GEZ17" s="46"/>
      <c r="GFA17" s="46"/>
      <c r="GFB17" s="46"/>
      <c r="GFC17" s="46"/>
      <c r="GFD17" s="46"/>
      <c r="GFE17" s="46"/>
      <c r="GFF17" s="46"/>
      <c r="GFG17" s="46"/>
      <c r="GFH17" s="46"/>
      <c r="GFI17" s="46"/>
      <c r="GFJ17" s="46"/>
      <c r="GFK17" s="46"/>
      <c r="GFL17" s="46"/>
      <c r="GFM17" s="46"/>
      <c r="GFN17" s="46"/>
      <c r="GFO17" s="46"/>
      <c r="GFP17" s="46"/>
      <c r="GFQ17" s="46"/>
      <c r="GFR17" s="46"/>
      <c r="GFS17" s="46"/>
      <c r="GFT17" s="46"/>
      <c r="GFU17" s="46"/>
      <c r="GFV17" s="46"/>
      <c r="GFW17" s="46"/>
      <c r="GFX17" s="46"/>
      <c r="GFY17" s="46"/>
      <c r="GFZ17" s="46"/>
      <c r="GGA17" s="46"/>
      <c r="GGB17" s="46"/>
      <c r="GGC17" s="46"/>
      <c r="GGD17" s="46"/>
      <c r="GGE17" s="46"/>
      <c r="GGF17" s="46"/>
      <c r="GGG17" s="46"/>
      <c r="GGH17" s="46"/>
      <c r="GGI17" s="46"/>
      <c r="GGJ17" s="46"/>
      <c r="GGK17" s="46"/>
      <c r="GGL17" s="46"/>
      <c r="GGM17" s="46"/>
      <c r="GGN17" s="46"/>
      <c r="GGO17" s="46"/>
      <c r="GGP17" s="46"/>
      <c r="GGQ17" s="46"/>
      <c r="GGR17" s="46"/>
      <c r="GGS17" s="46"/>
      <c r="GGT17" s="46"/>
      <c r="GGU17" s="46"/>
      <c r="GGV17" s="46"/>
      <c r="GGW17" s="46"/>
      <c r="GGX17" s="46"/>
      <c r="GGY17" s="46"/>
      <c r="GGZ17" s="46"/>
      <c r="GHA17" s="46"/>
      <c r="GHB17" s="46"/>
      <c r="GHC17" s="46"/>
      <c r="GHD17" s="46"/>
      <c r="GHE17" s="46"/>
      <c r="GHF17" s="46"/>
      <c r="GHG17" s="46"/>
      <c r="GHH17" s="46"/>
      <c r="GHI17" s="46"/>
      <c r="GHJ17" s="46"/>
      <c r="GHK17" s="46"/>
      <c r="GHL17" s="46"/>
      <c r="GHM17" s="46"/>
      <c r="GHN17" s="46"/>
      <c r="GHO17" s="46"/>
      <c r="GHP17" s="46"/>
      <c r="GHQ17" s="46"/>
      <c r="GHR17" s="46"/>
      <c r="GHS17" s="46"/>
      <c r="GHT17" s="46"/>
      <c r="GHU17" s="46"/>
      <c r="GHV17" s="46"/>
      <c r="GHW17" s="46"/>
      <c r="GHX17" s="46"/>
      <c r="GHY17" s="46"/>
      <c r="GHZ17" s="46"/>
      <c r="GIA17" s="46"/>
      <c r="GIB17" s="46"/>
      <c r="GIC17" s="46"/>
      <c r="GID17" s="46"/>
      <c r="GIE17" s="46"/>
      <c r="GIF17" s="46"/>
      <c r="GIG17" s="46"/>
      <c r="GIH17" s="46"/>
      <c r="GII17" s="46"/>
      <c r="GIJ17" s="46"/>
      <c r="GIK17" s="46"/>
      <c r="GIL17" s="46"/>
      <c r="GIM17" s="46"/>
      <c r="GIN17" s="46"/>
      <c r="GIO17" s="46"/>
      <c r="GIP17" s="46"/>
      <c r="GIQ17" s="46"/>
      <c r="GIR17" s="46"/>
      <c r="GIS17" s="46"/>
      <c r="GIT17" s="46"/>
      <c r="GIU17" s="46"/>
      <c r="GIV17" s="46"/>
      <c r="GIW17" s="46"/>
      <c r="GIX17" s="46"/>
      <c r="GIY17" s="46"/>
      <c r="GIZ17" s="46"/>
      <c r="GJA17" s="46"/>
      <c r="GJB17" s="46"/>
      <c r="GJC17" s="46"/>
      <c r="GJD17" s="46"/>
      <c r="GJE17" s="46"/>
      <c r="GJF17" s="46"/>
      <c r="GJG17" s="46"/>
      <c r="GJH17" s="46"/>
      <c r="GJI17" s="46"/>
      <c r="GJJ17" s="46"/>
      <c r="GJK17" s="46"/>
      <c r="GJL17" s="46"/>
      <c r="GJM17" s="46"/>
      <c r="GJN17" s="46"/>
      <c r="GJO17" s="46"/>
      <c r="GJP17" s="46"/>
      <c r="GJQ17" s="46"/>
      <c r="GJR17" s="46"/>
      <c r="GJS17" s="46"/>
      <c r="GJT17" s="46"/>
      <c r="GJU17" s="46"/>
      <c r="GJV17" s="46"/>
      <c r="GJW17" s="46"/>
      <c r="GJX17" s="46"/>
      <c r="GJY17" s="46"/>
      <c r="GJZ17" s="46"/>
      <c r="GKA17" s="46"/>
      <c r="GKB17" s="46"/>
      <c r="GKC17" s="46"/>
      <c r="GKD17" s="46"/>
      <c r="GKE17" s="46"/>
      <c r="GKF17" s="46"/>
      <c r="GKG17" s="46"/>
      <c r="GKH17" s="46"/>
      <c r="GKI17" s="46"/>
      <c r="GKJ17" s="46"/>
      <c r="GKK17" s="46"/>
      <c r="GKL17" s="46"/>
      <c r="GKM17" s="46"/>
      <c r="GKN17" s="46"/>
      <c r="GKO17" s="46"/>
      <c r="GKP17" s="46"/>
      <c r="GKQ17" s="46"/>
      <c r="GKR17" s="46"/>
      <c r="GKS17" s="46"/>
      <c r="GKT17" s="46"/>
      <c r="GKU17" s="46"/>
      <c r="GKV17" s="46"/>
      <c r="GKW17" s="46"/>
      <c r="GKX17" s="46"/>
      <c r="GKY17" s="46"/>
      <c r="GKZ17" s="46"/>
      <c r="GLA17" s="46"/>
      <c r="GLB17" s="46"/>
      <c r="GLC17" s="46"/>
      <c r="GLD17" s="46"/>
      <c r="GLE17" s="46"/>
      <c r="GLF17" s="46"/>
      <c r="GLG17" s="46"/>
      <c r="GLH17" s="46"/>
      <c r="GLI17" s="46"/>
      <c r="GLJ17" s="46"/>
      <c r="GLK17" s="46"/>
      <c r="GLL17" s="46"/>
      <c r="GLM17" s="46"/>
      <c r="GLN17" s="46"/>
      <c r="GLO17" s="46"/>
      <c r="GLP17" s="46"/>
      <c r="GLQ17" s="46"/>
      <c r="GLR17" s="46"/>
      <c r="GLS17" s="46"/>
      <c r="GLT17" s="46"/>
      <c r="GLU17" s="46"/>
      <c r="GLV17" s="46"/>
      <c r="GLW17" s="46"/>
      <c r="GLX17" s="46"/>
      <c r="GLY17" s="46"/>
      <c r="GLZ17" s="46"/>
      <c r="GMA17" s="46"/>
      <c r="GMB17" s="46"/>
      <c r="GMC17" s="46"/>
      <c r="GMD17" s="46"/>
      <c r="GME17" s="46"/>
      <c r="GMF17" s="46"/>
      <c r="GMG17" s="46"/>
      <c r="GMH17" s="46"/>
      <c r="GMI17" s="46"/>
      <c r="GMJ17" s="46"/>
      <c r="GMK17" s="46"/>
      <c r="GML17" s="46"/>
      <c r="GMM17" s="46"/>
      <c r="GMN17" s="46"/>
      <c r="GMO17" s="46"/>
      <c r="GMP17" s="46"/>
      <c r="GMQ17" s="46"/>
      <c r="GMR17" s="46"/>
      <c r="GMS17" s="46"/>
      <c r="GMT17" s="46"/>
      <c r="GMU17" s="46"/>
      <c r="GMV17" s="46"/>
      <c r="GMW17" s="46"/>
      <c r="GMX17" s="46"/>
      <c r="GMY17" s="46"/>
      <c r="GMZ17" s="46"/>
      <c r="GNA17" s="46"/>
      <c r="GNB17" s="46"/>
      <c r="GNC17" s="46"/>
      <c r="GND17" s="46"/>
      <c r="GNE17" s="46"/>
      <c r="GNF17" s="46"/>
      <c r="GNG17" s="46"/>
      <c r="GNH17" s="46"/>
      <c r="GNI17" s="46"/>
      <c r="GNJ17" s="46"/>
      <c r="GNK17" s="46"/>
      <c r="GNL17" s="46"/>
      <c r="GNM17" s="46"/>
      <c r="GNN17" s="46"/>
      <c r="GNO17" s="46"/>
      <c r="GNP17" s="46"/>
      <c r="GNQ17" s="46"/>
      <c r="GNR17" s="46"/>
      <c r="GNS17" s="46"/>
      <c r="GNT17" s="46"/>
      <c r="GNU17" s="46"/>
      <c r="GNV17" s="46"/>
      <c r="GNW17" s="46"/>
      <c r="GNX17" s="46"/>
      <c r="GNY17" s="46"/>
      <c r="GNZ17" s="46"/>
      <c r="GOA17" s="46"/>
      <c r="GOB17" s="46"/>
      <c r="GOC17" s="46"/>
      <c r="GOD17" s="46"/>
      <c r="GOE17" s="46"/>
      <c r="GOF17" s="46"/>
      <c r="GOG17" s="46"/>
      <c r="GOH17" s="46"/>
      <c r="GOI17" s="46"/>
      <c r="GOJ17" s="46"/>
      <c r="GOK17" s="46"/>
      <c r="GOL17" s="46"/>
      <c r="GOM17" s="46"/>
      <c r="GON17" s="46"/>
      <c r="GOO17" s="46"/>
      <c r="GOP17" s="46"/>
      <c r="GOQ17" s="46"/>
      <c r="GOR17" s="46"/>
      <c r="GOS17" s="46"/>
      <c r="GOT17" s="46"/>
      <c r="GOU17" s="46"/>
      <c r="GOV17" s="46"/>
      <c r="GOW17" s="46"/>
      <c r="GOX17" s="46"/>
      <c r="GOY17" s="46"/>
      <c r="GOZ17" s="46"/>
      <c r="GPA17" s="46"/>
      <c r="GPB17" s="46"/>
      <c r="GPC17" s="46"/>
      <c r="GPD17" s="46"/>
      <c r="GPE17" s="46"/>
      <c r="GPF17" s="46"/>
      <c r="GPG17" s="46"/>
      <c r="GPH17" s="46"/>
      <c r="GPI17" s="46"/>
      <c r="GPJ17" s="46"/>
      <c r="GPK17" s="46"/>
      <c r="GPL17" s="46"/>
      <c r="GPM17" s="46"/>
      <c r="GPN17" s="46"/>
      <c r="GPO17" s="46"/>
      <c r="GPP17" s="46"/>
      <c r="GPQ17" s="46"/>
      <c r="GPR17" s="46"/>
      <c r="GPS17" s="46"/>
      <c r="GPT17" s="46"/>
      <c r="GPU17" s="46"/>
      <c r="GPV17" s="46"/>
      <c r="GPW17" s="46"/>
      <c r="GPX17" s="46"/>
      <c r="GPY17" s="46"/>
      <c r="GPZ17" s="46"/>
      <c r="GQA17" s="46"/>
      <c r="GQB17" s="46"/>
      <c r="GQC17" s="46"/>
      <c r="GQD17" s="46"/>
      <c r="GQE17" s="46"/>
      <c r="GQF17" s="46"/>
      <c r="GQG17" s="46"/>
      <c r="GQH17" s="46"/>
      <c r="GQI17" s="46"/>
      <c r="GQJ17" s="46"/>
      <c r="GQK17" s="46"/>
      <c r="GQL17" s="46"/>
      <c r="GQM17" s="46"/>
      <c r="GQN17" s="46"/>
      <c r="GQO17" s="46"/>
      <c r="GQP17" s="46"/>
      <c r="GQQ17" s="46"/>
      <c r="GQR17" s="46"/>
      <c r="GQS17" s="46"/>
      <c r="GQT17" s="46"/>
      <c r="GQU17" s="46"/>
      <c r="GQV17" s="46"/>
      <c r="GQW17" s="46"/>
      <c r="GQX17" s="46"/>
      <c r="GQY17" s="46"/>
      <c r="GQZ17" s="46"/>
      <c r="GRA17" s="46"/>
      <c r="GRB17" s="46"/>
      <c r="GRC17" s="46"/>
      <c r="GRD17" s="46"/>
      <c r="GRE17" s="46"/>
      <c r="GRF17" s="46"/>
      <c r="GRG17" s="46"/>
      <c r="GRH17" s="46"/>
      <c r="GRI17" s="46"/>
      <c r="GRJ17" s="46"/>
      <c r="GRK17" s="46"/>
      <c r="GRL17" s="46"/>
      <c r="GRM17" s="46"/>
      <c r="GRN17" s="46"/>
      <c r="GRO17" s="46"/>
      <c r="GRP17" s="46"/>
      <c r="GRQ17" s="46"/>
      <c r="GRR17" s="46"/>
      <c r="GRS17" s="46"/>
      <c r="GRT17" s="46"/>
      <c r="GRU17" s="46"/>
      <c r="GRV17" s="46"/>
      <c r="GRW17" s="46"/>
      <c r="GRX17" s="46"/>
      <c r="GRY17" s="46"/>
      <c r="GRZ17" s="46"/>
      <c r="GSA17" s="46"/>
      <c r="GSB17" s="46"/>
      <c r="GSC17" s="46"/>
      <c r="GSD17" s="46"/>
      <c r="GSE17" s="46"/>
      <c r="GSF17" s="46"/>
      <c r="GSG17" s="46"/>
      <c r="GSH17" s="46"/>
      <c r="GSI17" s="46"/>
      <c r="GSJ17" s="46"/>
      <c r="GSK17" s="46"/>
      <c r="GSL17" s="46"/>
      <c r="GSM17" s="46"/>
      <c r="GSN17" s="46"/>
      <c r="GSO17" s="46"/>
      <c r="GSP17" s="46"/>
      <c r="GSQ17" s="46"/>
      <c r="GSR17" s="46"/>
      <c r="GSS17" s="46"/>
      <c r="GST17" s="46"/>
      <c r="GSU17" s="46"/>
      <c r="GSV17" s="46"/>
      <c r="GSW17" s="46"/>
      <c r="GSX17" s="46"/>
      <c r="GSY17" s="46"/>
      <c r="GSZ17" s="46"/>
      <c r="GTA17" s="46"/>
      <c r="GTB17" s="46"/>
      <c r="GTC17" s="46"/>
      <c r="GTD17" s="46"/>
      <c r="GTE17" s="46"/>
      <c r="GTF17" s="46"/>
      <c r="GTG17" s="46"/>
      <c r="GTH17" s="46"/>
      <c r="GTI17" s="46"/>
      <c r="GTJ17" s="46"/>
      <c r="GTK17" s="46"/>
      <c r="GTL17" s="46"/>
      <c r="GTM17" s="46"/>
      <c r="GTN17" s="46"/>
      <c r="GTO17" s="46"/>
      <c r="GTP17" s="46"/>
      <c r="GTQ17" s="46"/>
      <c r="GTR17" s="46"/>
      <c r="GTS17" s="46"/>
      <c r="GTT17" s="46"/>
      <c r="GTU17" s="46"/>
      <c r="GTV17" s="46"/>
      <c r="GTW17" s="46"/>
      <c r="GTX17" s="46"/>
      <c r="GTY17" s="46"/>
      <c r="GTZ17" s="46"/>
      <c r="GUA17" s="46"/>
      <c r="GUB17" s="46"/>
      <c r="GUC17" s="46"/>
      <c r="GUD17" s="46"/>
      <c r="GUE17" s="46"/>
      <c r="GUF17" s="46"/>
      <c r="GUG17" s="46"/>
      <c r="GUH17" s="46"/>
      <c r="GUI17" s="46"/>
      <c r="GUJ17" s="46"/>
      <c r="GUK17" s="46"/>
      <c r="GUL17" s="46"/>
      <c r="GUM17" s="46"/>
      <c r="GUN17" s="46"/>
      <c r="GUO17" s="46"/>
      <c r="GUP17" s="46"/>
      <c r="GUQ17" s="46"/>
      <c r="GUR17" s="46"/>
      <c r="GUS17" s="46"/>
      <c r="GUT17" s="46"/>
      <c r="GUU17" s="46"/>
      <c r="GUV17" s="46"/>
      <c r="GUW17" s="46"/>
      <c r="GUX17" s="46"/>
      <c r="GUY17" s="46"/>
      <c r="GUZ17" s="46"/>
      <c r="GVA17" s="46"/>
      <c r="GVB17" s="46"/>
      <c r="GVC17" s="46"/>
      <c r="GVD17" s="46"/>
      <c r="GVE17" s="46"/>
      <c r="GVF17" s="46"/>
      <c r="GVG17" s="46"/>
      <c r="GVH17" s="46"/>
      <c r="GVI17" s="46"/>
      <c r="GVJ17" s="46"/>
      <c r="GVK17" s="46"/>
      <c r="GVL17" s="46"/>
      <c r="GVM17" s="46"/>
      <c r="GVN17" s="46"/>
      <c r="GVO17" s="46"/>
      <c r="GVP17" s="46"/>
      <c r="GVQ17" s="46"/>
      <c r="GVR17" s="46"/>
      <c r="GVS17" s="46"/>
      <c r="GVT17" s="46"/>
      <c r="GVU17" s="46"/>
      <c r="GVV17" s="46"/>
      <c r="GVW17" s="46"/>
      <c r="GVX17" s="46"/>
      <c r="GVY17" s="46"/>
      <c r="GVZ17" s="46"/>
      <c r="GWA17" s="46"/>
      <c r="GWB17" s="46"/>
      <c r="GWC17" s="46"/>
      <c r="GWD17" s="46"/>
      <c r="GWE17" s="46"/>
      <c r="GWF17" s="46"/>
      <c r="GWG17" s="46"/>
      <c r="GWH17" s="46"/>
      <c r="GWI17" s="46"/>
      <c r="GWJ17" s="46"/>
      <c r="GWK17" s="46"/>
      <c r="GWL17" s="46"/>
      <c r="GWM17" s="46"/>
      <c r="GWN17" s="46"/>
      <c r="GWO17" s="46"/>
      <c r="GWP17" s="46"/>
      <c r="GWQ17" s="46"/>
      <c r="GWR17" s="46"/>
      <c r="GWS17" s="46"/>
      <c r="GWT17" s="46"/>
      <c r="GWU17" s="46"/>
      <c r="GWV17" s="46"/>
      <c r="GWW17" s="46"/>
      <c r="GWX17" s="46"/>
      <c r="GWY17" s="46"/>
      <c r="GWZ17" s="46"/>
      <c r="GXA17" s="46"/>
      <c r="GXB17" s="46"/>
      <c r="GXC17" s="46"/>
      <c r="GXD17" s="46"/>
      <c r="GXE17" s="46"/>
      <c r="GXF17" s="46"/>
      <c r="GXG17" s="46"/>
      <c r="GXH17" s="46"/>
      <c r="GXI17" s="46"/>
      <c r="GXJ17" s="46"/>
      <c r="GXK17" s="46"/>
      <c r="GXL17" s="46"/>
      <c r="GXM17" s="46"/>
      <c r="GXN17" s="46"/>
      <c r="GXO17" s="46"/>
      <c r="GXP17" s="46"/>
      <c r="GXQ17" s="46"/>
      <c r="GXR17" s="46"/>
      <c r="GXS17" s="46"/>
      <c r="GXT17" s="46"/>
      <c r="GXU17" s="46"/>
      <c r="GXV17" s="46"/>
      <c r="GXW17" s="46"/>
      <c r="GXX17" s="46"/>
      <c r="GXY17" s="46"/>
      <c r="GXZ17" s="46"/>
      <c r="GYA17" s="46"/>
      <c r="GYB17" s="46"/>
      <c r="GYC17" s="46"/>
      <c r="GYD17" s="46"/>
      <c r="GYE17" s="46"/>
      <c r="GYF17" s="46"/>
      <c r="GYG17" s="46"/>
      <c r="GYH17" s="46"/>
      <c r="GYI17" s="46"/>
      <c r="GYJ17" s="46"/>
      <c r="GYK17" s="46"/>
      <c r="GYL17" s="46"/>
      <c r="GYM17" s="46"/>
      <c r="GYN17" s="46"/>
      <c r="GYO17" s="46"/>
      <c r="GYP17" s="46"/>
      <c r="GYQ17" s="46"/>
      <c r="GYR17" s="46"/>
      <c r="GYS17" s="46"/>
      <c r="GYT17" s="46"/>
      <c r="GYU17" s="46"/>
      <c r="GYV17" s="46"/>
      <c r="GYW17" s="46"/>
      <c r="GYX17" s="46"/>
      <c r="GYY17" s="46"/>
      <c r="GYZ17" s="46"/>
      <c r="GZA17" s="46"/>
      <c r="GZB17" s="46"/>
      <c r="GZC17" s="46"/>
      <c r="GZD17" s="46"/>
      <c r="GZE17" s="46"/>
      <c r="GZF17" s="46"/>
      <c r="GZG17" s="46"/>
      <c r="GZH17" s="46"/>
      <c r="GZI17" s="46"/>
      <c r="GZJ17" s="46"/>
      <c r="GZK17" s="46"/>
      <c r="GZL17" s="46"/>
      <c r="GZM17" s="46"/>
      <c r="GZN17" s="46"/>
      <c r="GZO17" s="46"/>
      <c r="GZP17" s="46"/>
      <c r="GZQ17" s="46"/>
      <c r="GZR17" s="46"/>
      <c r="GZS17" s="46"/>
      <c r="GZT17" s="46"/>
      <c r="GZU17" s="46"/>
      <c r="GZV17" s="46"/>
      <c r="GZW17" s="46"/>
      <c r="GZX17" s="46"/>
      <c r="GZY17" s="46"/>
      <c r="GZZ17" s="46"/>
      <c r="HAA17" s="46"/>
      <c r="HAB17" s="46"/>
      <c r="HAC17" s="46"/>
      <c r="HAD17" s="46"/>
      <c r="HAE17" s="46"/>
      <c r="HAF17" s="46"/>
      <c r="HAG17" s="46"/>
      <c r="HAH17" s="46"/>
      <c r="HAI17" s="46"/>
      <c r="HAJ17" s="46"/>
      <c r="HAK17" s="46"/>
      <c r="HAL17" s="46"/>
      <c r="HAM17" s="46"/>
      <c r="HAN17" s="46"/>
      <c r="HAO17" s="46"/>
      <c r="HAP17" s="46"/>
      <c r="HAQ17" s="46"/>
      <c r="HAR17" s="46"/>
      <c r="HAS17" s="46"/>
      <c r="HAT17" s="46"/>
      <c r="HAU17" s="46"/>
      <c r="HAV17" s="46"/>
      <c r="HAW17" s="46"/>
      <c r="HAX17" s="46"/>
      <c r="HAY17" s="46"/>
      <c r="HAZ17" s="46"/>
      <c r="HBA17" s="46"/>
      <c r="HBB17" s="46"/>
      <c r="HBC17" s="46"/>
      <c r="HBD17" s="46"/>
      <c r="HBE17" s="46"/>
      <c r="HBF17" s="46"/>
      <c r="HBG17" s="46"/>
      <c r="HBH17" s="46"/>
      <c r="HBI17" s="46"/>
      <c r="HBJ17" s="46"/>
      <c r="HBK17" s="46"/>
      <c r="HBL17" s="46"/>
      <c r="HBM17" s="46"/>
      <c r="HBN17" s="46"/>
      <c r="HBO17" s="46"/>
      <c r="HBP17" s="46"/>
      <c r="HBQ17" s="46"/>
      <c r="HBR17" s="46"/>
      <c r="HBS17" s="46"/>
      <c r="HBT17" s="46"/>
      <c r="HBU17" s="46"/>
      <c r="HBV17" s="46"/>
      <c r="HBW17" s="46"/>
      <c r="HBX17" s="46"/>
      <c r="HBY17" s="46"/>
      <c r="HBZ17" s="46"/>
      <c r="HCA17" s="46"/>
      <c r="HCB17" s="46"/>
      <c r="HCC17" s="46"/>
      <c r="HCD17" s="46"/>
      <c r="HCE17" s="46"/>
      <c r="HCF17" s="46"/>
      <c r="HCG17" s="46"/>
      <c r="HCH17" s="46"/>
      <c r="HCI17" s="46"/>
      <c r="HCJ17" s="46"/>
      <c r="HCK17" s="46"/>
      <c r="HCL17" s="46"/>
      <c r="HCM17" s="46"/>
      <c r="HCN17" s="46"/>
      <c r="HCO17" s="46"/>
      <c r="HCP17" s="46"/>
      <c r="HCQ17" s="46"/>
      <c r="HCR17" s="46"/>
      <c r="HCS17" s="46"/>
      <c r="HCT17" s="46"/>
      <c r="HCU17" s="46"/>
      <c r="HCV17" s="46"/>
      <c r="HCW17" s="46"/>
      <c r="HCX17" s="46"/>
      <c r="HCY17" s="46"/>
      <c r="HCZ17" s="46"/>
      <c r="HDA17" s="46"/>
      <c r="HDB17" s="46"/>
      <c r="HDC17" s="46"/>
      <c r="HDD17" s="46"/>
      <c r="HDE17" s="46"/>
      <c r="HDF17" s="46"/>
      <c r="HDG17" s="46"/>
      <c r="HDH17" s="46"/>
      <c r="HDI17" s="46"/>
      <c r="HDJ17" s="46"/>
      <c r="HDK17" s="46"/>
      <c r="HDL17" s="46"/>
      <c r="HDM17" s="46"/>
      <c r="HDN17" s="46"/>
      <c r="HDO17" s="46"/>
      <c r="HDP17" s="46"/>
      <c r="HDQ17" s="46"/>
      <c r="HDR17" s="46"/>
      <c r="HDS17" s="46"/>
      <c r="HDT17" s="46"/>
      <c r="HDU17" s="46"/>
      <c r="HDV17" s="46"/>
      <c r="HDW17" s="46"/>
      <c r="HDX17" s="46"/>
      <c r="HDY17" s="46"/>
      <c r="HDZ17" s="46"/>
      <c r="HEA17" s="46"/>
      <c r="HEB17" s="46"/>
      <c r="HEC17" s="46"/>
      <c r="HED17" s="46"/>
      <c r="HEE17" s="46"/>
      <c r="HEF17" s="46"/>
      <c r="HEG17" s="46"/>
      <c r="HEH17" s="46"/>
      <c r="HEI17" s="46"/>
      <c r="HEJ17" s="46"/>
      <c r="HEK17" s="46"/>
      <c r="HEL17" s="46"/>
      <c r="HEM17" s="46"/>
      <c r="HEN17" s="46"/>
      <c r="HEO17" s="46"/>
      <c r="HEP17" s="46"/>
      <c r="HEQ17" s="46"/>
      <c r="HER17" s="46"/>
      <c r="HES17" s="46"/>
      <c r="HET17" s="46"/>
      <c r="HEU17" s="46"/>
      <c r="HEV17" s="46"/>
      <c r="HEW17" s="46"/>
      <c r="HEX17" s="46"/>
      <c r="HEY17" s="46"/>
      <c r="HEZ17" s="46"/>
      <c r="HFA17" s="46"/>
      <c r="HFB17" s="46"/>
      <c r="HFC17" s="46"/>
      <c r="HFD17" s="46"/>
      <c r="HFE17" s="46"/>
      <c r="HFF17" s="46"/>
      <c r="HFG17" s="46"/>
      <c r="HFH17" s="46"/>
      <c r="HFI17" s="46"/>
      <c r="HFJ17" s="46"/>
      <c r="HFK17" s="46"/>
      <c r="HFL17" s="46"/>
      <c r="HFM17" s="46"/>
      <c r="HFN17" s="46"/>
      <c r="HFO17" s="46"/>
      <c r="HFP17" s="46"/>
      <c r="HFQ17" s="46"/>
      <c r="HFR17" s="46"/>
      <c r="HFS17" s="46"/>
      <c r="HFT17" s="46"/>
      <c r="HFU17" s="46"/>
      <c r="HFV17" s="46"/>
      <c r="HFW17" s="46"/>
      <c r="HFX17" s="46"/>
      <c r="HFY17" s="46"/>
      <c r="HFZ17" s="46"/>
      <c r="HGA17" s="46"/>
      <c r="HGB17" s="46"/>
      <c r="HGC17" s="46"/>
      <c r="HGD17" s="46"/>
      <c r="HGE17" s="46"/>
      <c r="HGF17" s="46"/>
      <c r="HGG17" s="46"/>
      <c r="HGH17" s="46"/>
      <c r="HGI17" s="46"/>
      <c r="HGJ17" s="46"/>
      <c r="HGK17" s="46"/>
      <c r="HGL17" s="46"/>
      <c r="HGM17" s="46"/>
      <c r="HGN17" s="46"/>
      <c r="HGO17" s="46"/>
      <c r="HGP17" s="46"/>
      <c r="HGQ17" s="46"/>
      <c r="HGR17" s="46"/>
      <c r="HGS17" s="46"/>
      <c r="HGT17" s="46"/>
      <c r="HGU17" s="46"/>
      <c r="HGV17" s="46"/>
      <c r="HGW17" s="46"/>
      <c r="HGX17" s="46"/>
      <c r="HGY17" s="46"/>
      <c r="HGZ17" s="46"/>
      <c r="HHA17" s="46"/>
      <c r="HHB17" s="46"/>
      <c r="HHC17" s="46"/>
      <c r="HHD17" s="46"/>
      <c r="HHE17" s="46"/>
      <c r="HHF17" s="46"/>
      <c r="HHG17" s="46"/>
      <c r="HHH17" s="46"/>
      <c r="HHI17" s="46"/>
      <c r="HHJ17" s="46"/>
      <c r="HHK17" s="46"/>
      <c r="HHL17" s="46"/>
      <c r="HHM17" s="46"/>
      <c r="HHN17" s="46"/>
      <c r="HHO17" s="46"/>
      <c r="HHP17" s="46"/>
      <c r="HHQ17" s="46"/>
      <c r="HHR17" s="46"/>
      <c r="HHS17" s="46"/>
      <c r="HHT17" s="46"/>
      <c r="HHU17" s="46"/>
      <c r="HHV17" s="46"/>
      <c r="HHW17" s="46"/>
      <c r="HHX17" s="46"/>
      <c r="HHY17" s="46"/>
      <c r="HHZ17" s="46"/>
      <c r="HIA17" s="46"/>
      <c r="HIB17" s="46"/>
      <c r="HIC17" s="46"/>
      <c r="HID17" s="46"/>
      <c r="HIE17" s="46"/>
      <c r="HIF17" s="46"/>
      <c r="HIG17" s="46"/>
      <c r="HIH17" s="46"/>
      <c r="HII17" s="46"/>
      <c r="HIJ17" s="46"/>
      <c r="HIK17" s="46"/>
      <c r="HIL17" s="46"/>
      <c r="HIM17" s="46"/>
      <c r="HIN17" s="46"/>
      <c r="HIO17" s="46"/>
      <c r="HIP17" s="46"/>
      <c r="HIQ17" s="46"/>
      <c r="HIR17" s="46"/>
      <c r="HIS17" s="46"/>
      <c r="HIT17" s="46"/>
      <c r="HIU17" s="46"/>
      <c r="HIV17" s="46"/>
      <c r="HIW17" s="46"/>
      <c r="HIX17" s="46"/>
      <c r="HIY17" s="46"/>
      <c r="HIZ17" s="46"/>
      <c r="HJA17" s="46"/>
      <c r="HJB17" s="46"/>
      <c r="HJC17" s="46"/>
      <c r="HJD17" s="46"/>
      <c r="HJE17" s="46"/>
      <c r="HJF17" s="46"/>
      <c r="HJG17" s="46"/>
      <c r="HJH17" s="46"/>
      <c r="HJI17" s="46"/>
      <c r="HJJ17" s="46"/>
      <c r="HJK17" s="46"/>
      <c r="HJL17" s="46"/>
      <c r="HJM17" s="46"/>
      <c r="HJN17" s="46"/>
      <c r="HJO17" s="46"/>
      <c r="HJP17" s="46"/>
      <c r="HJQ17" s="46"/>
      <c r="HJR17" s="46"/>
      <c r="HJS17" s="46"/>
      <c r="HJT17" s="46"/>
      <c r="HJU17" s="46"/>
      <c r="HJV17" s="46"/>
      <c r="HJW17" s="46"/>
      <c r="HJX17" s="46"/>
      <c r="HJY17" s="46"/>
      <c r="HJZ17" s="46"/>
      <c r="HKA17" s="46"/>
      <c r="HKB17" s="46"/>
      <c r="HKC17" s="46"/>
      <c r="HKD17" s="46"/>
      <c r="HKE17" s="46"/>
      <c r="HKF17" s="46"/>
      <c r="HKG17" s="46"/>
      <c r="HKH17" s="46"/>
      <c r="HKI17" s="46"/>
      <c r="HKJ17" s="46"/>
      <c r="HKK17" s="46"/>
      <c r="HKL17" s="46"/>
      <c r="HKM17" s="46"/>
      <c r="HKN17" s="46"/>
      <c r="HKO17" s="46"/>
      <c r="HKP17" s="46"/>
      <c r="HKQ17" s="46"/>
      <c r="HKR17" s="46"/>
      <c r="HKS17" s="46"/>
      <c r="HKT17" s="46"/>
      <c r="HKU17" s="46"/>
      <c r="HKV17" s="46"/>
      <c r="HKW17" s="46"/>
      <c r="HKX17" s="46"/>
      <c r="HKY17" s="46"/>
      <c r="HKZ17" s="46"/>
      <c r="HLA17" s="46"/>
      <c r="HLB17" s="46"/>
      <c r="HLC17" s="46"/>
      <c r="HLD17" s="46"/>
      <c r="HLE17" s="46"/>
      <c r="HLF17" s="46"/>
      <c r="HLG17" s="46"/>
      <c r="HLH17" s="46"/>
      <c r="HLI17" s="46"/>
      <c r="HLJ17" s="46"/>
      <c r="HLK17" s="46"/>
      <c r="HLL17" s="46"/>
      <c r="HLM17" s="46"/>
      <c r="HLN17" s="46"/>
      <c r="HLO17" s="46"/>
      <c r="HLP17" s="46"/>
      <c r="HLQ17" s="46"/>
      <c r="HLR17" s="46"/>
      <c r="HLS17" s="46"/>
      <c r="HLT17" s="46"/>
      <c r="HLU17" s="46"/>
      <c r="HLV17" s="46"/>
      <c r="HLW17" s="46"/>
      <c r="HLX17" s="46"/>
      <c r="HLY17" s="46"/>
      <c r="HLZ17" s="46"/>
      <c r="HMA17" s="46"/>
      <c r="HMB17" s="46"/>
      <c r="HMC17" s="46"/>
      <c r="HMD17" s="46"/>
      <c r="HME17" s="46"/>
      <c r="HMF17" s="46"/>
      <c r="HMG17" s="46"/>
      <c r="HMH17" s="46"/>
      <c r="HMI17" s="46"/>
      <c r="HMJ17" s="46"/>
      <c r="HMK17" s="46"/>
      <c r="HML17" s="46"/>
      <c r="HMM17" s="46"/>
      <c r="HMN17" s="46"/>
      <c r="HMO17" s="46"/>
      <c r="HMP17" s="46"/>
      <c r="HMQ17" s="46"/>
      <c r="HMR17" s="46"/>
      <c r="HMS17" s="46"/>
      <c r="HMT17" s="46"/>
      <c r="HMU17" s="46"/>
      <c r="HMV17" s="46"/>
      <c r="HMW17" s="46"/>
      <c r="HMX17" s="46"/>
      <c r="HMY17" s="46"/>
      <c r="HMZ17" s="46"/>
      <c r="HNA17" s="46"/>
      <c r="HNB17" s="46"/>
      <c r="HNC17" s="46"/>
      <c r="HND17" s="46"/>
      <c r="HNE17" s="46"/>
      <c r="HNF17" s="46"/>
      <c r="HNG17" s="46"/>
      <c r="HNH17" s="46"/>
      <c r="HNI17" s="46"/>
      <c r="HNJ17" s="46"/>
      <c r="HNK17" s="46"/>
      <c r="HNL17" s="46"/>
      <c r="HNM17" s="46"/>
      <c r="HNN17" s="46"/>
      <c r="HNO17" s="46"/>
      <c r="HNP17" s="46"/>
      <c r="HNQ17" s="46"/>
      <c r="HNR17" s="46"/>
      <c r="HNS17" s="46"/>
      <c r="HNT17" s="46"/>
      <c r="HNU17" s="46"/>
      <c r="HNV17" s="46"/>
      <c r="HNW17" s="46"/>
      <c r="HNX17" s="46"/>
      <c r="HNY17" s="46"/>
      <c r="HNZ17" s="46"/>
      <c r="HOA17" s="46"/>
      <c r="HOB17" s="46"/>
      <c r="HOC17" s="46"/>
      <c r="HOD17" s="46"/>
      <c r="HOE17" s="46"/>
      <c r="HOF17" s="46"/>
      <c r="HOG17" s="46"/>
      <c r="HOH17" s="46"/>
      <c r="HOI17" s="46"/>
      <c r="HOJ17" s="46"/>
      <c r="HOK17" s="46"/>
      <c r="HOL17" s="46"/>
      <c r="HOM17" s="46"/>
      <c r="HON17" s="46"/>
      <c r="HOO17" s="46"/>
      <c r="HOP17" s="46"/>
      <c r="HOQ17" s="46"/>
      <c r="HOR17" s="46"/>
      <c r="HOS17" s="46"/>
      <c r="HOT17" s="46"/>
      <c r="HOU17" s="46"/>
      <c r="HOV17" s="46"/>
      <c r="HOW17" s="46"/>
      <c r="HOX17" s="46"/>
      <c r="HOY17" s="46"/>
      <c r="HOZ17" s="46"/>
      <c r="HPA17" s="46"/>
      <c r="HPB17" s="46"/>
      <c r="HPC17" s="46"/>
      <c r="HPD17" s="46"/>
      <c r="HPE17" s="46"/>
      <c r="HPF17" s="46"/>
      <c r="HPG17" s="46"/>
      <c r="HPH17" s="46"/>
      <c r="HPI17" s="46"/>
      <c r="HPJ17" s="46"/>
      <c r="HPK17" s="46"/>
      <c r="HPL17" s="46"/>
      <c r="HPM17" s="46"/>
      <c r="HPN17" s="46"/>
      <c r="HPO17" s="46"/>
      <c r="HPP17" s="46"/>
      <c r="HPQ17" s="46"/>
      <c r="HPR17" s="46"/>
      <c r="HPS17" s="46"/>
      <c r="HPT17" s="46"/>
      <c r="HPU17" s="46"/>
      <c r="HPV17" s="46"/>
      <c r="HPW17" s="46"/>
      <c r="HPX17" s="46"/>
      <c r="HPY17" s="46"/>
      <c r="HPZ17" s="46"/>
      <c r="HQA17" s="46"/>
      <c r="HQB17" s="46"/>
      <c r="HQC17" s="46"/>
      <c r="HQD17" s="46"/>
      <c r="HQE17" s="46"/>
      <c r="HQF17" s="46"/>
      <c r="HQG17" s="46"/>
      <c r="HQH17" s="46"/>
      <c r="HQI17" s="46"/>
      <c r="HQJ17" s="46"/>
      <c r="HQK17" s="46"/>
      <c r="HQL17" s="46"/>
      <c r="HQM17" s="46"/>
      <c r="HQN17" s="46"/>
      <c r="HQO17" s="46"/>
      <c r="HQP17" s="46"/>
      <c r="HQQ17" s="46"/>
      <c r="HQR17" s="46"/>
      <c r="HQS17" s="46"/>
      <c r="HQT17" s="46"/>
      <c r="HQU17" s="46"/>
      <c r="HQV17" s="46"/>
      <c r="HQW17" s="46"/>
      <c r="HQX17" s="46"/>
      <c r="HQY17" s="46"/>
      <c r="HQZ17" s="46"/>
      <c r="HRA17" s="46"/>
      <c r="HRB17" s="46"/>
      <c r="HRC17" s="46"/>
      <c r="HRD17" s="46"/>
      <c r="HRE17" s="46"/>
      <c r="HRF17" s="46"/>
      <c r="HRG17" s="46"/>
      <c r="HRH17" s="46"/>
      <c r="HRI17" s="46"/>
      <c r="HRJ17" s="46"/>
      <c r="HRK17" s="46"/>
      <c r="HRL17" s="46"/>
      <c r="HRM17" s="46"/>
      <c r="HRN17" s="46"/>
      <c r="HRO17" s="46"/>
      <c r="HRP17" s="46"/>
      <c r="HRQ17" s="46"/>
      <c r="HRR17" s="46"/>
      <c r="HRS17" s="46"/>
      <c r="HRT17" s="46"/>
      <c r="HRU17" s="46"/>
      <c r="HRV17" s="46"/>
      <c r="HRW17" s="46"/>
      <c r="HRX17" s="46"/>
      <c r="HRY17" s="46"/>
      <c r="HRZ17" s="46"/>
      <c r="HSA17" s="46"/>
      <c r="HSB17" s="46"/>
      <c r="HSC17" s="46"/>
      <c r="HSD17" s="46"/>
      <c r="HSE17" s="46"/>
      <c r="HSF17" s="46"/>
      <c r="HSG17" s="46"/>
      <c r="HSH17" s="46"/>
      <c r="HSI17" s="46"/>
      <c r="HSJ17" s="46"/>
      <c r="HSK17" s="46"/>
      <c r="HSL17" s="46"/>
      <c r="HSM17" s="46"/>
      <c r="HSN17" s="46"/>
      <c r="HSO17" s="46"/>
      <c r="HSP17" s="46"/>
      <c r="HSQ17" s="46"/>
      <c r="HSR17" s="46"/>
      <c r="HSS17" s="46"/>
      <c r="HST17" s="46"/>
      <c r="HSU17" s="46"/>
      <c r="HSV17" s="46"/>
      <c r="HSW17" s="46"/>
      <c r="HSX17" s="46"/>
      <c r="HSY17" s="46"/>
      <c r="HSZ17" s="46"/>
      <c r="HTA17" s="46"/>
      <c r="HTB17" s="46"/>
      <c r="HTC17" s="46"/>
      <c r="HTD17" s="46"/>
      <c r="HTE17" s="46"/>
      <c r="HTF17" s="46"/>
      <c r="HTG17" s="46"/>
      <c r="HTH17" s="46"/>
      <c r="HTI17" s="46"/>
      <c r="HTJ17" s="46"/>
      <c r="HTK17" s="46"/>
      <c r="HTL17" s="46"/>
      <c r="HTM17" s="46"/>
      <c r="HTN17" s="46"/>
      <c r="HTO17" s="46"/>
      <c r="HTP17" s="46"/>
      <c r="HTQ17" s="46"/>
      <c r="HTR17" s="46"/>
      <c r="HTS17" s="46"/>
      <c r="HTT17" s="46"/>
      <c r="HTU17" s="46"/>
      <c r="HTV17" s="46"/>
      <c r="HTW17" s="46"/>
      <c r="HTX17" s="46"/>
      <c r="HTY17" s="46"/>
      <c r="HTZ17" s="46"/>
      <c r="HUA17" s="46"/>
      <c r="HUB17" s="46"/>
      <c r="HUC17" s="46"/>
      <c r="HUD17" s="46"/>
      <c r="HUE17" s="46"/>
      <c r="HUF17" s="46"/>
      <c r="HUG17" s="46"/>
      <c r="HUH17" s="46"/>
      <c r="HUI17" s="46"/>
      <c r="HUJ17" s="46"/>
      <c r="HUK17" s="46"/>
      <c r="HUL17" s="46"/>
      <c r="HUM17" s="46"/>
      <c r="HUN17" s="46"/>
      <c r="HUO17" s="46"/>
      <c r="HUP17" s="46"/>
      <c r="HUQ17" s="46"/>
      <c r="HUR17" s="46"/>
      <c r="HUS17" s="46"/>
      <c r="HUT17" s="46"/>
      <c r="HUU17" s="46"/>
      <c r="HUV17" s="46"/>
      <c r="HUW17" s="46"/>
      <c r="HUX17" s="46"/>
      <c r="HUY17" s="46"/>
      <c r="HUZ17" s="46"/>
      <c r="HVA17" s="46"/>
      <c r="HVB17" s="46"/>
      <c r="HVC17" s="46"/>
      <c r="HVD17" s="46"/>
      <c r="HVE17" s="46"/>
      <c r="HVF17" s="46"/>
      <c r="HVG17" s="46"/>
      <c r="HVH17" s="46"/>
      <c r="HVI17" s="46"/>
      <c r="HVJ17" s="46"/>
      <c r="HVK17" s="46"/>
      <c r="HVL17" s="46"/>
      <c r="HVM17" s="46"/>
      <c r="HVN17" s="46"/>
      <c r="HVO17" s="46"/>
      <c r="HVP17" s="46"/>
      <c r="HVQ17" s="46"/>
      <c r="HVR17" s="46"/>
      <c r="HVS17" s="46"/>
      <c r="HVT17" s="46"/>
      <c r="HVU17" s="46"/>
      <c r="HVV17" s="46"/>
      <c r="HVW17" s="46"/>
      <c r="HVX17" s="46"/>
      <c r="HVY17" s="46"/>
      <c r="HVZ17" s="46"/>
      <c r="HWA17" s="46"/>
      <c r="HWB17" s="46"/>
      <c r="HWC17" s="46"/>
      <c r="HWD17" s="46"/>
      <c r="HWE17" s="46"/>
      <c r="HWF17" s="46"/>
      <c r="HWG17" s="46"/>
      <c r="HWH17" s="46"/>
      <c r="HWI17" s="46"/>
      <c r="HWJ17" s="46"/>
      <c r="HWK17" s="46"/>
      <c r="HWL17" s="46"/>
      <c r="HWM17" s="46"/>
      <c r="HWN17" s="46"/>
      <c r="HWO17" s="46"/>
      <c r="HWP17" s="46"/>
      <c r="HWQ17" s="46"/>
      <c r="HWR17" s="46"/>
      <c r="HWS17" s="46"/>
      <c r="HWT17" s="46"/>
      <c r="HWU17" s="46"/>
      <c r="HWV17" s="46"/>
      <c r="HWW17" s="46"/>
      <c r="HWX17" s="46"/>
      <c r="HWY17" s="46"/>
      <c r="HWZ17" s="46"/>
      <c r="HXA17" s="46"/>
      <c r="HXB17" s="46"/>
      <c r="HXC17" s="46"/>
      <c r="HXD17" s="46"/>
      <c r="HXE17" s="46"/>
      <c r="HXF17" s="46"/>
      <c r="HXG17" s="46"/>
      <c r="HXH17" s="46"/>
      <c r="HXI17" s="46"/>
      <c r="HXJ17" s="46"/>
      <c r="HXK17" s="46"/>
      <c r="HXL17" s="46"/>
      <c r="HXM17" s="46"/>
      <c r="HXN17" s="46"/>
      <c r="HXO17" s="46"/>
      <c r="HXP17" s="46"/>
      <c r="HXQ17" s="46"/>
      <c r="HXR17" s="46"/>
      <c r="HXS17" s="46"/>
      <c r="HXT17" s="46"/>
      <c r="HXU17" s="46"/>
      <c r="HXV17" s="46"/>
      <c r="HXW17" s="46"/>
      <c r="HXX17" s="46"/>
      <c r="HXY17" s="46"/>
      <c r="HXZ17" s="46"/>
      <c r="HYA17" s="46"/>
      <c r="HYB17" s="46"/>
      <c r="HYC17" s="46"/>
      <c r="HYD17" s="46"/>
      <c r="HYE17" s="46"/>
      <c r="HYF17" s="46"/>
      <c r="HYG17" s="46"/>
      <c r="HYH17" s="46"/>
      <c r="HYI17" s="46"/>
      <c r="HYJ17" s="46"/>
      <c r="HYK17" s="46"/>
      <c r="HYL17" s="46"/>
      <c r="HYM17" s="46"/>
      <c r="HYN17" s="46"/>
      <c r="HYO17" s="46"/>
      <c r="HYP17" s="46"/>
      <c r="HYQ17" s="46"/>
      <c r="HYR17" s="46"/>
      <c r="HYS17" s="46"/>
      <c r="HYT17" s="46"/>
      <c r="HYU17" s="46"/>
      <c r="HYV17" s="46"/>
      <c r="HYW17" s="46"/>
      <c r="HYX17" s="46"/>
      <c r="HYY17" s="46"/>
      <c r="HYZ17" s="46"/>
      <c r="HZA17" s="46"/>
      <c r="HZB17" s="46"/>
      <c r="HZC17" s="46"/>
      <c r="HZD17" s="46"/>
      <c r="HZE17" s="46"/>
      <c r="HZF17" s="46"/>
      <c r="HZG17" s="46"/>
      <c r="HZH17" s="46"/>
      <c r="HZI17" s="46"/>
      <c r="HZJ17" s="46"/>
      <c r="HZK17" s="46"/>
      <c r="HZL17" s="46"/>
      <c r="HZM17" s="46"/>
      <c r="HZN17" s="46"/>
      <c r="HZO17" s="46"/>
      <c r="HZP17" s="46"/>
      <c r="HZQ17" s="46"/>
      <c r="HZR17" s="46"/>
      <c r="HZS17" s="46"/>
      <c r="HZT17" s="46"/>
      <c r="HZU17" s="46"/>
      <c r="HZV17" s="46"/>
      <c r="HZW17" s="46"/>
      <c r="HZX17" s="46"/>
      <c r="HZY17" s="46"/>
      <c r="HZZ17" s="46"/>
      <c r="IAA17" s="46"/>
      <c r="IAB17" s="46"/>
      <c r="IAC17" s="46"/>
      <c r="IAD17" s="46"/>
      <c r="IAE17" s="46"/>
      <c r="IAF17" s="46"/>
      <c r="IAG17" s="46"/>
      <c r="IAH17" s="46"/>
      <c r="IAI17" s="46"/>
      <c r="IAJ17" s="46"/>
      <c r="IAK17" s="46"/>
      <c r="IAL17" s="46"/>
      <c r="IAM17" s="46"/>
      <c r="IAN17" s="46"/>
      <c r="IAO17" s="46"/>
      <c r="IAP17" s="46"/>
      <c r="IAQ17" s="46"/>
      <c r="IAR17" s="46"/>
      <c r="IAS17" s="46"/>
      <c r="IAT17" s="46"/>
      <c r="IAU17" s="46"/>
      <c r="IAV17" s="46"/>
      <c r="IAW17" s="46"/>
      <c r="IAX17" s="46"/>
      <c r="IAY17" s="46"/>
      <c r="IAZ17" s="46"/>
      <c r="IBA17" s="46"/>
      <c r="IBB17" s="46"/>
      <c r="IBC17" s="46"/>
      <c r="IBD17" s="46"/>
      <c r="IBE17" s="46"/>
      <c r="IBF17" s="46"/>
      <c r="IBG17" s="46"/>
      <c r="IBH17" s="46"/>
      <c r="IBI17" s="46"/>
      <c r="IBJ17" s="46"/>
      <c r="IBK17" s="46"/>
      <c r="IBL17" s="46"/>
      <c r="IBM17" s="46"/>
      <c r="IBN17" s="46"/>
      <c r="IBO17" s="46"/>
      <c r="IBP17" s="46"/>
      <c r="IBQ17" s="46"/>
      <c r="IBR17" s="46"/>
      <c r="IBS17" s="46"/>
      <c r="IBT17" s="46"/>
      <c r="IBU17" s="46"/>
      <c r="IBV17" s="46"/>
      <c r="IBW17" s="46"/>
      <c r="IBX17" s="46"/>
      <c r="IBY17" s="46"/>
      <c r="IBZ17" s="46"/>
      <c r="ICA17" s="46"/>
      <c r="ICB17" s="46"/>
      <c r="ICC17" s="46"/>
      <c r="ICD17" s="46"/>
      <c r="ICE17" s="46"/>
      <c r="ICF17" s="46"/>
      <c r="ICG17" s="46"/>
      <c r="ICH17" s="46"/>
      <c r="ICI17" s="46"/>
      <c r="ICJ17" s="46"/>
      <c r="ICK17" s="46"/>
      <c r="ICL17" s="46"/>
      <c r="ICM17" s="46"/>
      <c r="ICN17" s="46"/>
      <c r="ICO17" s="46"/>
      <c r="ICP17" s="46"/>
      <c r="ICQ17" s="46"/>
      <c r="ICR17" s="46"/>
      <c r="ICS17" s="46"/>
      <c r="ICT17" s="46"/>
      <c r="ICU17" s="46"/>
      <c r="ICV17" s="46"/>
      <c r="ICW17" s="46"/>
      <c r="ICX17" s="46"/>
      <c r="ICY17" s="46"/>
      <c r="ICZ17" s="46"/>
      <c r="IDA17" s="46"/>
      <c r="IDB17" s="46"/>
      <c r="IDC17" s="46"/>
      <c r="IDD17" s="46"/>
      <c r="IDE17" s="46"/>
      <c r="IDF17" s="46"/>
      <c r="IDG17" s="46"/>
      <c r="IDH17" s="46"/>
      <c r="IDI17" s="46"/>
      <c r="IDJ17" s="46"/>
      <c r="IDK17" s="46"/>
      <c r="IDL17" s="46"/>
      <c r="IDM17" s="46"/>
      <c r="IDN17" s="46"/>
      <c r="IDO17" s="46"/>
      <c r="IDP17" s="46"/>
      <c r="IDQ17" s="46"/>
      <c r="IDR17" s="46"/>
      <c r="IDS17" s="46"/>
      <c r="IDT17" s="46"/>
      <c r="IDU17" s="46"/>
      <c r="IDV17" s="46"/>
      <c r="IDW17" s="46"/>
      <c r="IDX17" s="46"/>
      <c r="IDY17" s="46"/>
      <c r="IDZ17" s="46"/>
      <c r="IEA17" s="46"/>
      <c r="IEB17" s="46"/>
      <c r="IEC17" s="46"/>
      <c r="IED17" s="46"/>
      <c r="IEE17" s="46"/>
      <c r="IEF17" s="46"/>
      <c r="IEG17" s="46"/>
      <c r="IEH17" s="46"/>
      <c r="IEI17" s="46"/>
      <c r="IEJ17" s="46"/>
      <c r="IEK17" s="46"/>
      <c r="IEL17" s="46"/>
      <c r="IEM17" s="46"/>
      <c r="IEN17" s="46"/>
      <c r="IEO17" s="46"/>
      <c r="IEP17" s="46"/>
      <c r="IEQ17" s="46"/>
      <c r="IER17" s="46"/>
      <c r="IES17" s="46"/>
      <c r="IET17" s="46"/>
      <c r="IEU17" s="46"/>
      <c r="IEV17" s="46"/>
      <c r="IEW17" s="46"/>
      <c r="IEX17" s="46"/>
      <c r="IEY17" s="46"/>
      <c r="IEZ17" s="46"/>
      <c r="IFA17" s="46"/>
      <c r="IFB17" s="46"/>
      <c r="IFC17" s="46"/>
      <c r="IFD17" s="46"/>
      <c r="IFE17" s="46"/>
      <c r="IFF17" s="46"/>
      <c r="IFG17" s="46"/>
      <c r="IFH17" s="46"/>
      <c r="IFI17" s="46"/>
      <c r="IFJ17" s="46"/>
      <c r="IFK17" s="46"/>
      <c r="IFL17" s="46"/>
      <c r="IFM17" s="46"/>
      <c r="IFN17" s="46"/>
      <c r="IFO17" s="46"/>
      <c r="IFP17" s="46"/>
      <c r="IFQ17" s="46"/>
      <c r="IFR17" s="46"/>
      <c r="IFS17" s="46"/>
      <c r="IFT17" s="46"/>
      <c r="IFU17" s="46"/>
      <c r="IFV17" s="46"/>
      <c r="IFW17" s="46"/>
      <c r="IFX17" s="46"/>
      <c r="IFY17" s="46"/>
      <c r="IFZ17" s="46"/>
      <c r="IGA17" s="46"/>
      <c r="IGB17" s="46"/>
      <c r="IGC17" s="46"/>
      <c r="IGD17" s="46"/>
      <c r="IGE17" s="46"/>
      <c r="IGF17" s="46"/>
      <c r="IGG17" s="46"/>
      <c r="IGH17" s="46"/>
      <c r="IGI17" s="46"/>
      <c r="IGJ17" s="46"/>
      <c r="IGK17" s="46"/>
      <c r="IGL17" s="46"/>
      <c r="IGM17" s="46"/>
      <c r="IGN17" s="46"/>
      <c r="IGO17" s="46"/>
      <c r="IGP17" s="46"/>
      <c r="IGQ17" s="46"/>
      <c r="IGR17" s="46"/>
      <c r="IGS17" s="46"/>
      <c r="IGT17" s="46"/>
      <c r="IGU17" s="46"/>
      <c r="IGV17" s="46"/>
      <c r="IGW17" s="46"/>
      <c r="IGX17" s="46"/>
      <c r="IGY17" s="46"/>
      <c r="IGZ17" s="46"/>
      <c r="IHA17" s="46"/>
      <c r="IHB17" s="46"/>
      <c r="IHC17" s="46"/>
      <c r="IHD17" s="46"/>
      <c r="IHE17" s="46"/>
      <c r="IHF17" s="46"/>
      <c r="IHG17" s="46"/>
      <c r="IHH17" s="46"/>
      <c r="IHI17" s="46"/>
      <c r="IHJ17" s="46"/>
      <c r="IHK17" s="46"/>
      <c r="IHL17" s="46"/>
      <c r="IHM17" s="46"/>
      <c r="IHN17" s="46"/>
      <c r="IHO17" s="46"/>
      <c r="IHP17" s="46"/>
      <c r="IHQ17" s="46"/>
      <c r="IHR17" s="46"/>
      <c r="IHS17" s="46"/>
      <c r="IHT17" s="46"/>
      <c r="IHU17" s="46"/>
      <c r="IHV17" s="46"/>
      <c r="IHW17" s="46"/>
      <c r="IHX17" s="46"/>
      <c r="IHY17" s="46"/>
      <c r="IHZ17" s="46"/>
      <c r="IIA17" s="46"/>
      <c r="IIB17" s="46"/>
      <c r="IIC17" s="46"/>
      <c r="IID17" s="46"/>
      <c r="IIE17" s="46"/>
      <c r="IIF17" s="46"/>
      <c r="IIG17" s="46"/>
      <c r="IIH17" s="46"/>
      <c r="III17" s="46"/>
      <c r="IIJ17" s="46"/>
      <c r="IIK17" s="46"/>
      <c r="IIL17" s="46"/>
      <c r="IIM17" s="46"/>
      <c r="IIN17" s="46"/>
      <c r="IIO17" s="46"/>
      <c r="IIP17" s="46"/>
      <c r="IIQ17" s="46"/>
      <c r="IIR17" s="46"/>
      <c r="IIS17" s="46"/>
      <c r="IIT17" s="46"/>
      <c r="IIU17" s="46"/>
      <c r="IIV17" s="46"/>
      <c r="IIW17" s="46"/>
      <c r="IIX17" s="46"/>
      <c r="IIY17" s="46"/>
      <c r="IIZ17" s="46"/>
      <c r="IJA17" s="46"/>
      <c r="IJB17" s="46"/>
      <c r="IJC17" s="46"/>
      <c r="IJD17" s="46"/>
      <c r="IJE17" s="46"/>
      <c r="IJF17" s="46"/>
      <c r="IJG17" s="46"/>
      <c r="IJH17" s="46"/>
      <c r="IJI17" s="46"/>
      <c r="IJJ17" s="46"/>
      <c r="IJK17" s="46"/>
      <c r="IJL17" s="46"/>
      <c r="IJM17" s="46"/>
      <c r="IJN17" s="46"/>
      <c r="IJO17" s="46"/>
      <c r="IJP17" s="46"/>
      <c r="IJQ17" s="46"/>
      <c r="IJR17" s="46"/>
      <c r="IJS17" s="46"/>
      <c r="IJT17" s="46"/>
      <c r="IJU17" s="46"/>
      <c r="IJV17" s="46"/>
      <c r="IJW17" s="46"/>
      <c r="IJX17" s="46"/>
      <c r="IJY17" s="46"/>
      <c r="IJZ17" s="46"/>
      <c r="IKA17" s="46"/>
      <c r="IKB17" s="46"/>
      <c r="IKC17" s="46"/>
      <c r="IKD17" s="46"/>
      <c r="IKE17" s="46"/>
      <c r="IKF17" s="46"/>
      <c r="IKG17" s="46"/>
      <c r="IKH17" s="46"/>
      <c r="IKI17" s="46"/>
      <c r="IKJ17" s="46"/>
      <c r="IKK17" s="46"/>
      <c r="IKL17" s="46"/>
      <c r="IKM17" s="46"/>
      <c r="IKN17" s="46"/>
      <c r="IKO17" s="46"/>
      <c r="IKP17" s="46"/>
      <c r="IKQ17" s="46"/>
      <c r="IKR17" s="46"/>
      <c r="IKS17" s="46"/>
      <c r="IKT17" s="46"/>
      <c r="IKU17" s="46"/>
      <c r="IKV17" s="46"/>
      <c r="IKW17" s="46"/>
      <c r="IKX17" s="46"/>
      <c r="IKY17" s="46"/>
      <c r="IKZ17" s="46"/>
      <c r="ILA17" s="46"/>
      <c r="ILB17" s="46"/>
      <c r="ILC17" s="46"/>
      <c r="ILD17" s="46"/>
      <c r="ILE17" s="46"/>
      <c r="ILF17" s="46"/>
      <c r="ILG17" s="46"/>
      <c r="ILH17" s="46"/>
      <c r="ILI17" s="46"/>
      <c r="ILJ17" s="46"/>
      <c r="ILK17" s="46"/>
      <c r="ILL17" s="46"/>
      <c r="ILM17" s="46"/>
      <c r="ILN17" s="46"/>
      <c r="ILO17" s="46"/>
      <c r="ILP17" s="46"/>
      <c r="ILQ17" s="46"/>
      <c r="ILR17" s="46"/>
      <c r="ILS17" s="46"/>
      <c r="ILT17" s="46"/>
      <c r="ILU17" s="46"/>
      <c r="ILV17" s="46"/>
      <c r="ILW17" s="46"/>
      <c r="ILX17" s="46"/>
      <c r="ILY17" s="46"/>
      <c r="ILZ17" s="46"/>
      <c r="IMA17" s="46"/>
      <c r="IMB17" s="46"/>
      <c r="IMC17" s="46"/>
      <c r="IMD17" s="46"/>
      <c r="IME17" s="46"/>
      <c r="IMF17" s="46"/>
      <c r="IMG17" s="46"/>
      <c r="IMH17" s="46"/>
      <c r="IMI17" s="46"/>
      <c r="IMJ17" s="46"/>
      <c r="IMK17" s="46"/>
      <c r="IML17" s="46"/>
      <c r="IMM17" s="46"/>
      <c r="IMN17" s="46"/>
      <c r="IMO17" s="46"/>
      <c r="IMP17" s="46"/>
      <c r="IMQ17" s="46"/>
      <c r="IMR17" s="46"/>
      <c r="IMS17" s="46"/>
      <c r="IMT17" s="46"/>
      <c r="IMU17" s="46"/>
      <c r="IMV17" s="46"/>
      <c r="IMW17" s="46"/>
      <c r="IMX17" s="46"/>
      <c r="IMY17" s="46"/>
      <c r="IMZ17" s="46"/>
      <c r="INA17" s="46"/>
      <c r="INB17" s="46"/>
      <c r="INC17" s="46"/>
      <c r="IND17" s="46"/>
      <c r="INE17" s="46"/>
      <c r="INF17" s="46"/>
      <c r="ING17" s="46"/>
      <c r="INH17" s="46"/>
      <c r="INI17" s="46"/>
      <c r="INJ17" s="46"/>
      <c r="INK17" s="46"/>
      <c r="INL17" s="46"/>
      <c r="INM17" s="46"/>
      <c r="INN17" s="46"/>
      <c r="INO17" s="46"/>
      <c r="INP17" s="46"/>
      <c r="INQ17" s="46"/>
      <c r="INR17" s="46"/>
      <c r="INS17" s="46"/>
      <c r="INT17" s="46"/>
      <c r="INU17" s="46"/>
      <c r="INV17" s="46"/>
      <c r="INW17" s="46"/>
      <c r="INX17" s="46"/>
      <c r="INY17" s="46"/>
      <c r="INZ17" s="46"/>
      <c r="IOA17" s="46"/>
      <c r="IOB17" s="46"/>
      <c r="IOC17" s="46"/>
      <c r="IOD17" s="46"/>
      <c r="IOE17" s="46"/>
      <c r="IOF17" s="46"/>
      <c r="IOG17" s="46"/>
      <c r="IOH17" s="46"/>
      <c r="IOI17" s="46"/>
      <c r="IOJ17" s="46"/>
      <c r="IOK17" s="46"/>
      <c r="IOL17" s="46"/>
      <c r="IOM17" s="46"/>
      <c r="ION17" s="46"/>
      <c r="IOO17" s="46"/>
      <c r="IOP17" s="46"/>
      <c r="IOQ17" s="46"/>
      <c r="IOR17" s="46"/>
      <c r="IOS17" s="46"/>
      <c r="IOT17" s="46"/>
      <c r="IOU17" s="46"/>
      <c r="IOV17" s="46"/>
      <c r="IOW17" s="46"/>
      <c r="IOX17" s="46"/>
      <c r="IOY17" s="46"/>
      <c r="IOZ17" s="46"/>
      <c r="IPA17" s="46"/>
      <c r="IPB17" s="46"/>
      <c r="IPC17" s="46"/>
      <c r="IPD17" s="46"/>
      <c r="IPE17" s="46"/>
      <c r="IPF17" s="46"/>
      <c r="IPG17" s="46"/>
      <c r="IPH17" s="46"/>
      <c r="IPI17" s="46"/>
      <c r="IPJ17" s="46"/>
      <c r="IPK17" s="46"/>
      <c r="IPL17" s="46"/>
      <c r="IPM17" s="46"/>
      <c r="IPN17" s="46"/>
      <c r="IPO17" s="46"/>
      <c r="IPP17" s="46"/>
      <c r="IPQ17" s="46"/>
      <c r="IPR17" s="46"/>
      <c r="IPS17" s="46"/>
      <c r="IPT17" s="46"/>
      <c r="IPU17" s="46"/>
      <c r="IPV17" s="46"/>
      <c r="IPW17" s="46"/>
      <c r="IPX17" s="46"/>
      <c r="IPY17" s="46"/>
      <c r="IPZ17" s="46"/>
      <c r="IQA17" s="46"/>
      <c r="IQB17" s="46"/>
      <c r="IQC17" s="46"/>
      <c r="IQD17" s="46"/>
      <c r="IQE17" s="46"/>
      <c r="IQF17" s="46"/>
      <c r="IQG17" s="46"/>
      <c r="IQH17" s="46"/>
      <c r="IQI17" s="46"/>
      <c r="IQJ17" s="46"/>
      <c r="IQK17" s="46"/>
      <c r="IQL17" s="46"/>
      <c r="IQM17" s="46"/>
      <c r="IQN17" s="46"/>
      <c r="IQO17" s="46"/>
      <c r="IQP17" s="46"/>
      <c r="IQQ17" s="46"/>
      <c r="IQR17" s="46"/>
      <c r="IQS17" s="46"/>
      <c r="IQT17" s="46"/>
      <c r="IQU17" s="46"/>
      <c r="IQV17" s="46"/>
      <c r="IQW17" s="46"/>
      <c r="IQX17" s="46"/>
      <c r="IQY17" s="46"/>
      <c r="IQZ17" s="46"/>
      <c r="IRA17" s="46"/>
      <c r="IRB17" s="46"/>
      <c r="IRC17" s="46"/>
      <c r="IRD17" s="46"/>
      <c r="IRE17" s="46"/>
      <c r="IRF17" s="46"/>
      <c r="IRG17" s="46"/>
      <c r="IRH17" s="46"/>
      <c r="IRI17" s="46"/>
      <c r="IRJ17" s="46"/>
      <c r="IRK17" s="46"/>
      <c r="IRL17" s="46"/>
      <c r="IRM17" s="46"/>
      <c r="IRN17" s="46"/>
      <c r="IRO17" s="46"/>
      <c r="IRP17" s="46"/>
      <c r="IRQ17" s="46"/>
      <c r="IRR17" s="46"/>
      <c r="IRS17" s="46"/>
      <c r="IRT17" s="46"/>
      <c r="IRU17" s="46"/>
      <c r="IRV17" s="46"/>
      <c r="IRW17" s="46"/>
      <c r="IRX17" s="46"/>
      <c r="IRY17" s="46"/>
      <c r="IRZ17" s="46"/>
      <c r="ISA17" s="46"/>
      <c r="ISB17" s="46"/>
      <c r="ISC17" s="46"/>
      <c r="ISD17" s="46"/>
      <c r="ISE17" s="46"/>
      <c r="ISF17" s="46"/>
      <c r="ISG17" s="46"/>
      <c r="ISH17" s="46"/>
      <c r="ISI17" s="46"/>
      <c r="ISJ17" s="46"/>
      <c r="ISK17" s="46"/>
      <c r="ISL17" s="46"/>
      <c r="ISM17" s="46"/>
      <c r="ISN17" s="46"/>
      <c r="ISO17" s="46"/>
      <c r="ISP17" s="46"/>
      <c r="ISQ17" s="46"/>
      <c r="ISR17" s="46"/>
      <c r="ISS17" s="46"/>
      <c r="IST17" s="46"/>
      <c r="ISU17" s="46"/>
      <c r="ISV17" s="46"/>
      <c r="ISW17" s="46"/>
      <c r="ISX17" s="46"/>
      <c r="ISY17" s="46"/>
      <c r="ISZ17" s="46"/>
      <c r="ITA17" s="46"/>
      <c r="ITB17" s="46"/>
      <c r="ITC17" s="46"/>
      <c r="ITD17" s="46"/>
      <c r="ITE17" s="46"/>
      <c r="ITF17" s="46"/>
      <c r="ITG17" s="46"/>
      <c r="ITH17" s="46"/>
      <c r="ITI17" s="46"/>
      <c r="ITJ17" s="46"/>
      <c r="ITK17" s="46"/>
      <c r="ITL17" s="46"/>
      <c r="ITM17" s="46"/>
      <c r="ITN17" s="46"/>
      <c r="ITO17" s="46"/>
      <c r="ITP17" s="46"/>
      <c r="ITQ17" s="46"/>
      <c r="ITR17" s="46"/>
      <c r="ITS17" s="46"/>
      <c r="ITT17" s="46"/>
      <c r="ITU17" s="46"/>
      <c r="ITV17" s="46"/>
      <c r="ITW17" s="46"/>
      <c r="ITX17" s="46"/>
      <c r="ITY17" s="46"/>
      <c r="ITZ17" s="46"/>
      <c r="IUA17" s="46"/>
      <c r="IUB17" s="46"/>
      <c r="IUC17" s="46"/>
      <c r="IUD17" s="46"/>
      <c r="IUE17" s="46"/>
      <c r="IUF17" s="46"/>
      <c r="IUG17" s="46"/>
      <c r="IUH17" s="46"/>
      <c r="IUI17" s="46"/>
      <c r="IUJ17" s="46"/>
      <c r="IUK17" s="46"/>
      <c r="IUL17" s="46"/>
      <c r="IUM17" s="46"/>
      <c r="IUN17" s="46"/>
      <c r="IUO17" s="46"/>
      <c r="IUP17" s="46"/>
      <c r="IUQ17" s="46"/>
      <c r="IUR17" s="46"/>
      <c r="IUS17" s="46"/>
      <c r="IUT17" s="46"/>
      <c r="IUU17" s="46"/>
      <c r="IUV17" s="46"/>
      <c r="IUW17" s="46"/>
      <c r="IUX17" s="46"/>
      <c r="IUY17" s="46"/>
      <c r="IUZ17" s="46"/>
      <c r="IVA17" s="46"/>
      <c r="IVB17" s="46"/>
      <c r="IVC17" s="46"/>
      <c r="IVD17" s="46"/>
      <c r="IVE17" s="46"/>
      <c r="IVF17" s="46"/>
      <c r="IVG17" s="46"/>
      <c r="IVH17" s="46"/>
      <c r="IVI17" s="46"/>
      <c r="IVJ17" s="46"/>
      <c r="IVK17" s="46"/>
      <c r="IVL17" s="46"/>
      <c r="IVM17" s="46"/>
      <c r="IVN17" s="46"/>
      <c r="IVO17" s="46"/>
      <c r="IVP17" s="46"/>
      <c r="IVQ17" s="46"/>
      <c r="IVR17" s="46"/>
      <c r="IVS17" s="46"/>
      <c r="IVT17" s="46"/>
      <c r="IVU17" s="46"/>
      <c r="IVV17" s="46"/>
      <c r="IVW17" s="46"/>
      <c r="IVX17" s="46"/>
      <c r="IVY17" s="46"/>
      <c r="IVZ17" s="46"/>
      <c r="IWA17" s="46"/>
      <c r="IWB17" s="46"/>
      <c r="IWC17" s="46"/>
      <c r="IWD17" s="46"/>
      <c r="IWE17" s="46"/>
      <c r="IWF17" s="46"/>
      <c r="IWG17" s="46"/>
      <c r="IWH17" s="46"/>
      <c r="IWI17" s="46"/>
      <c r="IWJ17" s="46"/>
      <c r="IWK17" s="46"/>
      <c r="IWL17" s="46"/>
      <c r="IWM17" s="46"/>
      <c r="IWN17" s="46"/>
      <c r="IWO17" s="46"/>
      <c r="IWP17" s="46"/>
      <c r="IWQ17" s="46"/>
      <c r="IWR17" s="46"/>
      <c r="IWS17" s="46"/>
      <c r="IWT17" s="46"/>
      <c r="IWU17" s="46"/>
      <c r="IWV17" s="46"/>
      <c r="IWW17" s="46"/>
      <c r="IWX17" s="46"/>
      <c r="IWY17" s="46"/>
      <c r="IWZ17" s="46"/>
      <c r="IXA17" s="46"/>
      <c r="IXB17" s="46"/>
      <c r="IXC17" s="46"/>
      <c r="IXD17" s="46"/>
      <c r="IXE17" s="46"/>
      <c r="IXF17" s="46"/>
      <c r="IXG17" s="46"/>
      <c r="IXH17" s="46"/>
      <c r="IXI17" s="46"/>
      <c r="IXJ17" s="46"/>
      <c r="IXK17" s="46"/>
      <c r="IXL17" s="46"/>
      <c r="IXM17" s="46"/>
      <c r="IXN17" s="46"/>
      <c r="IXO17" s="46"/>
      <c r="IXP17" s="46"/>
      <c r="IXQ17" s="46"/>
      <c r="IXR17" s="46"/>
      <c r="IXS17" s="46"/>
      <c r="IXT17" s="46"/>
      <c r="IXU17" s="46"/>
      <c r="IXV17" s="46"/>
      <c r="IXW17" s="46"/>
      <c r="IXX17" s="46"/>
      <c r="IXY17" s="46"/>
      <c r="IXZ17" s="46"/>
      <c r="IYA17" s="46"/>
      <c r="IYB17" s="46"/>
      <c r="IYC17" s="46"/>
      <c r="IYD17" s="46"/>
      <c r="IYE17" s="46"/>
      <c r="IYF17" s="46"/>
      <c r="IYG17" s="46"/>
      <c r="IYH17" s="46"/>
      <c r="IYI17" s="46"/>
      <c r="IYJ17" s="46"/>
      <c r="IYK17" s="46"/>
      <c r="IYL17" s="46"/>
      <c r="IYM17" s="46"/>
      <c r="IYN17" s="46"/>
      <c r="IYO17" s="46"/>
      <c r="IYP17" s="46"/>
      <c r="IYQ17" s="46"/>
      <c r="IYR17" s="46"/>
      <c r="IYS17" s="46"/>
      <c r="IYT17" s="46"/>
      <c r="IYU17" s="46"/>
      <c r="IYV17" s="46"/>
      <c r="IYW17" s="46"/>
      <c r="IYX17" s="46"/>
      <c r="IYY17" s="46"/>
      <c r="IYZ17" s="46"/>
      <c r="IZA17" s="46"/>
      <c r="IZB17" s="46"/>
      <c r="IZC17" s="46"/>
      <c r="IZD17" s="46"/>
      <c r="IZE17" s="46"/>
      <c r="IZF17" s="46"/>
      <c r="IZG17" s="46"/>
      <c r="IZH17" s="46"/>
      <c r="IZI17" s="46"/>
      <c r="IZJ17" s="46"/>
      <c r="IZK17" s="46"/>
      <c r="IZL17" s="46"/>
      <c r="IZM17" s="46"/>
      <c r="IZN17" s="46"/>
      <c r="IZO17" s="46"/>
      <c r="IZP17" s="46"/>
      <c r="IZQ17" s="46"/>
      <c r="IZR17" s="46"/>
      <c r="IZS17" s="46"/>
      <c r="IZT17" s="46"/>
      <c r="IZU17" s="46"/>
      <c r="IZV17" s="46"/>
      <c r="IZW17" s="46"/>
      <c r="IZX17" s="46"/>
      <c r="IZY17" s="46"/>
      <c r="IZZ17" s="46"/>
      <c r="JAA17" s="46"/>
      <c r="JAB17" s="46"/>
      <c r="JAC17" s="46"/>
      <c r="JAD17" s="46"/>
      <c r="JAE17" s="46"/>
      <c r="JAF17" s="46"/>
      <c r="JAG17" s="46"/>
      <c r="JAH17" s="46"/>
      <c r="JAI17" s="46"/>
      <c r="JAJ17" s="46"/>
      <c r="JAK17" s="46"/>
      <c r="JAL17" s="46"/>
      <c r="JAM17" s="46"/>
      <c r="JAN17" s="46"/>
      <c r="JAO17" s="46"/>
      <c r="JAP17" s="46"/>
      <c r="JAQ17" s="46"/>
      <c r="JAR17" s="46"/>
      <c r="JAS17" s="46"/>
      <c r="JAT17" s="46"/>
      <c r="JAU17" s="46"/>
      <c r="JAV17" s="46"/>
      <c r="JAW17" s="46"/>
      <c r="JAX17" s="46"/>
      <c r="JAY17" s="46"/>
      <c r="JAZ17" s="46"/>
      <c r="JBA17" s="46"/>
      <c r="JBB17" s="46"/>
      <c r="JBC17" s="46"/>
      <c r="JBD17" s="46"/>
      <c r="JBE17" s="46"/>
      <c r="JBF17" s="46"/>
      <c r="JBG17" s="46"/>
      <c r="JBH17" s="46"/>
      <c r="JBI17" s="46"/>
      <c r="JBJ17" s="46"/>
      <c r="JBK17" s="46"/>
      <c r="JBL17" s="46"/>
      <c r="JBM17" s="46"/>
      <c r="JBN17" s="46"/>
      <c r="JBO17" s="46"/>
      <c r="JBP17" s="46"/>
      <c r="JBQ17" s="46"/>
      <c r="JBR17" s="46"/>
      <c r="JBS17" s="46"/>
      <c r="JBT17" s="46"/>
      <c r="JBU17" s="46"/>
      <c r="JBV17" s="46"/>
      <c r="JBW17" s="46"/>
      <c r="JBX17" s="46"/>
      <c r="JBY17" s="46"/>
      <c r="JBZ17" s="46"/>
      <c r="JCA17" s="46"/>
      <c r="JCB17" s="46"/>
      <c r="JCC17" s="46"/>
      <c r="JCD17" s="46"/>
      <c r="JCE17" s="46"/>
      <c r="JCF17" s="46"/>
      <c r="JCG17" s="46"/>
      <c r="JCH17" s="46"/>
      <c r="JCI17" s="46"/>
      <c r="JCJ17" s="46"/>
      <c r="JCK17" s="46"/>
      <c r="JCL17" s="46"/>
      <c r="JCM17" s="46"/>
      <c r="JCN17" s="46"/>
      <c r="JCO17" s="46"/>
      <c r="JCP17" s="46"/>
      <c r="JCQ17" s="46"/>
      <c r="JCR17" s="46"/>
      <c r="JCS17" s="46"/>
      <c r="JCT17" s="46"/>
      <c r="JCU17" s="46"/>
      <c r="JCV17" s="46"/>
      <c r="JCW17" s="46"/>
      <c r="JCX17" s="46"/>
      <c r="JCY17" s="46"/>
      <c r="JCZ17" s="46"/>
      <c r="JDA17" s="46"/>
      <c r="JDB17" s="46"/>
      <c r="JDC17" s="46"/>
      <c r="JDD17" s="46"/>
      <c r="JDE17" s="46"/>
      <c r="JDF17" s="46"/>
      <c r="JDG17" s="46"/>
      <c r="JDH17" s="46"/>
      <c r="JDI17" s="46"/>
      <c r="JDJ17" s="46"/>
      <c r="JDK17" s="46"/>
      <c r="JDL17" s="46"/>
      <c r="JDM17" s="46"/>
      <c r="JDN17" s="46"/>
      <c r="JDO17" s="46"/>
      <c r="JDP17" s="46"/>
      <c r="JDQ17" s="46"/>
      <c r="JDR17" s="46"/>
      <c r="JDS17" s="46"/>
      <c r="JDT17" s="46"/>
      <c r="JDU17" s="46"/>
      <c r="JDV17" s="46"/>
      <c r="JDW17" s="46"/>
      <c r="JDX17" s="46"/>
      <c r="JDY17" s="46"/>
      <c r="JDZ17" s="46"/>
      <c r="JEA17" s="46"/>
      <c r="JEB17" s="46"/>
      <c r="JEC17" s="46"/>
      <c r="JED17" s="46"/>
      <c r="JEE17" s="46"/>
      <c r="JEF17" s="46"/>
      <c r="JEG17" s="46"/>
      <c r="JEH17" s="46"/>
      <c r="JEI17" s="46"/>
      <c r="JEJ17" s="46"/>
      <c r="JEK17" s="46"/>
      <c r="JEL17" s="46"/>
      <c r="JEM17" s="46"/>
      <c r="JEN17" s="46"/>
      <c r="JEO17" s="46"/>
      <c r="JEP17" s="46"/>
      <c r="JEQ17" s="46"/>
      <c r="JER17" s="46"/>
      <c r="JES17" s="46"/>
      <c r="JET17" s="46"/>
      <c r="JEU17" s="46"/>
      <c r="JEV17" s="46"/>
      <c r="JEW17" s="46"/>
      <c r="JEX17" s="46"/>
      <c r="JEY17" s="46"/>
      <c r="JEZ17" s="46"/>
      <c r="JFA17" s="46"/>
      <c r="JFB17" s="46"/>
      <c r="JFC17" s="46"/>
      <c r="JFD17" s="46"/>
      <c r="JFE17" s="46"/>
      <c r="JFF17" s="46"/>
      <c r="JFG17" s="46"/>
      <c r="JFH17" s="46"/>
      <c r="JFI17" s="46"/>
      <c r="JFJ17" s="46"/>
      <c r="JFK17" s="46"/>
      <c r="JFL17" s="46"/>
      <c r="JFM17" s="46"/>
      <c r="JFN17" s="46"/>
      <c r="JFO17" s="46"/>
      <c r="JFP17" s="46"/>
      <c r="JFQ17" s="46"/>
      <c r="JFR17" s="46"/>
      <c r="JFS17" s="46"/>
      <c r="JFT17" s="46"/>
      <c r="JFU17" s="46"/>
      <c r="JFV17" s="46"/>
      <c r="JFW17" s="46"/>
      <c r="JFX17" s="46"/>
      <c r="JFY17" s="46"/>
      <c r="JFZ17" s="46"/>
      <c r="JGA17" s="46"/>
      <c r="JGB17" s="46"/>
      <c r="JGC17" s="46"/>
      <c r="JGD17" s="46"/>
      <c r="JGE17" s="46"/>
      <c r="JGF17" s="46"/>
      <c r="JGG17" s="46"/>
      <c r="JGH17" s="46"/>
      <c r="JGI17" s="46"/>
      <c r="JGJ17" s="46"/>
      <c r="JGK17" s="46"/>
      <c r="JGL17" s="46"/>
      <c r="JGM17" s="46"/>
      <c r="JGN17" s="46"/>
      <c r="JGO17" s="46"/>
      <c r="JGP17" s="46"/>
      <c r="JGQ17" s="46"/>
      <c r="JGR17" s="46"/>
      <c r="JGS17" s="46"/>
      <c r="JGT17" s="46"/>
      <c r="JGU17" s="46"/>
      <c r="JGV17" s="46"/>
      <c r="JGW17" s="46"/>
      <c r="JGX17" s="46"/>
      <c r="JGY17" s="46"/>
      <c r="JGZ17" s="46"/>
      <c r="JHA17" s="46"/>
      <c r="JHB17" s="46"/>
      <c r="JHC17" s="46"/>
      <c r="JHD17" s="46"/>
      <c r="JHE17" s="46"/>
      <c r="JHF17" s="46"/>
      <c r="JHG17" s="46"/>
      <c r="JHH17" s="46"/>
      <c r="JHI17" s="46"/>
      <c r="JHJ17" s="46"/>
      <c r="JHK17" s="46"/>
      <c r="JHL17" s="46"/>
      <c r="JHM17" s="46"/>
      <c r="JHN17" s="46"/>
      <c r="JHO17" s="46"/>
      <c r="JHP17" s="46"/>
      <c r="JHQ17" s="46"/>
      <c r="JHR17" s="46"/>
      <c r="JHS17" s="46"/>
      <c r="JHT17" s="46"/>
      <c r="JHU17" s="46"/>
      <c r="JHV17" s="46"/>
      <c r="JHW17" s="46"/>
      <c r="JHX17" s="46"/>
      <c r="JHY17" s="46"/>
      <c r="JHZ17" s="46"/>
      <c r="JIA17" s="46"/>
      <c r="JIB17" s="46"/>
      <c r="JIC17" s="46"/>
      <c r="JID17" s="46"/>
      <c r="JIE17" s="46"/>
      <c r="JIF17" s="46"/>
      <c r="JIG17" s="46"/>
      <c r="JIH17" s="46"/>
      <c r="JII17" s="46"/>
      <c r="JIJ17" s="46"/>
      <c r="JIK17" s="46"/>
      <c r="JIL17" s="46"/>
      <c r="JIM17" s="46"/>
      <c r="JIN17" s="46"/>
      <c r="JIO17" s="46"/>
      <c r="JIP17" s="46"/>
      <c r="JIQ17" s="46"/>
      <c r="JIR17" s="46"/>
      <c r="JIS17" s="46"/>
      <c r="JIT17" s="46"/>
      <c r="JIU17" s="46"/>
      <c r="JIV17" s="46"/>
      <c r="JIW17" s="46"/>
      <c r="JIX17" s="46"/>
      <c r="JIY17" s="46"/>
      <c r="JIZ17" s="46"/>
      <c r="JJA17" s="46"/>
      <c r="JJB17" s="46"/>
      <c r="JJC17" s="46"/>
      <c r="JJD17" s="46"/>
      <c r="JJE17" s="46"/>
      <c r="JJF17" s="46"/>
      <c r="JJG17" s="46"/>
      <c r="JJH17" s="46"/>
      <c r="JJI17" s="46"/>
      <c r="JJJ17" s="46"/>
      <c r="JJK17" s="46"/>
      <c r="JJL17" s="46"/>
      <c r="JJM17" s="46"/>
      <c r="JJN17" s="46"/>
      <c r="JJO17" s="46"/>
      <c r="JJP17" s="46"/>
      <c r="JJQ17" s="46"/>
      <c r="JJR17" s="46"/>
      <c r="JJS17" s="46"/>
      <c r="JJT17" s="46"/>
      <c r="JJU17" s="46"/>
      <c r="JJV17" s="46"/>
      <c r="JJW17" s="46"/>
      <c r="JJX17" s="46"/>
      <c r="JJY17" s="46"/>
      <c r="JJZ17" s="46"/>
      <c r="JKA17" s="46"/>
      <c r="JKB17" s="46"/>
      <c r="JKC17" s="46"/>
      <c r="JKD17" s="46"/>
      <c r="JKE17" s="46"/>
      <c r="JKF17" s="46"/>
      <c r="JKG17" s="46"/>
      <c r="JKH17" s="46"/>
      <c r="JKI17" s="46"/>
      <c r="JKJ17" s="46"/>
      <c r="JKK17" s="46"/>
      <c r="JKL17" s="46"/>
      <c r="JKM17" s="46"/>
      <c r="JKN17" s="46"/>
      <c r="JKO17" s="46"/>
      <c r="JKP17" s="46"/>
      <c r="JKQ17" s="46"/>
      <c r="JKR17" s="46"/>
      <c r="JKS17" s="46"/>
      <c r="JKT17" s="46"/>
      <c r="JKU17" s="46"/>
      <c r="JKV17" s="46"/>
      <c r="JKW17" s="46"/>
      <c r="JKX17" s="46"/>
      <c r="JKY17" s="46"/>
      <c r="JKZ17" s="46"/>
      <c r="JLA17" s="46"/>
      <c r="JLB17" s="46"/>
      <c r="JLC17" s="46"/>
      <c r="JLD17" s="46"/>
      <c r="JLE17" s="46"/>
      <c r="JLF17" s="46"/>
      <c r="JLG17" s="46"/>
      <c r="JLH17" s="46"/>
      <c r="JLI17" s="46"/>
      <c r="JLJ17" s="46"/>
      <c r="JLK17" s="46"/>
      <c r="JLL17" s="46"/>
      <c r="JLM17" s="46"/>
      <c r="JLN17" s="46"/>
      <c r="JLO17" s="46"/>
      <c r="JLP17" s="46"/>
      <c r="JLQ17" s="46"/>
      <c r="JLR17" s="46"/>
      <c r="JLS17" s="46"/>
      <c r="JLT17" s="46"/>
      <c r="JLU17" s="46"/>
      <c r="JLV17" s="46"/>
      <c r="JLW17" s="46"/>
      <c r="JLX17" s="46"/>
      <c r="JLY17" s="46"/>
      <c r="JLZ17" s="46"/>
      <c r="JMA17" s="46"/>
      <c r="JMB17" s="46"/>
      <c r="JMC17" s="46"/>
      <c r="JMD17" s="46"/>
      <c r="JME17" s="46"/>
      <c r="JMF17" s="46"/>
      <c r="JMG17" s="46"/>
      <c r="JMH17" s="46"/>
      <c r="JMI17" s="46"/>
      <c r="JMJ17" s="46"/>
      <c r="JMK17" s="46"/>
      <c r="JML17" s="46"/>
      <c r="JMM17" s="46"/>
      <c r="JMN17" s="46"/>
      <c r="JMO17" s="46"/>
      <c r="JMP17" s="46"/>
      <c r="JMQ17" s="46"/>
      <c r="JMR17" s="46"/>
      <c r="JMS17" s="46"/>
      <c r="JMT17" s="46"/>
      <c r="JMU17" s="46"/>
      <c r="JMV17" s="46"/>
      <c r="JMW17" s="46"/>
      <c r="JMX17" s="46"/>
      <c r="JMY17" s="46"/>
      <c r="JMZ17" s="46"/>
      <c r="JNA17" s="46"/>
      <c r="JNB17" s="46"/>
      <c r="JNC17" s="46"/>
      <c r="JND17" s="46"/>
      <c r="JNE17" s="46"/>
      <c r="JNF17" s="46"/>
      <c r="JNG17" s="46"/>
      <c r="JNH17" s="46"/>
      <c r="JNI17" s="46"/>
      <c r="JNJ17" s="46"/>
      <c r="JNK17" s="46"/>
      <c r="JNL17" s="46"/>
      <c r="JNM17" s="46"/>
      <c r="JNN17" s="46"/>
      <c r="JNO17" s="46"/>
      <c r="JNP17" s="46"/>
      <c r="JNQ17" s="46"/>
      <c r="JNR17" s="46"/>
      <c r="JNS17" s="46"/>
      <c r="JNT17" s="46"/>
      <c r="JNU17" s="46"/>
      <c r="JNV17" s="46"/>
      <c r="JNW17" s="46"/>
      <c r="JNX17" s="46"/>
      <c r="JNY17" s="46"/>
      <c r="JNZ17" s="46"/>
      <c r="JOA17" s="46"/>
      <c r="JOB17" s="46"/>
      <c r="JOC17" s="46"/>
      <c r="JOD17" s="46"/>
      <c r="JOE17" s="46"/>
      <c r="JOF17" s="46"/>
      <c r="JOG17" s="46"/>
      <c r="JOH17" s="46"/>
      <c r="JOI17" s="46"/>
      <c r="JOJ17" s="46"/>
      <c r="JOK17" s="46"/>
      <c r="JOL17" s="46"/>
      <c r="JOM17" s="46"/>
      <c r="JON17" s="46"/>
      <c r="JOO17" s="46"/>
      <c r="JOP17" s="46"/>
      <c r="JOQ17" s="46"/>
      <c r="JOR17" s="46"/>
      <c r="JOS17" s="46"/>
      <c r="JOT17" s="46"/>
      <c r="JOU17" s="46"/>
      <c r="JOV17" s="46"/>
      <c r="JOW17" s="46"/>
      <c r="JOX17" s="46"/>
      <c r="JOY17" s="46"/>
      <c r="JOZ17" s="46"/>
      <c r="JPA17" s="46"/>
      <c r="JPB17" s="46"/>
      <c r="JPC17" s="46"/>
      <c r="JPD17" s="46"/>
      <c r="JPE17" s="46"/>
      <c r="JPF17" s="46"/>
      <c r="JPG17" s="46"/>
      <c r="JPH17" s="46"/>
      <c r="JPI17" s="46"/>
      <c r="JPJ17" s="46"/>
      <c r="JPK17" s="46"/>
      <c r="JPL17" s="46"/>
      <c r="JPM17" s="46"/>
      <c r="JPN17" s="46"/>
      <c r="JPO17" s="46"/>
      <c r="JPP17" s="46"/>
      <c r="JPQ17" s="46"/>
      <c r="JPR17" s="46"/>
      <c r="JPS17" s="46"/>
      <c r="JPT17" s="46"/>
      <c r="JPU17" s="46"/>
      <c r="JPV17" s="46"/>
      <c r="JPW17" s="46"/>
      <c r="JPX17" s="46"/>
      <c r="JPY17" s="46"/>
      <c r="JPZ17" s="46"/>
      <c r="JQA17" s="46"/>
      <c r="JQB17" s="46"/>
      <c r="JQC17" s="46"/>
      <c r="JQD17" s="46"/>
      <c r="JQE17" s="46"/>
      <c r="JQF17" s="46"/>
      <c r="JQG17" s="46"/>
      <c r="JQH17" s="46"/>
      <c r="JQI17" s="46"/>
      <c r="JQJ17" s="46"/>
      <c r="JQK17" s="46"/>
      <c r="JQL17" s="46"/>
      <c r="JQM17" s="46"/>
      <c r="JQN17" s="46"/>
      <c r="JQO17" s="46"/>
      <c r="JQP17" s="46"/>
      <c r="JQQ17" s="46"/>
      <c r="JQR17" s="46"/>
      <c r="JQS17" s="46"/>
      <c r="JQT17" s="46"/>
      <c r="JQU17" s="46"/>
      <c r="JQV17" s="46"/>
      <c r="JQW17" s="46"/>
      <c r="JQX17" s="46"/>
      <c r="JQY17" s="46"/>
      <c r="JQZ17" s="46"/>
      <c r="JRA17" s="46"/>
      <c r="JRB17" s="46"/>
      <c r="JRC17" s="46"/>
      <c r="JRD17" s="46"/>
      <c r="JRE17" s="46"/>
      <c r="JRF17" s="46"/>
      <c r="JRG17" s="46"/>
      <c r="JRH17" s="46"/>
      <c r="JRI17" s="46"/>
      <c r="JRJ17" s="46"/>
      <c r="JRK17" s="46"/>
      <c r="JRL17" s="46"/>
      <c r="JRM17" s="46"/>
      <c r="JRN17" s="46"/>
      <c r="JRO17" s="46"/>
      <c r="JRP17" s="46"/>
      <c r="JRQ17" s="46"/>
      <c r="JRR17" s="46"/>
      <c r="JRS17" s="46"/>
      <c r="JRT17" s="46"/>
      <c r="JRU17" s="46"/>
      <c r="JRV17" s="46"/>
      <c r="JRW17" s="46"/>
      <c r="JRX17" s="46"/>
      <c r="JRY17" s="46"/>
      <c r="JRZ17" s="46"/>
      <c r="JSA17" s="46"/>
      <c r="JSB17" s="46"/>
      <c r="JSC17" s="46"/>
      <c r="JSD17" s="46"/>
      <c r="JSE17" s="46"/>
      <c r="JSF17" s="46"/>
      <c r="JSG17" s="46"/>
      <c r="JSH17" s="46"/>
      <c r="JSI17" s="46"/>
      <c r="JSJ17" s="46"/>
      <c r="JSK17" s="46"/>
      <c r="JSL17" s="46"/>
      <c r="JSM17" s="46"/>
      <c r="JSN17" s="46"/>
      <c r="JSO17" s="46"/>
      <c r="JSP17" s="46"/>
      <c r="JSQ17" s="46"/>
      <c r="JSR17" s="46"/>
      <c r="JSS17" s="46"/>
      <c r="JST17" s="46"/>
      <c r="JSU17" s="46"/>
      <c r="JSV17" s="46"/>
      <c r="JSW17" s="46"/>
      <c r="JSX17" s="46"/>
      <c r="JSY17" s="46"/>
      <c r="JSZ17" s="46"/>
      <c r="JTA17" s="46"/>
      <c r="JTB17" s="46"/>
      <c r="JTC17" s="46"/>
      <c r="JTD17" s="46"/>
      <c r="JTE17" s="46"/>
      <c r="JTF17" s="46"/>
      <c r="JTG17" s="46"/>
      <c r="JTH17" s="46"/>
      <c r="JTI17" s="46"/>
      <c r="JTJ17" s="46"/>
      <c r="JTK17" s="46"/>
      <c r="JTL17" s="46"/>
      <c r="JTM17" s="46"/>
      <c r="JTN17" s="46"/>
      <c r="JTO17" s="46"/>
      <c r="JTP17" s="46"/>
      <c r="JTQ17" s="46"/>
      <c r="JTR17" s="46"/>
      <c r="JTS17" s="46"/>
      <c r="JTT17" s="46"/>
      <c r="JTU17" s="46"/>
      <c r="JTV17" s="46"/>
      <c r="JTW17" s="46"/>
      <c r="JTX17" s="46"/>
      <c r="JTY17" s="46"/>
      <c r="JTZ17" s="46"/>
      <c r="JUA17" s="46"/>
      <c r="JUB17" s="46"/>
      <c r="JUC17" s="46"/>
      <c r="JUD17" s="46"/>
      <c r="JUE17" s="46"/>
      <c r="JUF17" s="46"/>
      <c r="JUG17" s="46"/>
      <c r="JUH17" s="46"/>
      <c r="JUI17" s="46"/>
      <c r="JUJ17" s="46"/>
      <c r="JUK17" s="46"/>
      <c r="JUL17" s="46"/>
      <c r="JUM17" s="46"/>
      <c r="JUN17" s="46"/>
      <c r="JUO17" s="46"/>
      <c r="JUP17" s="46"/>
      <c r="JUQ17" s="46"/>
      <c r="JUR17" s="46"/>
      <c r="JUS17" s="46"/>
      <c r="JUT17" s="46"/>
      <c r="JUU17" s="46"/>
      <c r="JUV17" s="46"/>
      <c r="JUW17" s="46"/>
      <c r="JUX17" s="46"/>
      <c r="JUY17" s="46"/>
      <c r="JUZ17" s="46"/>
      <c r="JVA17" s="46"/>
      <c r="JVB17" s="46"/>
      <c r="JVC17" s="46"/>
      <c r="JVD17" s="46"/>
      <c r="JVE17" s="46"/>
      <c r="JVF17" s="46"/>
      <c r="JVG17" s="46"/>
      <c r="JVH17" s="46"/>
      <c r="JVI17" s="46"/>
      <c r="JVJ17" s="46"/>
      <c r="JVK17" s="46"/>
      <c r="JVL17" s="46"/>
      <c r="JVM17" s="46"/>
      <c r="JVN17" s="46"/>
      <c r="JVO17" s="46"/>
      <c r="JVP17" s="46"/>
      <c r="JVQ17" s="46"/>
      <c r="JVR17" s="46"/>
      <c r="JVS17" s="46"/>
      <c r="JVT17" s="46"/>
      <c r="JVU17" s="46"/>
      <c r="JVV17" s="46"/>
      <c r="JVW17" s="46"/>
      <c r="JVX17" s="46"/>
      <c r="JVY17" s="46"/>
      <c r="JVZ17" s="46"/>
      <c r="JWA17" s="46"/>
      <c r="JWB17" s="46"/>
      <c r="JWC17" s="46"/>
      <c r="JWD17" s="46"/>
      <c r="JWE17" s="46"/>
      <c r="JWF17" s="46"/>
      <c r="JWG17" s="46"/>
      <c r="JWH17" s="46"/>
      <c r="JWI17" s="46"/>
      <c r="JWJ17" s="46"/>
      <c r="JWK17" s="46"/>
      <c r="JWL17" s="46"/>
      <c r="JWM17" s="46"/>
      <c r="JWN17" s="46"/>
      <c r="JWO17" s="46"/>
      <c r="JWP17" s="46"/>
      <c r="JWQ17" s="46"/>
      <c r="JWR17" s="46"/>
      <c r="JWS17" s="46"/>
      <c r="JWT17" s="46"/>
      <c r="JWU17" s="46"/>
      <c r="JWV17" s="46"/>
      <c r="JWW17" s="46"/>
      <c r="JWX17" s="46"/>
      <c r="JWY17" s="46"/>
      <c r="JWZ17" s="46"/>
      <c r="JXA17" s="46"/>
      <c r="JXB17" s="46"/>
      <c r="JXC17" s="46"/>
      <c r="JXD17" s="46"/>
      <c r="JXE17" s="46"/>
      <c r="JXF17" s="46"/>
      <c r="JXG17" s="46"/>
      <c r="JXH17" s="46"/>
      <c r="JXI17" s="46"/>
      <c r="JXJ17" s="46"/>
      <c r="JXK17" s="46"/>
      <c r="JXL17" s="46"/>
      <c r="JXM17" s="46"/>
      <c r="JXN17" s="46"/>
      <c r="JXO17" s="46"/>
      <c r="JXP17" s="46"/>
      <c r="JXQ17" s="46"/>
      <c r="JXR17" s="46"/>
      <c r="JXS17" s="46"/>
      <c r="JXT17" s="46"/>
      <c r="JXU17" s="46"/>
      <c r="JXV17" s="46"/>
      <c r="JXW17" s="46"/>
      <c r="JXX17" s="46"/>
      <c r="JXY17" s="46"/>
      <c r="JXZ17" s="46"/>
      <c r="JYA17" s="46"/>
      <c r="JYB17" s="46"/>
      <c r="JYC17" s="46"/>
      <c r="JYD17" s="46"/>
      <c r="JYE17" s="46"/>
      <c r="JYF17" s="46"/>
      <c r="JYG17" s="46"/>
      <c r="JYH17" s="46"/>
      <c r="JYI17" s="46"/>
      <c r="JYJ17" s="46"/>
      <c r="JYK17" s="46"/>
      <c r="JYL17" s="46"/>
      <c r="JYM17" s="46"/>
      <c r="JYN17" s="46"/>
      <c r="JYO17" s="46"/>
      <c r="JYP17" s="46"/>
      <c r="JYQ17" s="46"/>
      <c r="JYR17" s="46"/>
      <c r="JYS17" s="46"/>
      <c r="JYT17" s="46"/>
      <c r="JYU17" s="46"/>
      <c r="JYV17" s="46"/>
      <c r="JYW17" s="46"/>
      <c r="JYX17" s="46"/>
      <c r="JYY17" s="46"/>
      <c r="JYZ17" s="46"/>
      <c r="JZA17" s="46"/>
      <c r="JZB17" s="46"/>
      <c r="JZC17" s="46"/>
      <c r="JZD17" s="46"/>
      <c r="JZE17" s="46"/>
      <c r="JZF17" s="46"/>
      <c r="JZG17" s="46"/>
      <c r="JZH17" s="46"/>
      <c r="JZI17" s="46"/>
      <c r="JZJ17" s="46"/>
      <c r="JZK17" s="46"/>
      <c r="JZL17" s="46"/>
      <c r="JZM17" s="46"/>
      <c r="JZN17" s="46"/>
      <c r="JZO17" s="46"/>
      <c r="JZP17" s="46"/>
      <c r="JZQ17" s="46"/>
      <c r="JZR17" s="46"/>
      <c r="JZS17" s="46"/>
      <c r="JZT17" s="46"/>
      <c r="JZU17" s="46"/>
      <c r="JZV17" s="46"/>
      <c r="JZW17" s="46"/>
      <c r="JZX17" s="46"/>
      <c r="JZY17" s="46"/>
      <c r="JZZ17" s="46"/>
      <c r="KAA17" s="46"/>
      <c r="KAB17" s="46"/>
      <c r="KAC17" s="46"/>
      <c r="KAD17" s="46"/>
      <c r="KAE17" s="46"/>
      <c r="KAF17" s="46"/>
      <c r="KAG17" s="46"/>
      <c r="KAH17" s="46"/>
      <c r="KAI17" s="46"/>
      <c r="KAJ17" s="46"/>
      <c r="KAK17" s="46"/>
      <c r="KAL17" s="46"/>
      <c r="KAM17" s="46"/>
      <c r="KAN17" s="46"/>
      <c r="KAO17" s="46"/>
      <c r="KAP17" s="46"/>
      <c r="KAQ17" s="46"/>
      <c r="KAR17" s="46"/>
      <c r="KAS17" s="46"/>
      <c r="KAT17" s="46"/>
      <c r="KAU17" s="46"/>
      <c r="KAV17" s="46"/>
      <c r="KAW17" s="46"/>
      <c r="KAX17" s="46"/>
      <c r="KAY17" s="46"/>
      <c r="KAZ17" s="46"/>
      <c r="KBA17" s="46"/>
      <c r="KBB17" s="46"/>
      <c r="KBC17" s="46"/>
      <c r="KBD17" s="46"/>
      <c r="KBE17" s="46"/>
      <c r="KBF17" s="46"/>
      <c r="KBG17" s="46"/>
      <c r="KBH17" s="46"/>
      <c r="KBI17" s="46"/>
      <c r="KBJ17" s="46"/>
      <c r="KBK17" s="46"/>
      <c r="KBL17" s="46"/>
      <c r="KBM17" s="46"/>
      <c r="KBN17" s="46"/>
      <c r="KBO17" s="46"/>
      <c r="KBP17" s="46"/>
      <c r="KBQ17" s="46"/>
      <c r="KBR17" s="46"/>
      <c r="KBS17" s="46"/>
      <c r="KBT17" s="46"/>
      <c r="KBU17" s="46"/>
      <c r="KBV17" s="46"/>
      <c r="KBW17" s="46"/>
      <c r="KBX17" s="46"/>
      <c r="KBY17" s="46"/>
      <c r="KBZ17" s="46"/>
      <c r="KCA17" s="46"/>
      <c r="KCB17" s="46"/>
      <c r="KCC17" s="46"/>
      <c r="KCD17" s="46"/>
      <c r="KCE17" s="46"/>
      <c r="KCF17" s="46"/>
      <c r="KCG17" s="46"/>
      <c r="KCH17" s="46"/>
      <c r="KCI17" s="46"/>
      <c r="KCJ17" s="46"/>
      <c r="KCK17" s="46"/>
      <c r="KCL17" s="46"/>
      <c r="KCM17" s="46"/>
      <c r="KCN17" s="46"/>
      <c r="KCO17" s="46"/>
      <c r="KCP17" s="46"/>
      <c r="KCQ17" s="46"/>
      <c r="KCR17" s="46"/>
      <c r="KCS17" s="46"/>
      <c r="KCT17" s="46"/>
      <c r="KCU17" s="46"/>
      <c r="KCV17" s="46"/>
      <c r="KCW17" s="46"/>
      <c r="KCX17" s="46"/>
      <c r="KCY17" s="46"/>
      <c r="KCZ17" s="46"/>
      <c r="KDA17" s="46"/>
      <c r="KDB17" s="46"/>
      <c r="KDC17" s="46"/>
      <c r="KDD17" s="46"/>
      <c r="KDE17" s="46"/>
      <c r="KDF17" s="46"/>
      <c r="KDG17" s="46"/>
      <c r="KDH17" s="46"/>
      <c r="KDI17" s="46"/>
      <c r="KDJ17" s="46"/>
      <c r="KDK17" s="46"/>
      <c r="KDL17" s="46"/>
      <c r="KDM17" s="46"/>
      <c r="KDN17" s="46"/>
      <c r="KDO17" s="46"/>
      <c r="KDP17" s="46"/>
      <c r="KDQ17" s="46"/>
      <c r="KDR17" s="46"/>
      <c r="KDS17" s="46"/>
      <c r="KDT17" s="46"/>
      <c r="KDU17" s="46"/>
      <c r="KDV17" s="46"/>
      <c r="KDW17" s="46"/>
      <c r="KDX17" s="46"/>
      <c r="KDY17" s="46"/>
      <c r="KDZ17" s="46"/>
      <c r="KEA17" s="46"/>
      <c r="KEB17" s="46"/>
      <c r="KEC17" s="46"/>
      <c r="KED17" s="46"/>
      <c r="KEE17" s="46"/>
      <c r="KEF17" s="46"/>
      <c r="KEG17" s="46"/>
      <c r="KEH17" s="46"/>
      <c r="KEI17" s="46"/>
      <c r="KEJ17" s="46"/>
      <c r="KEK17" s="46"/>
      <c r="KEL17" s="46"/>
      <c r="KEM17" s="46"/>
      <c r="KEN17" s="46"/>
      <c r="KEO17" s="46"/>
      <c r="KEP17" s="46"/>
      <c r="KEQ17" s="46"/>
      <c r="KER17" s="46"/>
      <c r="KES17" s="46"/>
      <c r="KET17" s="46"/>
      <c r="KEU17" s="46"/>
      <c r="KEV17" s="46"/>
      <c r="KEW17" s="46"/>
      <c r="KEX17" s="46"/>
      <c r="KEY17" s="46"/>
      <c r="KEZ17" s="46"/>
      <c r="KFA17" s="46"/>
      <c r="KFB17" s="46"/>
      <c r="KFC17" s="46"/>
      <c r="KFD17" s="46"/>
      <c r="KFE17" s="46"/>
      <c r="KFF17" s="46"/>
      <c r="KFG17" s="46"/>
      <c r="KFH17" s="46"/>
      <c r="KFI17" s="46"/>
      <c r="KFJ17" s="46"/>
      <c r="KFK17" s="46"/>
      <c r="KFL17" s="46"/>
      <c r="KFM17" s="46"/>
      <c r="KFN17" s="46"/>
      <c r="KFO17" s="46"/>
      <c r="KFP17" s="46"/>
      <c r="KFQ17" s="46"/>
      <c r="KFR17" s="46"/>
      <c r="KFS17" s="46"/>
      <c r="KFT17" s="46"/>
      <c r="KFU17" s="46"/>
      <c r="KFV17" s="46"/>
      <c r="KFW17" s="46"/>
      <c r="KFX17" s="46"/>
      <c r="KFY17" s="46"/>
      <c r="KFZ17" s="46"/>
      <c r="KGA17" s="46"/>
      <c r="KGB17" s="46"/>
      <c r="KGC17" s="46"/>
      <c r="KGD17" s="46"/>
      <c r="KGE17" s="46"/>
      <c r="KGF17" s="46"/>
      <c r="KGG17" s="46"/>
      <c r="KGH17" s="46"/>
      <c r="KGI17" s="46"/>
      <c r="KGJ17" s="46"/>
      <c r="KGK17" s="46"/>
      <c r="KGL17" s="46"/>
      <c r="KGM17" s="46"/>
      <c r="KGN17" s="46"/>
      <c r="KGO17" s="46"/>
      <c r="KGP17" s="46"/>
      <c r="KGQ17" s="46"/>
      <c r="KGR17" s="46"/>
      <c r="KGS17" s="46"/>
      <c r="KGT17" s="46"/>
      <c r="KGU17" s="46"/>
      <c r="KGV17" s="46"/>
      <c r="KGW17" s="46"/>
      <c r="KGX17" s="46"/>
      <c r="KGY17" s="46"/>
      <c r="KGZ17" s="46"/>
      <c r="KHA17" s="46"/>
      <c r="KHB17" s="46"/>
      <c r="KHC17" s="46"/>
      <c r="KHD17" s="46"/>
      <c r="KHE17" s="46"/>
      <c r="KHF17" s="46"/>
      <c r="KHG17" s="46"/>
      <c r="KHH17" s="46"/>
      <c r="KHI17" s="46"/>
      <c r="KHJ17" s="46"/>
      <c r="KHK17" s="46"/>
      <c r="KHL17" s="46"/>
      <c r="KHM17" s="46"/>
      <c r="KHN17" s="46"/>
      <c r="KHO17" s="46"/>
      <c r="KHP17" s="46"/>
      <c r="KHQ17" s="46"/>
      <c r="KHR17" s="46"/>
      <c r="KHS17" s="46"/>
      <c r="KHT17" s="46"/>
      <c r="KHU17" s="46"/>
      <c r="KHV17" s="46"/>
      <c r="KHW17" s="46"/>
      <c r="KHX17" s="46"/>
      <c r="KHY17" s="46"/>
      <c r="KHZ17" s="46"/>
      <c r="KIA17" s="46"/>
      <c r="KIB17" s="46"/>
      <c r="KIC17" s="46"/>
      <c r="KID17" s="46"/>
      <c r="KIE17" s="46"/>
      <c r="KIF17" s="46"/>
      <c r="KIG17" s="46"/>
      <c r="KIH17" s="46"/>
      <c r="KII17" s="46"/>
      <c r="KIJ17" s="46"/>
      <c r="KIK17" s="46"/>
      <c r="KIL17" s="46"/>
      <c r="KIM17" s="46"/>
      <c r="KIN17" s="46"/>
      <c r="KIO17" s="46"/>
      <c r="KIP17" s="46"/>
      <c r="KIQ17" s="46"/>
      <c r="KIR17" s="46"/>
      <c r="KIS17" s="46"/>
      <c r="KIT17" s="46"/>
      <c r="KIU17" s="46"/>
      <c r="KIV17" s="46"/>
      <c r="KIW17" s="46"/>
      <c r="KIX17" s="46"/>
      <c r="KIY17" s="46"/>
      <c r="KIZ17" s="46"/>
      <c r="KJA17" s="46"/>
      <c r="KJB17" s="46"/>
      <c r="KJC17" s="46"/>
      <c r="KJD17" s="46"/>
      <c r="KJE17" s="46"/>
      <c r="KJF17" s="46"/>
      <c r="KJG17" s="46"/>
      <c r="KJH17" s="46"/>
      <c r="KJI17" s="46"/>
      <c r="KJJ17" s="46"/>
      <c r="KJK17" s="46"/>
      <c r="KJL17" s="46"/>
      <c r="KJM17" s="46"/>
      <c r="KJN17" s="46"/>
      <c r="KJO17" s="46"/>
      <c r="KJP17" s="46"/>
      <c r="KJQ17" s="46"/>
      <c r="KJR17" s="46"/>
      <c r="KJS17" s="46"/>
      <c r="KJT17" s="46"/>
      <c r="KJU17" s="46"/>
      <c r="KJV17" s="46"/>
      <c r="KJW17" s="46"/>
      <c r="KJX17" s="46"/>
      <c r="KJY17" s="46"/>
      <c r="KJZ17" s="46"/>
      <c r="KKA17" s="46"/>
      <c r="KKB17" s="46"/>
      <c r="KKC17" s="46"/>
      <c r="KKD17" s="46"/>
      <c r="KKE17" s="46"/>
      <c r="KKF17" s="46"/>
      <c r="KKG17" s="46"/>
      <c r="KKH17" s="46"/>
      <c r="KKI17" s="46"/>
      <c r="KKJ17" s="46"/>
      <c r="KKK17" s="46"/>
      <c r="KKL17" s="46"/>
      <c r="KKM17" s="46"/>
      <c r="KKN17" s="46"/>
      <c r="KKO17" s="46"/>
      <c r="KKP17" s="46"/>
      <c r="KKQ17" s="46"/>
      <c r="KKR17" s="46"/>
      <c r="KKS17" s="46"/>
      <c r="KKT17" s="46"/>
      <c r="KKU17" s="46"/>
      <c r="KKV17" s="46"/>
      <c r="KKW17" s="46"/>
      <c r="KKX17" s="46"/>
      <c r="KKY17" s="46"/>
      <c r="KKZ17" s="46"/>
      <c r="KLA17" s="46"/>
      <c r="KLB17" s="46"/>
      <c r="KLC17" s="46"/>
      <c r="KLD17" s="46"/>
      <c r="KLE17" s="46"/>
      <c r="KLF17" s="46"/>
      <c r="KLG17" s="46"/>
      <c r="KLH17" s="46"/>
      <c r="KLI17" s="46"/>
      <c r="KLJ17" s="46"/>
      <c r="KLK17" s="46"/>
      <c r="KLL17" s="46"/>
      <c r="KLM17" s="46"/>
      <c r="KLN17" s="46"/>
      <c r="KLO17" s="46"/>
      <c r="KLP17" s="46"/>
      <c r="KLQ17" s="46"/>
      <c r="KLR17" s="46"/>
      <c r="KLS17" s="46"/>
      <c r="KLT17" s="46"/>
      <c r="KLU17" s="46"/>
      <c r="KLV17" s="46"/>
      <c r="KLW17" s="46"/>
      <c r="KLX17" s="46"/>
      <c r="KLY17" s="46"/>
      <c r="KLZ17" s="46"/>
      <c r="KMA17" s="46"/>
      <c r="KMB17" s="46"/>
      <c r="KMC17" s="46"/>
      <c r="KMD17" s="46"/>
      <c r="KME17" s="46"/>
      <c r="KMF17" s="46"/>
      <c r="KMG17" s="46"/>
      <c r="KMH17" s="46"/>
      <c r="KMI17" s="46"/>
      <c r="KMJ17" s="46"/>
      <c r="KMK17" s="46"/>
      <c r="KML17" s="46"/>
      <c r="KMM17" s="46"/>
      <c r="KMN17" s="46"/>
      <c r="KMO17" s="46"/>
      <c r="KMP17" s="46"/>
      <c r="KMQ17" s="46"/>
      <c r="KMR17" s="46"/>
      <c r="KMS17" s="46"/>
      <c r="KMT17" s="46"/>
      <c r="KMU17" s="46"/>
      <c r="KMV17" s="46"/>
      <c r="KMW17" s="46"/>
      <c r="KMX17" s="46"/>
      <c r="KMY17" s="46"/>
      <c r="KMZ17" s="46"/>
      <c r="KNA17" s="46"/>
      <c r="KNB17" s="46"/>
      <c r="KNC17" s="46"/>
      <c r="KND17" s="46"/>
      <c r="KNE17" s="46"/>
      <c r="KNF17" s="46"/>
      <c r="KNG17" s="46"/>
      <c r="KNH17" s="46"/>
      <c r="KNI17" s="46"/>
      <c r="KNJ17" s="46"/>
      <c r="KNK17" s="46"/>
      <c r="KNL17" s="46"/>
      <c r="KNM17" s="46"/>
      <c r="KNN17" s="46"/>
      <c r="KNO17" s="46"/>
      <c r="KNP17" s="46"/>
      <c r="KNQ17" s="46"/>
      <c r="KNR17" s="46"/>
      <c r="KNS17" s="46"/>
      <c r="KNT17" s="46"/>
      <c r="KNU17" s="46"/>
      <c r="KNV17" s="46"/>
      <c r="KNW17" s="46"/>
      <c r="KNX17" s="46"/>
      <c r="KNY17" s="46"/>
      <c r="KNZ17" s="46"/>
      <c r="KOA17" s="46"/>
      <c r="KOB17" s="46"/>
      <c r="KOC17" s="46"/>
      <c r="KOD17" s="46"/>
      <c r="KOE17" s="46"/>
      <c r="KOF17" s="46"/>
      <c r="KOG17" s="46"/>
      <c r="KOH17" s="46"/>
      <c r="KOI17" s="46"/>
      <c r="KOJ17" s="46"/>
      <c r="KOK17" s="46"/>
      <c r="KOL17" s="46"/>
      <c r="KOM17" s="46"/>
      <c r="KON17" s="46"/>
      <c r="KOO17" s="46"/>
      <c r="KOP17" s="46"/>
      <c r="KOQ17" s="46"/>
      <c r="KOR17" s="46"/>
      <c r="KOS17" s="46"/>
      <c r="KOT17" s="46"/>
      <c r="KOU17" s="46"/>
      <c r="KOV17" s="46"/>
      <c r="KOW17" s="46"/>
      <c r="KOX17" s="46"/>
      <c r="KOY17" s="46"/>
      <c r="KOZ17" s="46"/>
      <c r="KPA17" s="46"/>
      <c r="KPB17" s="46"/>
      <c r="KPC17" s="46"/>
      <c r="KPD17" s="46"/>
      <c r="KPE17" s="46"/>
      <c r="KPF17" s="46"/>
      <c r="KPG17" s="46"/>
      <c r="KPH17" s="46"/>
      <c r="KPI17" s="46"/>
      <c r="KPJ17" s="46"/>
      <c r="KPK17" s="46"/>
      <c r="KPL17" s="46"/>
      <c r="KPM17" s="46"/>
      <c r="KPN17" s="46"/>
      <c r="KPO17" s="46"/>
      <c r="KPP17" s="46"/>
      <c r="KPQ17" s="46"/>
      <c r="KPR17" s="46"/>
      <c r="KPS17" s="46"/>
      <c r="KPT17" s="46"/>
      <c r="KPU17" s="46"/>
      <c r="KPV17" s="46"/>
      <c r="KPW17" s="46"/>
      <c r="KPX17" s="46"/>
      <c r="KPY17" s="46"/>
      <c r="KPZ17" s="46"/>
      <c r="KQA17" s="46"/>
      <c r="KQB17" s="46"/>
      <c r="KQC17" s="46"/>
      <c r="KQD17" s="46"/>
      <c r="KQE17" s="46"/>
      <c r="KQF17" s="46"/>
      <c r="KQG17" s="46"/>
      <c r="KQH17" s="46"/>
      <c r="KQI17" s="46"/>
      <c r="KQJ17" s="46"/>
      <c r="KQK17" s="46"/>
      <c r="KQL17" s="46"/>
      <c r="KQM17" s="46"/>
      <c r="KQN17" s="46"/>
      <c r="KQO17" s="46"/>
      <c r="KQP17" s="46"/>
      <c r="KQQ17" s="46"/>
      <c r="KQR17" s="46"/>
      <c r="KQS17" s="46"/>
      <c r="KQT17" s="46"/>
      <c r="KQU17" s="46"/>
      <c r="KQV17" s="46"/>
      <c r="KQW17" s="46"/>
      <c r="KQX17" s="46"/>
      <c r="KQY17" s="46"/>
      <c r="KQZ17" s="46"/>
      <c r="KRA17" s="46"/>
      <c r="KRB17" s="46"/>
      <c r="KRC17" s="46"/>
      <c r="KRD17" s="46"/>
      <c r="KRE17" s="46"/>
      <c r="KRF17" s="46"/>
      <c r="KRG17" s="46"/>
      <c r="KRH17" s="46"/>
      <c r="KRI17" s="46"/>
      <c r="KRJ17" s="46"/>
      <c r="KRK17" s="46"/>
      <c r="KRL17" s="46"/>
      <c r="KRM17" s="46"/>
      <c r="KRN17" s="46"/>
      <c r="KRO17" s="46"/>
      <c r="KRP17" s="46"/>
      <c r="KRQ17" s="46"/>
      <c r="KRR17" s="46"/>
      <c r="KRS17" s="46"/>
      <c r="KRT17" s="46"/>
      <c r="KRU17" s="46"/>
      <c r="KRV17" s="46"/>
      <c r="KRW17" s="46"/>
      <c r="KRX17" s="46"/>
      <c r="KRY17" s="46"/>
      <c r="KRZ17" s="46"/>
      <c r="KSA17" s="46"/>
      <c r="KSB17" s="46"/>
      <c r="KSC17" s="46"/>
      <c r="KSD17" s="46"/>
      <c r="KSE17" s="46"/>
      <c r="KSF17" s="46"/>
      <c r="KSG17" s="46"/>
      <c r="KSH17" s="46"/>
      <c r="KSI17" s="46"/>
      <c r="KSJ17" s="46"/>
      <c r="KSK17" s="46"/>
      <c r="KSL17" s="46"/>
      <c r="KSM17" s="46"/>
      <c r="KSN17" s="46"/>
      <c r="KSO17" s="46"/>
      <c r="KSP17" s="46"/>
      <c r="KSQ17" s="46"/>
      <c r="KSR17" s="46"/>
      <c r="KSS17" s="46"/>
      <c r="KST17" s="46"/>
      <c r="KSU17" s="46"/>
      <c r="KSV17" s="46"/>
      <c r="KSW17" s="46"/>
      <c r="KSX17" s="46"/>
      <c r="KSY17" s="46"/>
      <c r="KSZ17" s="46"/>
      <c r="KTA17" s="46"/>
      <c r="KTB17" s="46"/>
      <c r="KTC17" s="46"/>
      <c r="KTD17" s="46"/>
      <c r="KTE17" s="46"/>
      <c r="KTF17" s="46"/>
      <c r="KTG17" s="46"/>
      <c r="KTH17" s="46"/>
      <c r="KTI17" s="46"/>
      <c r="KTJ17" s="46"/>
      <c r="KTK17" s="46"/>
      <c r="KTL17" s="46"/>
      <c r="KTM17" s="46"/>
      <c r="KTN17" s="46"/>
      <c r="KTO17" s="46"/>
      <c r="KTP17" s="46"/>
      <c r="KTQ17" s="46"/>
      <c r="KTR17" s="46"/>
      <c r="KTS17" s="46"/>
      <c r="KTT17" s="46"/>
      <c r="KTU17" s="46"/>
      <c r="KTV17" s="46"/>
      <c r="KTW17" s="46"/>
      <c r="KTX17" s="46"/>
      <c r="KTY17" s="46"/>
      <c r="KTZ17" s="46"/>
      <c r="KUA17" s="46"/>
      <c r="KUB17" s="46"/>
      <c r="KUC17" s="46"/>
      <c r="KUD17" s="46"/>
      <c r="KUE17" s="46"/>
      <c r="KUF17" s="46"/>
      <c r="KUG17" s="46"/>
      <c r="KUH17" s="46"/>
      <c r="KUI17" s="46"/>
      <c r="KUJ17" s="46"/>
      <c r="KUK17" s="46"/>
      <c r="KUL17" s="46"/>
      <c r="KUM17" s="46"/>
      <c r="KUN17" s="46"/>
      <c r="KUO17" s="46"/>
      <c r="KUP17" s="46"/>
      <c r="KUQ17" s="46"/>
      <c r="KUR17" s="46"/>
      <c r="KUS17" s="46"/>
      <c r="KUT17" s="46"/>
      <c r="KUU17" s="46"/>
      <c r="KUV17" s="46"/>
      <c r="KUW17" s="46"/>
      <c r="KUX17" s="46"/>
      <c r="KUY17" s="46"/>
      <c r="KUZ17" s="46"/>
      <c r="KVA17" s="46"/>
      <c r="KVB17" s="46"/>
      <c r="KVC17" s="46"/>
      <c r="KVD17" s="46"/>
      <c r="KVE17" s="46"/>
      <c r="KVF17" s="46"/>
      <c r="KVG17" s="46"/>
      <c r="KVH17" s="46"/>
      <c r="KVI17" s="46"/>
      <c r="KVJ17" s="46"/>
      <c r="KVK17" s="46"/>
      <c r="KVL17" s="46"/>
      <c r="KVM17" s="46"/>
      <c r="KVN17" s="46"/>
      <c r="KVO17" s="46"/>
      <c r="KVP17" s="46"/>
      <c r="KVQ17" s="46"/>
      <c r="KVR17" s="46"/>
      <c r="KVS17" s="46"/>
      <c r="KVT17" s="46"/>
      <c r="KVU17" s="46"/>
      <c r="KVV17" s="46"/>
      <c r="KVW17" s="46"/>
      <c r="KVX17" s="46"/>
      <c r="KVY17" s="46"/>
      <c r="KVZ17" s="46"/>
      <c r="KWA17" s="46"/>
      <c r="KWB17" s="46"/>
      <c r="KWC17" s="46"/>
      <c r="KWD17" s="46"/>
      <c r="KWE17" s="46"/>
      <c r="KWF17" s="46"/>
      <c r="KWG17" s="46"/>
      <c r="KWH17" s="46"/>
      <c r="KWI17" s="46"/>
      <c r="KWJ17" s="46"/>
      <c r="KWK17" s="46"/>
      <c r="KWL17" s="46"/>
      <c r="KWM17" s="46"/>
      <c r="KWN17" s="46"/>
      <c r="KWO17" s="46"/>
      <c r="KWP17" s="46"/>
      <c r="KWQ17" s="46"/>
      <c r="KWR17" s="46"/>
      <c r="KWS17" s="46"/>
      <c r="KWT17" s="46"/>
      <c r="KWU17" s="46"/>
      <c r="KWV17" s="46"/>
      <c r="KWW17" s="46"/>
      <c r="KWX17" s="46"/>
      <c r="KWY17" s="46"/>
      <c r="KWZ17" s="46"/>
      <c r="KXA17" s="46"/>
      <c r="KXB17" s="46"/>
      <c r="KXC17" s="46"/>
      <c r="KXD17" s="46"/>
      <c r="KXE17" s="46"/>
      <c r="KXF17" s="46"/>
      <c r="KXG17" s="46"/>
      <c r="KXH17" s="46"/>
      <c r="KXI17" s="46"/>
      <c r="KXJ17" s="46"/>
      <c r="KXK17" s="46"/>
      <c r="KXL17" s="46"/>
      <c r="KXM17" s="46"/>
      <c r="KXN17" s="46"/>
      <c r="KXO17" s="46"/>
      <c r="KXP17" s="46"/>
      <c r="KXQ17" s="46"/>
      <c r="KXR17" s="46"/>
      <c r="KXS17" s="46"/>
      <c r="KXT17" s="46"/>
      <c r="KXU17" s="46"/>
      <c r="KXV17" s="46"/>
      <c r="KXW17" s="46"/>
      <c r="KXX17" s="46"/>
      <c r="KXY17" s="46"/>
      <c r="KXZ17" s="46"/>
      <c r="KYA17" s="46"/>
      <c r="KYB17" s="46"/>
      <c r="KYC17" s="46"/>
      <c r="KYD17" s="46"/>
      <c r="KYE17" s="46"/>
      <c r="KYF17" s="46"/>
      <c r="KYG17" s="46"/>
      <c r="KYH17" s="46"/>
      <c r="KYI17" s="46"/>
      <c r="KYJ17" s="46"/>
      <c r="KYK17" s="46"/>
      <c r="KYL17" s="46"/>
      <c r="KYM17" s="46"/>
      <c r="KYN17" s="46"/>
      <c r="KYO17" s="46"/>
      <c r="KYP17" s="46"/>
      <c r="KYQ17" s="46"/>
      <c r="KYR17" s="46"/>
      <c r="KYS17" s="46"/>
      <c r="KYT17" s="46"/>
      <c r="KYU17" s="46"/>
      <c r="KYV17" s="46"/>
      <c r="KYW17" s="46"/>
      <c r="KYX17" s="46"/>
      <c r="KYY17" s="46"/>
      <c r="KYZ17" s="46"/>
      <c r="KZA17" s="46"/>
      <c r="KZB17" s="46"/>
      <c r="KZC17" s="46"/>
      <c r="KZD17" s="46"/>
      <c r="KZE17" s="46"/>
      <c r="KZF17" s="46"/>
      <c r="KZG17" s="46"/>
      <c r="KZH17" s="46"/>
      <c r="KZI17" s="46"/>
      <c r="KZJ17" s="46"/>
      <c r="KZK17" s="46"/>
      <c r="KZL17" s="46"/>
      <c r="KZM17" s="46"/>
      <c r="KZN17" s="46"/>
      <c r="KZO17" s="46"/>
      <c r="KZP17" s="46"/>
      <c r="KZQ17" s="46"/>
      <c r="KZR17" s="46"/>
      <c r="KZS17" s="46"/>
      <c r="KZT17" s="46"/>
      <c r="KZU17" s="46"/>
      <c r="KZV17" s="46"/>
      <c r="KZW17" s="46"/>
      <c r="KZX17" s="46"/>
      <c r="KZY17" s="46"/>
      <c r="KZZ17" s="46"/>
      <c r="LAA17" s="46"/>
      <c r="LAB17" s="46"/>
      <c r="LAC17" s="46"/>
      <c r="LAD17" s="46"/>
      <c r="LAE17" s="46"/>
      <c r="LAF17" s="46"/>
      <c r="LAG17" s="46"/>
      <c r="LAH17" s="46"/>
      <c r="LAI17" s="46"/>
      <c r="LAJ17" s="46"/>
      <c r="LAK17" s="46"/>
      <c r="LAL17" s="46"/>
      <c r="LAM17" s="46"/>
      <c r="LAN17" s="46"/>
      <c r="LAO17" s="46"/>
      <c r="LAP17" s="46"/>
      <c r="LAQ17" s="46"/>
      <c r="LAR17" s="46"/>
      <c r="LAS17" s="46"/>
      <c r="LAT17" s="46"/>
      <c r="LAU17" s="46"/>
      <c r="LAV17" s="46"/>
      <c r="LAW17" s="46"/>
      <c r="LAX17" s="46"/>
      <c r="LAY17" s="46"/>
      <c r="LAZ17" s="46"/>
      <c r="LBA17" s="46"/>
      <c r="LBB17" s="46"/>
      <c r="LBC17" s="46"/>
      <c r="LBD17" s="46"/>
      <c r="LBE17" s="46"/>
      <c r="LBF17" s="46"/>
      <c r="LBG17" s="46"/>
      <c r="LBH17" s="46"/>
      <c r="LBI17" s="46"/>
      <c r="LBJ17" s="46"/>
      <c r="LBK17" s="46"/>
      <c r="LBL17" s="46"/>
      <c r="LBM17" s="46"/>
      <c r="LBN17" s="46"/>
      <c r="LBO17" s="46"/>
      <c r="LBP17" s="46"/>
      <c r="LBQ17" s="46"/>
      <c r="LBR17" s="46"/>
      <c r="LBS17" s="46"/>
      <c r="LBT17" s="46"/>
      <c r="LBU17" s="46"/>
      <c r="LBV17" s="46"/>
      <c r="LBW17" s="46"/>
      <c r="LBX17" s="46"/>
      <c r="LBY17" s="46"/>
      <c r="LBZ17" s="46"/>
      <c r="LCA17" s="46"/>
      <c r="LCB17" s="46"/>
      <c r="LCC17" s="46"/>
      <c r="LCD17" s="46"/>
      <c r="LCE17" s="46"/>
      <c r="LCF17" s="46"/>
      <c r="LCG17" s="46"/>
      <c r="LCH17" s="46"/>
      <c r="LCI17" s="46"/>
      <c r="LCJ17" s="46"/>
      <c r="LCK17" s="46"/>
      <c r="LCL17" s="46"/>
      <c r="LCM17" s="46"/>
      <c r="LCN17" s="46"/>
      <c r="LCO17" s="46"/>
      <c r="LCP17" s="46"/>
      <c r="LCQ17" s="46"/>
      <c r="LCR17" s="46"/>
      <c r="LCS17" s="46"/>
      <c r="LCT17" s="46"/>
      <c r="LCU17" s="46"/>
      <c r="LCV17" s="46"/>
      <c r="LCW17" s="46"/>
      <c r="LCX17" s="46"/>
      <c r="LCY17" s="46"/>
      <c r="LCZ17" s="46"/>
      <c r="LDA17" s="46"/>
      <c r="LDB17" s="46"/>
      <c r="LDC17" s="46"/>
      <c r="LDD17" s="46"/>
      <c r="LDE17" s="46"/>
      <c r="LDF17" s="46"/>
      <c r="LDG17" s="46"/>
      <c r="LDH17" s="46"/>
      <c r="LDI17" s="46"/>
      <c r="LDJ17" s="46"/>
      <c r="LDK17" s="46"/>
      <c r="LDL17" s="46"/>
      <c r="LDM17" s="46"/>
      <c r="LDN17" s="46"/>
      <c r="LDO17" s="46"/>
      <c r="LDP17" s="46"/>
      <c r="LDQ17" s="46"/>
      <c r="LDR17" s="46"/>
      <c r="LDS17" s="46"/>
      <c r="LDT17" s="46"/>
      <c r="LDU17" s="46"/>
      <c r="LDV17" s="46"/>
      <c r="LDW17" s="46"/>
      <c r="LDX17" s="46"/>
      <c r="LDY17" s="46"/>
      <c r="LDZ17" s="46"/>
      <c r="LEA17" s="46"/>
      <c r="LEB17" s="46"/>
      <c r="LEC17" s="46"/>
      <c r="LED17" s="46"/>
      <c r="LEE17" s="46"/>
      <c r="LEF17" s="46"/>
      <c r="LEG17" s="46"/>
      <c r="LEH17" s="46"/>
      <c r="LEI17" s="46"/>
      <c r="LEJ17" s="46"/>
      <c r="LEK17" s="46"/>
      <c r="LEL17" s="46"/>
      <c r="LEM17" s="46"/>
      <c r="LEN17" s="46"/>
      <c r="LEO17" s="46"/>
      <c r="LEP17" s="46"/>
      <c r="LEQ17" s="46"/>
      <c r="LER17" s="46"/>
      <c r="LES17" s="46"/>
      <c r="LET17" s="46"/>
      <c r="LEU17" s="46"/>
      <c r="LEV17" s="46"/>
      <c r="LEW17" s="46"/>
      <c r="LEX17" s="46"/>
      <c r="LEY17" s="46"/>
      <c r="LEZ17" s="46"/>
      <c r="LFA17" s="46"/>
      <c r="LFB17" s="46"/>
      <c r="LFC17" s="46"/>
      <c r="LFD17" s="46"/>
      <c r="LFE17" s="46"/>
      <c r="LFF17" s="46"/>
      <c r="LFG17" s="46"/>
      <c r="LFH17" s="46"/>
      <c r="LFI17" s="46"/>
      <c r="LFJ17" s="46"/>
      <c r="LFK17" s="46"/>
      <c r="LFL17" s="46"/>
      <c r="LFM17" s="46"/>
      <c r="LFN17" s="46"/>
      <c r="LFO17" s="46"/>
      <c r="LFP17" s="46"/>
      <c r="LFQ17" s="46"/>
      <c r="LFR17" s="46"/>
      <c r="LFS17" s="46"/>
      <c r="LFT17" s="46"/>
      <c r="LFU17" s="46"/>
      <c r="LFV17" s="46"/>
      <c r="LFW17" s="46"/>
      <c r="LFX17" s="46"/>
      <c r="LFY17" s="46"/>
      <c r="LFZ17" s="46"/>
      <c r="LGA17" s="46"/>
      <c r="LGB17" s="46"/>
      <c r="LGC17" s="46"/>
      <c r="LGD17" s="46"/>
      <c r="LGE17" s="46"/>
      <c r="LGF17" s="46"/>
      <c r="LGG17" s="46"/>
      <c r="LGH17" s="46"/>
      <c r="LGI17" s="46"/>
      <c r="LGJ17" s="46"/>
      <c r="LGK17" s="46"/>
      <c r="LGL17" s="46"/>
      <c r="LGM17" s="46"/>
      <c r="LGN17" s="46"/>
      <c r="LGO17" s="46"/>
      <c r="LGP17" s="46"/>
      <c r="LGQ17" s="46"/>
      <c r="LGR17" s="46"/>
      <c r="LGS17" s="46"/>
      <c r="LGT17" s="46"/>
      <c r="LGU17" s="46"/>
      <c r="LGV17" s="46"/>
      <c r="LGW17" s="46"/>
      <c r="LGX17" s="46"/>
      <c r="LGY17" s="46"/>
      <c r="LGZ17" s="46"/>
      <c r="LHA17" s="46"/>
      <c r="LHB17" s="46"/>
      <c r="LHC17" s="46"/>
      <c r="LHD17" s="46"/>
      <c r="LHE17" s="46"/>
      <c r="LHF17" s="46"/>
      <c r="LHG17" s="46"/>
      <c r="LHH17" s="46"/>
      <c r="LHI17" s="46"/>
      <c r="LHJ17" s="46"/>
      <c r="LHK17" s="46"/>
      <c r="LHL17" s="46"/>
      <c r="LHM17" s="46"/>
      <c r="LHN17" s="46"/>
      <c r="LHO17" s="46"/>
      <c r="LHP17" s="46"/>
      <c r="LHQ17" s="46"/>
      <c r="LHR17" s="46"/>
      <c r="LHS17" s="46"/>
      <c r="LHT17" s="46"/>
      <c r="LHU17" s="46"/>
      <c r="LHV17" s="46"/>
      <c r="LHW17" s="46"/>
      <c r="LHX17" s="46"/>
      <c r="LHY17" s="46"/>
      <c r="LHZ17" s="46"/>
      <c r="LIA17" s="46"/>
      <c r="LIB17" s="46"/>
      <c r="LIC17" s="46"/>
      <c r="LID17" s="46"/>
      <c r="LIE17" s="46"/>
      <c r="LIF17" s="46"/>
      <c r="LIG17" s="46"/>
      <c r="LIH17" s="46"/>
      <c r="LII17" s="46"/>
      <c r="LIJ17" s="46"/>
      <c r="LIK17" s="46"/>
      <c r="LIL17" s="46"/>
      <c r="LIM17" s="46"/>
      <c r="LIN17" s="46"/>
      <c r="LIO17" s="46"/>
      <c r="LIP17" s="46"/>
      <c r="LIQ17" s="46"/>
      <c r="LIR17" s="46"/>
      <c r="LIS17" s="46"/>
      <c r="LIT17" s="46"/>
      <c r="LIU17" s="46"/>
      <c r="LIV17" s="46"/>
      <c r="LIW17" s="46"/>
      <c r="LIX17" s="46"/>
      <c r="LIY17" s="46"/>
      <c r="LIZ17" s="46"/>
      <c r="LJA17" s="46"/>
      <c r="LJB17" s="46"/>
      <c r="LJC17" s="46"/>
      <c r="LJD17" s="46"/>
      <c r="LJE17" s="46"/>
      <c r="LJF17" s="46"/>
      <c r="LJG17" s="46"/>
      <c r="LJH17" s="46"/>
      <c r="LJI17" s="46"/>
      <c r="LJJ17" s="46"/>
      <c r="LJK17" s="46"/>
      <c r="LJL17" s="46"/>
      <c r="LJM17" s="46"/>
      <c r="LJN17" s="46"/>
      <c r="LJO17" s="46"/>
      <c r="LJP17" s="46"/>
      <c r="LJQ17" s="46"/>
      <c r="LJR17" s="46"/>
      <c r="LJS17" s="46"/>
      <c r="LJT17" s="46"/>
      <c r="LJU17" s="46"/>
      <c r="LJV17" s="46"/>
      <c r="LJW17" s="46"/>
      <c r="LJX17" s="46"/>
      <c r="LJY17" s="46"/>
      <c r="LJZ17" s="46"/>
      <c r="LKA17" s="46"/>
      <c r="LKB17" s="46"/>
      <c r="LKC17" s="46"/>
      <c r="LKD17" s="46"/>
      <c r="LKE17" s="46"/>
      <c r="LKF17" s="46"/>
      <c r="LKG17" s="46"/>
      <c r="LKH17" s="46"/>
      <c r="LKI17" s="46"/>
      <c r="LKJ17" s="46"/>
      <c r="LKK17" s="46"/>
      <c r="LKL17" s="46"/>
      <c r="LKM17" s="46"/>
      <c r="LKN17" s="46"/>
      <c r="LKO17" s="46"/>
      <c r="LKP17" s="46"/>
      <c r="LKQ17" s="46"/>
      <c r="LKR17" s="46"/>
      <c r="LKS17" s="46"/>
      <c r="LKT17" s="46"/>
      <c r="LKU17" s="46"/>
      <c r="LKV17" s="46"/>
      <c r="LKW17" s="46"/>
      <c r="LKX17" s="46"/>
      <c r="LKY17" s="46"/>
      <c r="LKZ17" s="46"/>
      <c r="LLA17" s="46"/>
      <c r="LLB17" s="46"/>
      <c r="LLC17" s="46"/>
      <c r="LLD17" s="46"/>
      <c r="LLE17" s="46"/>
      <c r="LLF17" s="46"/>
      <c r="LLG17" s="46"/>
      <c r="LLH17" s="46"/>
      <c r="LLI17" s="46"/>
      <c r="LLJ17" s="46"/>
      <c r="LLK17" s="46"/>
      <c r="LLL17" s="46"/>
      <c r="LLM17" s="46"/>
      <c r="LLN17" s="46"/>
      <c r="LLO17" s="46"/>
      <c r="LLP17" s="46"/>
      <c r="LLQ17" s="46"/>
      <c r="LLR17" s="46"/>
      <c r="LLS17" s="46"/>
      <c r="LLT17" s="46"/>
      <c r="LLU17" s="46"/>
      <c r="LLV17" s="46"/>
      <c r="LLW17" s="46"/>
      <c r="LLX17" s="46"/>
      <c r="LLY17" s="46"/>
      <c r="LLZ17" s="46"/>
      <c r="LMA17" s="46"/>
      <c r="LMB17" s="46"/>
      <c r="LMC17" s="46"/>
      <c r="LMD17" s="46"/>
      <c r="LME17" s="46"/>
      <c r="LMF17" s="46"/>
      <c r="LMG17" s="46"/>
      <c r="LMH17" s="46"/>
      <c r="LMI17" s="46"/>
      <c r="LMJ17" s="46"/>
      <c r="LMK17" s="46"/>
      <c r="LML17" s="46"/>
      <c r="LMM17" s="46"/>
      <c r="LMN17" s="46"/>
      <c r="LMO17" s="46"/>
      <c r="LMP17" s="46"/>
      <c r="LMQ17" s="46"/>
      <c r="LMR17" s="46"/>
      <c r="LMS17" s="46"/>
      <c r="LMT17" s="46"/>
      <c r="LMU17" s="46"/>
      <c r="LMV17" s="46"/>
      <c r="LMW17" s="46"/>
      <c r="LMX17" s="46"/>
      <c r="LMY17" s="46"/>
      <c r="LMZ17" s="46"/>
      <c r="LNA17" s="46"/>
      <c r="LNB17" s="46"/>
      <c r="LNC17" s="46"/>
      <c r="LND17" s="46"/>
      <c r="LNE17" s="46"/>
      <c r="LNF17" s="46"/>
      <c r="LNG17" s="46"/>
      <c r="LNH17" s="46"/>
      <c r="LNI17" s="46"/>
      <c r="LNJ17" s="46"/>
      <c r="LNK17" s="46"/>
      <c r="LNL17" s="46"/>
      <c r="LNM17" s="46"/>
      <c r="LNN17" s="46"/>
      <c r="LNO17" s="46"/>
      <c r="LNP17" s="46"/>
      <c r="LNQ17" s="46"/>
      <c r="LNR17" s="46"/>
      <c r="LNS17" s="46"/>
      <c r="LNT17" s="46"/>
      <c r="LNU17" s="46"/>
      <c r="LNV17" s="46"/>
      <c r="LNW17" s="46"/>
      <c r="LNX17" s="46"/>
      <c r="LNY17" s="46"/>
      <c r="LNZ17" s="46"/>
      <c r="LOA17" s="46"/>
      <c r="LOB17" s="46"/>
      <c r="LOC17" s="46"/>
      <c r="LOD17" s="46"/>
      <c r="LOE17" s="46"/>
      <c r="LOF17" s="46"/>
      <c r="LOG17" s="46"/>
      <c r="LOH17" s="46"/>
      <c r="LOI17" s="46"/>
      <c r="LOJ17" s="46"/>
      <c r="LOK17" s="46"/>
      <c r="LOL17" s="46"/>
      <c r="LOM17" s="46"/>
      <c r="LON17" s="46"/>
      <c r="LOO17" s="46"/>
      <c r="LOP17" s="46"/>
      <c r="LOQ17" s="46"/>
      <c r="LOR17" s="46"/>
      <c r="LOS17" s="46"/>
      <c r="LOT17" s="46"/>
      <c r="LOU17" s="46"/>
      <c r="LOV17" s="46"/>
      <c r="LOW17" s="46"/>
      <c r="LOX17" s="46"/>
      <c r="LOY17" s="46"/>
      <c r="LOZ17" s="46"/>
      <c r="LPA17" s="46"/>
      <c r="LPB17" s="46"/>
      <c r="LPC17" s="46"/>
      <c r="LPD17" s="46"/>
      <c r="LPE17" s="46"/>
      <c r="LPF17" s="46"/>
      <c r="LPG17" s="46"/>
      <c r="LPH17" s="46"/>
      <c r="LPI17" s="46"/>
      <c r="LPJ17" s="46"/>
      <c r="LPK17" s="46"/>
      <c r="LPL17" s="46"/>
      <c r="LPM17" s="46"/>
      <c r="LPN17" s="46"/>
      <c r="LPO17" s="46"/>
      <c r="LPP17" s="46"/>
      <c r="LPQ17" s="46"/>
      <c r="LPR17" s="46"/>
      <c r="LPS17" s="46"/>
      <c r="LPT17" s="46"/>
      <c r="LPU17" s="46"/>
      <c r="LPV17" s="46"/>
      <c r="LPW17" s="46"/>
      <c r="LPX17" s="46"/>
      <c r="LPY17" s="46"/>
      <c r="LPZ17" s="46"/>
      <c r="LQA17" s="46"/>
      <c r="LQB17" s="46"/>
      <c r="LQC17" s="46"/>
      <c r="LQD17" s="46"/>
      <c r="LQE17" s="46"/>
      <c r="LQF17" s="46"/>
      <c r="LQG17" s="46"/>
      <c r="LQH17" s="46"/>
      <c r="LQI17" s="46"/>
      <c r="LQJ17" s="46"/>
      <c r="LQK17" s="46"/>
      <c r="LQL17" s="46"/>
      <c r="LQM17" s="46"/>
      <c r="LQN17" s="46"/>
      <c r="LQO17" s="46"/>
      <c r="LQP17" s="46"/>
      <c r="LQQ17" s="46"/>
      <c r="LQR17" s="46"/>
      <c r="LQS17" s="46"/>
      <c r="LQT17" s="46"/>
      <c r="LQU17" s="46"/>
      <c r="LQV17" s="46"/>
      <c r="LQW17" s="46"/>
      <c r="LQX17" s="46"/>
      <c r="LQY17" s="46"/>
      <c r="LQZ17" s="46"/>
      <c r="LRA17" s="46"/>
      <c r="LRB17" s="46"/>
      <c r="LRC17" s="46"/>
      <c r="LRD17" s="46"/>
      <c r="LRE17" s="46"/>
      <c r="LRF17" s="46"/>
      <c r="LRG17" s="46"/>
      <c r="LRH17" s="46"/>
      <c r="LRI17" s="46"/>
      <c r="LRJ17" s="46"/>
      <c r="LRK17" s="46"/>
      <c r="LRL17" s="46"/>
      <c r="LRM17" s="46"/>
      <c r="LRN17" s="46"/>
      <c r="LRO17" s="46"/>
      <c r="LRP17" s="46"/>
      <c r="LRQ17" s="46"/>
      <c r="LRR17" s="46"/>
      <c r="LRS17" s="46"/>
      <c r="LRT17" s="46"/>
      <c r="LRU17" s="46"/>
      <c r="LRV17" s="46"/>
      <c r="LRW17" s="46"/>
      <c r="LRX17" s="46"/>
      <c r="LRY17" s="46"/>
      <c r="LRZ17" s="46"/>
      <c r="LSA17" s="46"/>
      <c r="LSB17" s="46"/>
      <c r="LSC17" s="46"/>
      <c r="LSD17" s="46"/>
      <c r="LSE17" s="46"/>
      <c r="LSF17" s="46"/>
      <c r="LSG17" s="46"/>
      <c r="LSH17" s="46"/>
      <c r="LSI17" s="46"/>
      <c r="LSJ17" s="46"/>
      <c r="LSK17" s="46"/>
      <c r="LSL17" s="46"/>
      <c r="LSM17" s="46"/>
      <c r="LSN17" s="46"/>
      <c r="LSO17" s="46"/>
      <c r="LSP17" s="46"/>
      <c r="LSQ17" s="46"/>
      <c r="LSR17" s="46"/>
      <c r="LSS17" s="46"/>
      <c r="LST17" s="46"/>
      <c r="LSU17" s="46"/>
      <c r="LSV17" s="46"/>
      <c r="LSW17" s="46"/>
      <c r="LSX17" s="46"/>
      <c r="LSY17" s="46"/>
      <c r="LSZ17" s="46"/>
      <c r="LTA17" s="46"/>
      <c r="LTB17" s="46"/>
      <c r="LTC17" s="46"/>
      <c r="LTD17" s="46"/>
      <c r="LTE17" s="46"/>
      <c r="LTF17" s="46"/>
      <c r="LTG17" s="46"/>
      <c r="LTH17" s="46"/>
      <c r="LTI17" s="46"/>
      <c r="LTJ17" s="46"/>
      <c r="LTK17" s="46"/>
      <c r="LTL17" s="46"/>
      <c r="LTM17" s="46"/>
      <c r="LTN17" s="46"/>
      <c r="LTO17" s="46"/>
      <c r="LTP17" s="46"/>
      <c r="LTQ17" s="46"/>
      <c r="LTR17" s="46"/>
      <c r="LTS17" s="46"/>
      <c r="LTT17" s="46"/>
      <c r="LTU17" s="46"/>
      <c r="LTV17" s="46"/>
      <c r="LTW17" s="46"/>
      <c r="LTX17" s="46"/>
      <c r="LTY17" s="46"/>
      <c r="LTZ17" s="46"/>
      <c r="LUA17" s="46"/>
      <c r="LUB17" s="46"/>
      <c r="LUC17" s="46"/>
      <c r="LUD17" s="46"/>
      <c r="LUE17" s="46"/>
      <c r="LUF17" s="46"/>
      <c r="LUG17" s="46"/>
      <c r="LUH17" s="46"/>
      <c r="LUI17" s="46"/>
      <c r="LUJ17" s="46"/>
      <c r="LUK17" s="46"/>
      <c r="LUL17" s="46"/>
      <c r="LUM17" s="46"/>
      <c r="LUN17" s="46"/>
      <c r="LUO17" s="46"/>
      <c r="LUP17" s="46"/>
      <c r="LUQ17" s="46"/>
      <c r="LUR17" s="46"/>
      <c r="LUS17" s="46"/>
      <c r="LUT17" s="46"/>
      <c r="LUU17" s="46"/>
      <c r="LUV17" s="46"/>
      <c r="LUW17" s="46"/>
      <c r="LUX17" s="46"/>
      <c r="LUY17" s="46"/>
      <c r="LUZ17" s="46"/>
      <c r="LVA17" s="46"/>
      <c r="LVB17" s="46"/>
      <c r="LVC17" s="46"/>
      <c r="LVD17" s="46"/>
      <c r="LVE17" s="46"/>
      <c r="LVF17" s="46"/>
      <c r="LVG17" s="46"/>
      <c r="LVH17" s="46"/>
      <c r="LVI17" s="46"/>
      <c r="LVJ17" s="46"/>
      <c r="LVK17" s="46"/>
      <c r="LVL17" s="46"/>
      <c r="LVM17" s="46"/>
      <c r="LVN17" s="46"/>
      <c r="LVO17" s="46"/>
      <c r="LVP17" s="46"/>
      <c r="LVQ17" s="46"/>
      <c r="LVR17" s="46"/>
      <c r="LVS17" s="46"/>
      <c r="LVT17" s="46"/>
      <c r="LVU17" s="46"/>
      <c r="LVV17" s="46"/>
      <c r="LVW17" s="46"/>
      <c r="LVX17" s="46"/>
      <c r="LVY17" s="46"/>
      <c r="LVZ17" s="46"/>
      <c r="LWA17" s="46"/>
      <c r="LWB17" s="46"/>
      <c r="LWC17" s="46"/>
      <c r="LWD17" s="46"/>
      <c r="LWE17" s="46"/>
      <c r="LWF17" s="46"/>
      <c r="LWG17" s="46"/>
      <c r="LWH17" s="46"/>
      <c r="LWI17" s="46"/>
      <c r="LWJ17" s="46"/>
      <c r="LWK17" s="46"/>
      <c r="LWL17" s="46"/>
      <c r="LWM17" s="46"/>
      <c r="LWN17" s="46"/>
      <c r="LWO17" s="46"/>
      <c r="LWP17" s="46"/>
      <c r="LWQ17" s="46"/>
      <c r="LWR17" s="46"/>
      <c r="LWS17" s="46"/>
      <c r="LWT17" s="46"/>
      <c r="LWU17" s="46"/>
      <c r="LWV17" s="46"/>
      <c r="LWW17" s="46"/>
      <c r="LWX17" s="46"/>
      <c r="LWY17" s="46"/>
      <c r="LWZ17" s="46"/>
      <c r="LXA17" s="46"/>
      <c r="LXB17" s="46"/>
      <c r="LXC17" s="46"/>
      <c r="LXD17" s="46"/>
      <c r="LXE17" s="46"/>
      <c r="LXF17" s="46"/>
      <c r="LXG17" s="46"/>
      <c r="LXH17" s="46"/>
      <c r="LXI17" s="46"/>
      <c r="LXJ17" s="46"/>
      <c r="LXK17" s="46"/>
      <c r="LXL17" s="46"/>
      <c r="LXM17" s="46"/>
      <c r="LXN17" s="46"/>
      <c r="LXO17" s="46"/>
      <c r="LXP17" s="46"/>
      <c r="LXQ17" s="46"/>
      <c r="LXR17" s="46"/>
      <c r="LXS17" s="46"/>
      <c r="LXT17" s="46"/>
      <c r="LXU17" s="46"/>
      <c r="LXV17" s="46"/>
      <c r="LXW17" s="46"/>
      <c r="LXX17" s="46"/>
      <c r="LXY17" s="46"/>
      <c r="LXZ17" s="46"/>
      <c r="LYA17" s="46"/>
      <c r="LYB17" s="46"/>
      <c r="LYC17" s="46"/>
      <c r="LYD17" s="46"/>
      <c r="LYE17" s="46"/>
      <c r="LYF17" s="46"/>
      <c r="LYG17" s="46"/>
      <c r="LYH17" s="46"/>
      <c r="LYI17" s="46"/>
      <c r="LYJ17" s="46"/>
      <c r="LYK17" s="46"/>
      <c r="LYL17" s="46"/>
      <c r="LYM17" s="46"/>
      <c r="LYN17" s="46"/>
      <c r="LYO17" s="46"/>
      <c r="LYP17" s="46"/>
      <c r="LYQ17" s="46"/>
      <c r="LYR17" s="46"/>
      <c r="LYS17" s="46"/>
      <c r="LYT17" s="46"/>
      <c r="LYU17" s="46"/>
      <c r="LYV17" s="46"/>
      <c r="LYW17" s="46"/>
      <c r="LYX17" s="46"/>
      <c r="LYY17" s="46"/>
      <c r="LYZ17" s="46"/>
      <c r="LZA17" s="46"/>
      <c r="LZB17" s="46"/>
      <c r="LZC17" s="46"/>
      <c r="LZD17" s="46"/>
      <c r="LZE17" s="46"/>
      <c r="LZF17" s="46"/>
      <c r="LZG17" s="46"/>
      <c r="LZH17" s="46"/>
      <c r="LZI17" s="46"/>
      <c r="LZJ17" s="46"/>
      <c r="LZK17" s="46"/>
      <c r="LZL17" s="46"/>
      <c r="LZM17" s="46"/>
      <c r="LZN17" s="46"/>
      <c r="LZO17" s="46"/>
      <c r="LZP17" s="46"/>
      <c r="LZQ17" s="46"/>
      <c r="LZR17" s="46"/>
      <c r="LZS17" s="46"/>
      <c r="LZT17" s="46"/>
      <c r="LZU17" s="46"/>
      <c r="LZV17" s="46"/>
      <c r="LZW17" s="46"/>
      <c r="LZX17" s="46"/>
      <c r="LZY17" s="46"/>
      <c r="LZZ17" s="46"/>
      <c r="MAA17" s="46"/>
      <c r="MAB17" s="46"/>
      <c r="MAC17" s="46"/>
      <c r="MAD17" s="46"/>
      <c r="MAE17" s="46"/>
      <c r="MAF17" s="46"/>
      <c r="MAG17" s="46"/>
      <c r="MAH17" s="46"/>
      <c r="MAI17" s="46"/>
      <c r="MAJ17" s="46"/>
      <c r="MAK17" s="46"/>
      <c r="MAL17" s="46"/>
      <c r="MAM17" s="46"/>
      <c r="MAN17" s="46"/>
      <c r="MAO17" s="46"/>
      <c r="MAP17" s="46"/>
      <c r="MAQ17" s="46"/>
      <c r="MAR17" s="46"/>
      <c r="MAS17" s="46"/>
      <c r="MAT17" s="46"/>
      <c r="MAU17" s="46"/>
      <c r="MAV17" s="46"/>
      <c r="MAW17" s="46"/>
      <c r="MAX17" s="46"/>
      <c r="MAY17" s="46"/>
      <c r="MAZ17" s="46"/>
      <c r="MBA17" s="46"/>
      <c r="MBB17" s="46"/>
      <c r="MBC17" s="46"/>
      <c r="MBD17" s="46"/>
      <c r="MBE17" s="46"/>
      <c r="MBF17" s="46"/>
      <c r="MBG17" s="46"/>
      <c r="MBH17" s="46"/>
      <c r="MBI17" s="46"/>
      <c r="MBJ17" s="46"/>
      <c r="MBK17" s="46"/>
      <c r="MBL17" s="46"/>
      <c r="MBM17" s="46"/>
      <c r="MBN17" s="46"/>
      <c r="MBO17" s="46"/>
      <c r="MBP17" s="46"/>
      <c r="MBQ17" s="46"/>
      <c r="MBR17" s="46"/>
      <c r="MBS17" s="46"/>
      <c r="MBT17" s="46"/>
      <c r="MBU17" s="46"/>
      <c r="MBV17" s="46"/>
      <c r="MBW17" s="46"/>
      <c r="MBX17" s="46"/>
      <c r="MBY17" s="46"/>
      <c r="MBZ17" s="46"/>
      <c r="MCA17" s="46"/>
      <c r="MCB17" s="46"/>
      <c r="MCC17" s="46"/>
      <c r="MCD17" s="46"/>
      <c r="MCE17" s="46"/>
      <c r="MCF17" s="46"/>
      <c r="MCG17" s="46"/>
      <c r="MCH17" s="46"/>
      <c r="MCI17" s="46"/>
      <c r="MCJ17" s="46"/>
      <c r="MCK17" s="46"/>
      <c r="MCL17" s="46"/>
      <c r="MCM17" s="46"/>
      <c r="MCN17" s="46"/>
      <c r="MCO17" s="46"/>
      <c r="MCP17" s="46"/>
      <c r="MCQ17" s="46"/>
      <c r="MCR17" s="46"/>
      <c r="MCS17" s="46"/>
      <c r="MCT17" s="46"/>
      <c r="MCU17" s="46"/>
      <c r="MCV17" s="46"/>
      <c r="MCW17" s="46"/>
      <c r="MCX17" s="46"/>
      <c r="MCY17" s="46"/>
      <c r="MCZ17" s="46"/>
      <c r="MDA17" s="46"/>
      <c r="MDB17" s="46"/>
      <c r="MDC17" s="46"/>
      <c r="MDD17" s="46"/>
      <c r="MDE17" s="46"/>
      <c r="MDF17" s="46"/>
      <c r="MDG17" s="46"/>
      <c r="MDH17" s="46"/>
      <c r="MDI17" s="46"/>
      <c r="MDJ17" s="46"/>
      <c r="MDK17" s="46"/>
      <c r="MDL17" s="46"/>
      <c r="MDM17" s="46"/>
      <c r="MDN17" s="46"/>
      <c r="MDO17" s="46"/>
      <c r="MDP17" s="46"/>
      <c r="MDQ17" s="46"/>
      <c r="MDR17" s="46"/>
      <c r="MDS17" s="46"/>
      <c r="MDT17" s="46"/>
      <c r="MDU17" s="46"/>
      <c r="MDV17" s="46"/>
      <c r="MDW17" s="46"/>
      <c r="MDX17" s="46"/>
      <c r="MDY17" s="46"/>
      <c r="MDZ17" s="46"/>
      <c r="MEA17" s="46"/>
      <c r="MEB17" s="46"/>
      <c r="MEC17" s="46"/>
      <c r="MED17" s="46"/>
      <c r="MEE17" s="46"/>
      <c r="MEF17" s="46"/>
      <c r="MEG17" s="46"/>
      <c r="MEH17" s="46"/>
      <c r="MEI17" s="46"/>
      <c r="MEJ17" s="46"/>
      <c r="MEK17" s="46"/>
      <c r="MEL17" s="46"/>
      <c r="MEM17" s="46"/>
      <c r="MEN17" s="46"/>
      <c r="MEO17" s="46"/>
      <c r="MEP17" s="46"/>
      <c r="MEQ17" s="46"/>
      <c r="MER17" s="46"/>
      <c r="MES17" s="46"/>
      <c r="MET17" s="46"/>
      <c r="MEU17" s="46"/>
      <c r="MEV17" s="46"/>
      <c r="MEW17" s="46"/>
      <c r="MEX17" s="46"/>
      <c r="MEY17" s="46"/>
      <c r="MEZ17" s="46"/>
      <c r="MFA17" s="46"/>
      <c r="MFB17" s="46"/>
      <c r="MFC17" s="46"/>
      <c r="MFD17" s="46"/>
      <c r="MFE17" s="46"/>
      <c r="MFF17" s="46"/>
      <c r="MFG17" s="46"/>
      <c r="MFH17" s="46"/>
      <c r="MFI17" s="46"/>
      <c r="MFJ17" s="46"/>
      <c r="MFK17" s="46"/>
      <c r="MFL17" s="46"/>
      <c r="MFM17" s="46"/>
      <c r="MFN17" s="46"/>
      <c r="MFO17" s="46"/>
      <c r="MFP17" s="46"/>
      <c r="MFQ17" s="46"/>
      <c r="MFR17" s="46"/>
      <c r="MFS17" s="46"/>
      <c r="MFT17" s="46"/>
      <c r="MFU17" s="46"/>
      <c r="MFV17" s="46"/>
      <c r="MFW17" s="46"/>
      <c r="MFX17" s="46"/>
      <c r="MFY17" s="46"/>
      <c r="MFZ17" s="46"/>
      <c r="MGA17" s="46"/>
      <c r="MGB17" s="46"/>
      <c r="MGC17" s="46"/>
      <c r="MGD17" s="46"/>
      <c r="MGE17" s="46"/>
      <c r="MGF17" s="46"/>
      <c r="MGG17" s="46"/>
      <c r="MGH17" s="46"/>
      <c r="MGI17" s="46"/>
      <c r="MGJ17" s="46"/>
      <c r="MGK17" s="46"/>
      <c r="MGL17" s="46"/>
      <c r="MGM17" s="46"/>
      <c r="MGN17" s="46"/>
      <c r="MGO17" s="46"/>
      <c r="MGP17" s="46"/>
      <c r="MGQ17" s="46"/>
      <c r="MGR17" s="46"/>
      <c r="MGS17" s="46"/>
      <c r="MGT17" s="46"/>
      <c r="MGU17" s="46"/>
      <c r="MGV17" s="46"/>
      <c r="MGW17" s="46"/>
      <c r="MGX17" s="46"/>
      <c r="MGY17" s="46"/>
      <c r="MGZ17" s="46"/>
      <c r="MHA17" s="46"/>
      <c r="MHB17" s="46"/>
      <c r="MHC17" s="46"/>
      <c r="MHD17" s="46"/>
      <c r="MHE17" s="46"/>
      <c r="MHF17" s="46"/>
      <c r="MHG17" s="46"/>
      <c r="MHH17" s="46"/>
      <c r="MHI17" s="46"/>
      <c r="MHJ17" s="46"/>
      <c r="MHK17" s="46"/>
      <c r="MHL17" s="46"/>
      <c r="MHM17" s="46"/>
      <c r="MHN17" s="46"/>
      <c r="MHO17" s="46"/>
      <c r="MHP17" s="46"/>
      <c r="MHQ17" s="46"/>
      <c r="MHR17" s="46"/>
      <c r="MHS17" s="46"/>
      <c r="MHT17" s="46"/>
      <c r="MHU17" s="46"/>
      <c r="MHV17" s="46"/>
      <c r="MHW17" s="46"/>
      <c r="MHX17" s="46"/>
      <c r="MHY17" s="46"/>
      <c r="MHZ17" s="46"/>
      <c r="MIA17" s="46"/>
      <c r="MIB17" s="46"/>
      <c r="MIC17" s="46"/>
      <c r="MID17" s="46"/>
      <c r="MIE17" s="46"/>
      <c r="MIF17" s="46"/>
      <c r="MIG17" s="46"/>
      <c r="MIH17" s="46"/>
      <c r="MII17" s="46"/>
      <c r="MIJ17" s="46"/>
      <c r="MIK17" s="46"/>
      <c r="MIL17" s="46"/>
      <c r="MIM17" s="46"/>
      <c r="MIN17" s="46"/>
      <c r="MIO17" s="46"/>
      <c r="MIP17" s="46"/>
      <c r="MIQ17" s="46"/>
      <c r="MIR17" s="46"/>
      <c r="MIS17" s="46"/>
      <c r="MIT17" s="46"/>
      <c r="MIU17" s="46"/>
      <c r="MIV17" s="46"/>
      <c r="MIW17" s="46"/>
      <c r="MIX17" s="46"/>
      <c r="MIY17" s="46"/>
      <c r="MIZ17" s="46"/>
      <c r="MJA17" s="46"/>
      <c r="MJB17" s="46"/>
      <c r="MJC17" s="46"/>
      <c r="MJD17" s="46"/>
      <c r="MJE17" s="46"/>
      <c r="MJF17" s="46"/>
      <c r="MJG17" s="46"/>
      <c r="MJH17" s="46"/>
      <c r="MJI17" s="46"/>
      <c r="MJJ17" s="46"/>
      <c r="MJK17" s="46"/>
      <c r="MJL17" s="46"/>
      <c r="MJM17" s="46"/>
      <c r="MJN17" s="46"/>
      <c r="MJO17" s="46"/>
      <c r="MJP17" s="46"/>
      <c r="MJQ17" s="46"/>
      <c r="MJR17" s="46"/>
      <c r="MJS17" s="46"/>
      <c r="MJT17" s="46"/>
      <c r="MJU17" s="46"/>
      <c r="MJV17" s="46"/>
      <c r="MJW17" s="46"/>
      <c r="MJX17" s="46"/>
      <c r="MJY17" s="46"/>
      <c r="MJZ17" s="46"/>
      <c r="MKA17" s="46"/>
      <c r="MKB17" s="46"/>
      <c r="MKC17" s="46"/>
      <c r="MKD17" s="46"/>
      <c r="MKE17" s="46"/>
      <c r="MKF17" s="46"/>
      <c r="MKG17" s="46"/>
      <c r="MKH17" s="46"/>
      <c r="MKI17" s="46"/>
      <c r="MKJ17" s="46"/>
      <c r="MKK17" s="46"/>
      <c r="MKL17" s="46"/>
      <c r="MKM17" s="46"/>
      <c r="MKN17" s="46"/>
      <c r="MKO17" s="46"/>
      <c r="MKP17" s="46"/>
      <c r="MKQ17" s="46"/>
      <c r="MKR17" s="46"/>
      <c r="MKS17" s="46"/>
      <c r="MKT17" s="46"/>
      <c r="MKU17" s="46"/>
      <c r="MKV17" s="46"/>
      <c r="MKW17" s="46"/>
      <c r="MKX17" s="46"/>
      <c r="MKY17" s="46"/>
      <c r="MKZ17" s="46"/>
      <c r="MLA17" s="46"/>
      <c r="MLB17" s="46"/>
      <c r="MLC17" s="46"/>
      <c r="MLD17" s="46"/>
      <c r="MLE17" s="46"/>
      <c r="MLF17" s="46"/>
      <c r="MLG17" s="46"/>
      <c r="MLH17" s="46"/>
      <c r="MLI17" s="46"/>
      <c r="MLJ17" s="46"/>
      <c r="MLK17" s="46"/>
      <c r="MLL17" s="46"/>
      <c r="MLM17" s="46"/>
      <c r="MLN17" s="46"/>
      <c r="MLO17" s="46"/>
      <c r="MLP17" s="46"/>
      <c r="MLQ17" s="46"/>
      <c r="MLR17" s="46"/>
      <c r="MLS17" s="46"/>
      <c r="MLT17" s="46"/>
      <c r="MLU17" s="46"/>
      <c r="MLV17" s="46"/>
      <c r="MLW17" s="46"/>
      <c r="MLX17" s="46"/>
      <c r="MLY17" s="46"/>
      <c r="MLZ17" s="46"/>
      <c r="MMA17" s="46"/>
      <c r="MMB17" s="46"/>
      <c r="MMC17" s="46"/>
      <c r="MMD17" s="46"/>
      <c r="MME17" s="46"/>
      <c r="MMF17" s="46"/>
      <c r="MMG17" s="46"/>
      <c r="MMH17" s="46"/>
      <c r="MMI17" s="46"/>
      <c r="MMJ17" s="46"/>
      <c r="MMK17" s="46"/>
      <c r="MML17" s="46"/>
      <c r="MMM17" s="46"/>
      <c r="MMN17" s="46"/>
      <c r="MMO17" s="46"/>
      <c r="MMP17" s="46"/>
      <c r="MMQ17" s="46"/>
      <c r="MMR17" s="46"/>
      <c r="MMS17" s="46"/>
      <c r="MMT17" s="46"/>
      <c r="MMU17" s="46"/>
      <c r="MMV17" s="46"/>
      <c r="MMW17" s="46"/>
      <c r="MMX17" s="46"/>
      <c r="MMY17" s="46"/>
      <c r="MMZ17" s="46"/>
      <c r="MNA17" s="46"/>
      <c r="MNB17" s="46"/>
      <c r="MNC17" s="46"/>
      <c r="MND17" s="46"/>
      <c r="MNE17" s="46"/>
      <c r="MNF17" s="46"/>
      <c r="MNG17" s="46"/>
      <c r="MNH17" s="46"/>
      <c r="MNI17" s="46"/>
      <c r="MNJ17" s="46"/>
      <c r="MNK17" s="46"/>
      <c r="MNL17" s="46"/>
      <c r="MNM17" s="46"/>
      <c r="MNN17" s="46"/>
      <c r="MNO17" s="46"/>
      <c r="MNP17" s="46"/>
      <c r="MNQ17" s="46"/>
      <c r="MNR17" s="46"/>
      <c r="MNS17" s="46"/>
      <c r="MNT17" s="46"/>
      <c r="MNU17" s="46"/>
      <c r="MNV17" s="46"/>
      <c r="MNW17" s="46"/>
      <c r="MNX17" s="46"/>
      <c r="MNY17" s="46"/>
      <c r="MNZ17" s="46"/>
      <c r="MOA17" s="46"/>
      <c r="MOB17" s="46"/>
      <c r="MOC17" s="46"/>
      <c r="MOD17" s="46"/>
      <c r="MOE17" s="46"/>
      <c r="MOF17" s="46"/>
      <c r="MOG17" s="46"/>
      <c r="MOH17" s="46"/>
      <c r="MOI17" s="46"/>
      <c r="MOJ17" s="46"/>
      <c r="MOK17" s="46"/>
      <c r="MOL17" s="46"/>
      <c r="MOM17" s="46"/>
      <c r="MON17" s="46"/>
      <c r="MOO17" s="46"/>
      <c r="MOP17" s="46"/>
      <c r="MOQ17" s="46"/>
      <c r="MOR17" s="46"/>
      <c r="MOS17" s="46"/>
      <c r="MOT17" s="46"/>
      <c r="MOU17" s="46"/>
      <c r="MOV17" s="46"/>
      <c r="MOW17" s="46"/>
      <c r="MOX17" s="46"/>
      <c r="MOY17" s="46"/>
      <c r="MOZ17" s="46"/>
      <c r="MPA17" s="46"/>
      <c r="MPB17" s="46"/>
      <c r="MPC17" s="46"/>
      <c r="MPD17" s="46"/>
      <c r="MPE17" s="46"/>
      <c r="MPF17" s="46"/>
      <c r="MPG17" s="46"/>
      <c r="MPH17" s="46"/>
      <c r="MPI17" s="46"/>
      <c r="MPJ17" s="46"/>
      <c r="MPK17" s="46"/>
      <c r="MPL17" s="46"/>
      <c r="MPM17" s="46"/>
      <c r="MPN17" s="46"/>
      <c r="MPO17" s="46"/>
      <c r="MPP17" s="46"/>
      <c r="MPQ17" s="46"/>
      <c r="MPR17" s="46"/>
      <c r="MPS17" s="46"/>
      <c r="MPT17" s="46"/>
      <c r="MPU17" s="46"/>
      <c r="MPV17" s="46"/>
      <c r="MPW17" s="46"/>
      <c r="MPX17" s="46"/>
      <c r="MPY17" s="46"/>
      <c r="MPZ17" s="46"/>
      <c r="MQA17" s="46"/>
      <c r="MQB17" s="46"/>
      <c r="MQC17" s="46"/>
      <c r="MQD17" s="46"/>
      <c r="MQE17" s="46"/>
      <c r="MQF17" s="46"/>
      <c r="MQG17" s="46"/>
      <c r="MQH17" s="46"/>
      <c r="MQI17" s="46"/>
      <c r="MQJ17" s="46"/>
      <c r="MQK17" s="46"/>
      <c r="MQL17" s="46"/>
      <c r="MQM17" s="46"/>
      <c r="MQN17" s="46"/>
      <c r="MQO17" s="46"/>
      <c r="MQP17" s="46"/>
      <c r="MQQ17" s="46"/>
      <c r="MQR17" s="46"/>
      <c r="MQS17" s="46"/>
      <c r="MQT17" s="46"/>
      <c r="MQU17" s="46"/>
      <c r="MQV17" s="46"/>
      <c r="MQW17" s="46"/>
      <c r="MQX17" s="46"/>
      <c r="MQY17" s="46"/>
      <c r="MQZ17" s="46"/>
      <c r="MRA17" s="46"/>
      <c r="MRB17" s="46"/>
      <c r="MRC17" s="46"/>
      <c r="MRD17" s="46"/>
      <c r="MRE17" s="46"/>
      <c r="MRF17" s="46"/>
      <c r="MRG17" s="46"/>
      <c r="MRH17" s="46"/>
      <c r="MRI17" s="46"/>
      <c r="MRJ17" s="46"/>
      <c r="MRK17" s="46"/>
      <c r="MRL17" s="46"/>
      <c r="MRM17" s="46"/>
      <c r="MRN17" s="46"/>
      <c r="MRO17" s="46"/>
      <c r="MRP17" s="46"/>
      <c r="MRQ17" s="46"/>
      <c r="MRR17" s="46"/>
      <c r="MRS17" s="46"/>
      <c r="MRT17" s="46"/>
      <c r="MRU17" s="46"/>
      <c r="MRV17" s="46"/>
      <c r="MRW17" s="46"/>
      <c r="MRX17" s="46"/>
      <c r="MRY17" s="46"/>
      <c r="MRZ17" s="46"/>
      <c r="MSA17" s="46"/>
      <c r="MSB17" s="46"/>
      <c r="MSC17" s="46"/>
      <c r="MSD17" s="46"/>
      <c r="MSE17" s="46"/>
      <c r="MSF17" s="46"/>
      <c r="MSG17" s="46"/>
      <c r="MSH17" s="46"/>
      <c r="MSI17" s="46"/>
      <c r="MSJ17" s="46"/>
      <c r="MSK17" s="46"/>
      <c r="MSL17" s="46"/>
      <c r="MSM17" s="46"/>
      <c r="MSN17" s="46"/>
      <c r="MSO17" s="46"/>
      <c r="MSP17" s="46"/>
      <c r="MSQ17" s="46"/>
      <c r="MSR17" s="46"/>
      <c r="MSS17" s="46"/>
      <c r="MST17" s="46"/>
      <c r="MSU17" s="46"/>
      <c r="MSV17" s="46"/>
      <c r="MSW17" s="46"/>
      <c r="MSX17" s="46"/>
      <c r="MSY17" s="46"/>
      <c r="MSZ17" s="46"/>
      <c r="MTA17" s="46"/>
      <c r="MTB17" s="46"/>
      <c r="MTC17" s="46"/>
      <c r="MTD17" s="46"/>
      <c r="MTE17" s="46"/>
      <c r="MTF17" s="46"/>
      <c r="MTG17" s="46"/>
      <c r="MTH17" s="46"/>
      <c r="MTI17" s="46"/>
      <c r="MTJ17" s="46"/>
      <c r="MTK17" s="46"/>
      <c r="MTL17" s="46"/>
      <c r="MTM17" s="46"/>
      <c r="MTN17" s="46"/>
      <c r="MTO17" s="46"/>
      <c r="MTP17" s="46"/>
      <c r="MTQ17" s="46"/>
      <c r="MTR17" s="46"/>
      <c r="MTS17" s="46"/>
      <c r="MTT17" s="46"/>
      <c r="MTU17" s="46"/>
      <c r="MTV17" s="46"/>
      <c r="MTW17" s="46"/>
      <c r="MTX17" s="46"/>
      <c r="MTY17" s="46"/>
      <c r="MTZ17" s="46"/>
      <c r="MUA17" s="46"/>
      <c r="MUB17" s="46"/>
      <c r="MUC17" s="46"/>
      <c r="MUD17" s="46"/>
      <c r="MUE17" s="46"/>
      <c r="MUF17" s="46"/>
      <c r="MUG17" s="46"/>
      <c r="MUH17" s="46"/>
      <c r="MUI17" s="46"/>
      <c r="MUJ17" s="46"/>
      <c r="MUK17" s="46"/>
      <c r="MUL17" s="46"/>
      <c r="MUM17" s="46"/>
      <c r="MUN17" s="46"/>
      <c r="MUO17" s="46"/>
      <c r="MUP17" s="46"/>
      <c r="MUQ17" s="46"/>
      <c r="MUR17" s="46"/>
      <c r="MUS17" s="46"/>
      <c r="MUT17" s="46"/>
      <c r="MUU17" s="46"/>
      <c r="MUV17" s="46"/>
      <c r="MUW17" s="46"/>
      <c r="MUX17" s="46"/>
      <c r="MUY17" s="46"/>
      <c r="MUZ17" s="46"/>
      <c r="MVA17" s="46"/>
      <c r="MVB17" s="46"/>
      <c r="MVC17" s="46"/>
      <c r="MVD17" s="46"/>
      <c r="MVE17" s="46"/>
      <c r="MVF17" s="46"/>
      <c r="MVG17" s="46"/>
      <c r="MVH17" s="46"/>
      <c r="MVI17" s="46"/>
      <c r="MVJ17" s="46"/>
      <c r="MVK17" s="46"/>
      <c r="MVL17" s="46"/>
      <c r="MVM17" s="46"/>
      <c r="MVN17" s="46"/>
      <c r="MVO17" s="46"/>
      <c r="MVP17" s="46"/>
      <c r="MVQ17" s="46"/>
      <c r="MVR17" s="46"/>
      <c r="MVS17" s="46"/>
      <c r="MVT17" s="46"/>
      <c r="MVU17" s="46"/>
      <c r="MVV17" s="46"/>
      <c r="MVW17" s="46"/>
      <c r="MVX17" s="46"/>
      <c r="MVY17" s="46"/>
      <c r="MVZ17" s="46"/>
      <c r="MWA17" s="46"/>
      <c r="MWB17" s="46"/>
      <c r="MWC17" s="46"/>
      <c r="MWD17" s="46"/>
      <c r="MWE17" s="46"/>
      <c r="MWF17" s="46"/>
      <c r="MWG17" s="46"/>
      <c r="MWH17" s="46"/>
      <c r="MWI17" s="46"/>
      <c r="MWJ17" s="46"/>
      <c r="MWK17" s="46"/>
      <c r="MWL17" s="46"/>
      <c r="MWM17" s="46"/>
      <c r="MWN17" s="46"/>
      <c r="MWO17" s="46"/>
      <c r="MWP17" s="46"/>
      <c r="MWQ17" s="46"/>
      <c r="MWR17" s="46"/>
      <c r="MWS17" s="46"/>
      <c r="MWT17" s="46"/>
      <c r="MWU17" s="46"/>
      <c r="MWV17" s="46"/>
      <c r="MWW17" s="46"/>
      <c r="MWX17" s="46"/>
      <c r="MWY17" s="46"/>
      <c r="MWZ17" s="46"/>
      <c r="MXA17" s="46"/>
      <c r="MXB17" s="46"/>
      <c r="MXC17" s="46"/>
      <c r="MXD17" s="46"/>
      <c r="MXE17" s="46"/>
      <c r="MXF17" s="46"/>
      <c r="MXG17" s="46"/>
      <c r="MXH17" s="46"/>
      <c r="MXI17" s="46"/>
      <c r="MXJ17" s="46"/>
      <c r="MXK17" s="46"/>
      <c r="MXL17" s="46"/>
      <c r="MXM17" s="46"/>
      <c r="MXN17" s="46"/>
      <c r="MXO17" s="46"/>
      <c r="MXP17" s="46"/>
      <c r="MXQ17" s="46"/>
      <c r="MXR17" s="46"/>
      <c r="MXS17" s="46"/>
      <c r="MXT17" s="46"/>
      <c r="MXU17" s="46"/>
      <c r="MXV17" s="46"/>
      <c r="MXW17" s="46"/>
      <c r="MXX17" s="46"/>
      <c r="MXY17" s="46"/>
      <c r="MXZ17" s="46"/>
      <c r="MYA17" s="46"/>
      <c r="MYB17" s="46"/>
      <c r="MYC17" s="46"/>
      <c r="MYD17" s="46"/>
      <c r="MYE17" s="46"/>
      <c r="MYF17" s="46"/>
      <c r="MYG17" s="46"/>
      <c r="MYH17" s="46"/>
      <c r="MYI17" s="46"/>
      <c r="MYJ17" s="46"/>
      <c r="MYK17" s="46"/>
      <c r="MYL17" s="46"/>
      <c r="MYM17" s="46"/>
      <c r="MYN17" s="46"/>
      <c r="MYO17" s="46"/>
      <c r="MYP17" s="46"/>
      <c r="MYQ17" s="46"/>
      <c r="MYR17" s="46"/>
      <c r="MYS17" s="46"/>
      <c r="MYT17" s="46"/>
      <c r="MYU17" s="46"/>
      <c r="MYV17" s="46"/>
      <c r="MYW17" s="46"/>
      <c r="MYX17" s="46"/>
      <c r="MYY17" s="46"/>
      <c r="MYZ17" s="46"/>
      <c r="MZA17" s="46"/>
      <c r="MZB17" s="46"/>
      <c r="MZC17" s="46"/>
      <c r="MZD17" s="46"/>
      <c r="MZE17" s="46"/>
      <c r="MZF17" s="46"/>
      <c r="MZG17" s="46"/>
      <c r="MZH17" s="46"/>
      <c r="MZI17" s="46"/>
      <c r="MZJ17" s="46"/>
      <c r="MZK17" s="46"/>
      <c r="MZL17" s="46"/>
      <c r="MZM17" s="46"/>
      <c r="MZN17" s="46"/>
      <c r="MZO17" s="46"/>
      <c r="MZP17" s="46"/>
      <c r="MZQ17" s="46"/>
      <c r="MZR17" s="46"/>
      <c r="MZS17" s="46"/>
      <c r="MZT17" s="46"/>
      <c r="MZU17" s="46"/>
      <c r="MZV17" s="46"/>
      <c r="MZW17" s="46"/>
      <c r="MZX17" s="46"/>
      <c r="MZY17" s="46"/>
      <c r="MZZ17" s="46"/>
      <c r="NAA17" s="46"/>
      <c r="NAB17" s="46"/>
      <c r="NAC17" s="46"/>
      <c r="NAD17" s="46"/>
      <c r="NAE17" s="46"/>
      <c r="NAF17" s="46"/>
      <c r="NAG17" s="46"/>
      <c r="NAH17" s="46"/>
      <c r="NAI17" s="46"/>
      <c r="NAJ17" s="46"/>
      <c r="NAK17" s="46"/>
      <c r="NAL17" s="46"/>
      <c r="NAM17" s="46"/>
      <c r="NAN17" s="46"/>
      <c r="NAO17" s="46"/>
      <c r="NAP17" s="46"/>
      <c r="NAQ17" s="46"/>
      <c r="NAR17" s="46"/>
      <c r="NAS17" s="46"/>
      <c r="NAT17" s="46"/>
      <c r="NAU17" s="46"/>
      <c r="NAV17" s="46"/>
      <c r="NAW17" s="46"/>
      <c r="NAX17" s="46"/>
      <c r="NAY17" s="46"/>
      <c r="NAZ17" s="46"/>
      <c r="NBA17" s="46"/>
      <c r="NBB17" s="46"/>
      <c r="NBC17" s="46"/>
      <c r="NBD17" s="46"/>
      <c r="NBE17" s="46"/>
      <c r="NBF17" s="46"/>
      <c r="NBG17" s="46"/>
      <c r="NBH17" s="46"/>
      <c r="NBI17" s="46"/>
      <c r="NBJ17" s="46"/>
      <c r="NBK17" s="46"/>
      <c r="NBL17" s="46"/>
      <c r="NBM17" s="46"/>
      <c r="NBN17" s="46"/>
      <c r="NBO17" s="46"/>
      <c r="NBP17" s="46"/>
      <c r="NBQ17" s="46"/>
      <c r="NBR17" s="46"/>
      <c r="NBS17" s="46"/>
      <c r="NBT17" s="46"/>
      <c r="NBU17" s="46"/>
      <c r="NBV17" s="46"/>
      <c r="NBW17" s="46"/>
      <c r="NBX17" s="46"/>
      <c r="NBY17" s="46"/>
      <c r="NBZ17" s="46"/>
      <c r="NCA17" s="46"/>
      <c r="NCB17" s="46"/>
      <c r="NCC17" s="46"/>
      <c r="NCD17" s="46"/>
      <c r="NCE17" s="46"/>
      <c r="NCF17" s="46"/>
      <c r="NCG17" s="46"/>
      <c r="NCH17" s="46"/>
      <c r="NCI17" s="46"/>
      <c r="NCJ17" s="46"/>
      <c r="NCK17" s="46"/>
      <c r="NCL17" s="46"/>
      <c r="NCM17" s="46"/>
      <c r="NCN17" s="46"/>
      <c r="NCO17" s="46"/>
      <c r="NCP17" s="46"/>
      <c r="NCQ17" s="46"/>
      <c r="NCR17" s="46"/>
      <c r="NCS17" s="46"/>
      <c r="NCT17" s="46"/>
      <c r="NCU17" s="46"/>
      <c r="NCV17" s="46"/>
      <c r="NCW17" s="46"/>
      <c r="NCX17" s="46"/>
      <c r="NCY17" s="46"/>
      <c r="NCZ17" s="46"/>
      <c r="NDA17" s="46"/>
      <c r="NDB17" s="46"/>
      <c r="NDC17" s="46"/>
      <c r="NDD17" s="46"/>
      <c r="NDE17" s="46"/>
      <c r="NDF17" s="46"/>
      <c r="NDG17" s="46"/>
      <c r="NDH17" s="46"/>
      <c r="NDI17" s="46"/>
      <c r="NDJ17" s="46"/>
      <c r="NDK17" s="46"/>
      <c r="NDL17" s="46"/>
      <c r="NDM17" s="46"/>
      <c r="NDN17" s="46"/>
      <c r="NDO17" s="46"/>
      <c r="NDP17" s="46"/>
      <c r="NDQ17" s="46"/>
      <c r="NDR17" s="46"/>
      <c r="NDS17" s="46"/>
      <c r="NDT17" s="46"/>
      <c r="NDU17" s="46"/>
      <c r="NDV17" s="46"/>
      <c r="NDW17" s="46"/>
      <c r="NDX17" s="46"/>
      <c r="NDY17" s="46"/>
      <c r="NDZ17" s="46"/>
      <c r="NEA17" s="46"/>
      <c r="NEB17" s="46"/>
      <c r="NEC17" s="46"/>
      <c r="NED17" s="46"/>
      <c r="NEE17" s="46"/>
      <c r="NEF17" s="46"/>
      <c r="NEG17" s="46"/>
      <c r="NEH17" s="46"/>
      <c r="NEI17" s="46"/>
      <c r="NEJ17" s="46"/>
      <c r="NEK17" s="46"/>
      <c r="NEL17" s="46"/>
      <c r="NEM17" s="46"/>
      <c r="NEN17" s="46"/>
      <c r="NEO17" s="46"/>
      <c r="NEP17" s="46"/>
      <c r="NEQ17" s="46"/>
      <c r="NER17" s="46"/>
      <c r="NES17" s="46"/>
      <c r="NET17" s="46"/>
      <c r="NEU17" s="46"/>
      <c r="NEV17" s="46"/>
      <c r="NEW17" s="46"/>
      <c r="NEX17" s="46"/>
      <c r="NEY17" s="46"/>
      <c r="NEZ17" s="46"/>
      <c r="NFA17" s="46"/>
      <c r="NFB17" s="46"/>
      <c r="NFC17" s="46"/>
      <c r="NFD17" s="46"/>
      <c r="NFE17" s="46"/>
      <c r="NFF17" s="46"/>
      <c r="NFG17" s="46"/>
      <c r="NFH17" s="46"/>
      <c r="NFI17" s="46"/>
      <c r="NFJ17" s="46"/>
      <c r="NFK17" s="46"/>
      <c r="NFL17" s="46"/>
      <c r="NFM17" s="46"/>
      <c r="NFN17" s="46"/>
      <c r="NFO17" s="46"/>
      <c r="NFP17" s="46"/>
      <c r="NFQ17" s="46"/>
      <c r="NFR17" s="46"/>
      <c r="NFS17" s="46"/>
      <c r="NFT17" s="46"/>
      <c r="NFU17" s="46"/>
      <c r="NFV17" s="46"/>
      <c r="NFW17" s="46"/>
      <c r="NFX17" s="46"/>
      <c r="NFY17" s="46"/>
      <c r="NFZ17" s="46"/>
      <c r="NGA17" s="46"/>
      <c r="NGB17" s="46"/>
      <c r="NGC17" s="46"/>
      <c r="NGD17" s="46"/>
      <c r="NGE17" s="46"/>
      <c r="NGF17" s="46"/>
      <c r="NGG17" s="46"/>
      <c r="NGH17" s="46"/>
      <c r="NGI17" s="46"/>
      <c r="NGJ17" s="46"/>
      <c r="NGK17" s="46"/>
      <c r="NGL17" s="46"/>
      <c r="NGM17" s="46"/>
      <c r="NGN17" s="46"/>
      <c r="NGO17" s="46"/>
      <c r="NGP17" s="46"/>
      <c r="NGQ17" s="46"/>
      <c r="NGR17" s="46"/>
      <c r="NGS17" s="46"/>
      <c r="NGT17" s="46"/>
      <c r="NGU17" s="46"/>
      <c r="NGV17" s="46"/>
      <c r="NGW17" s="46"/>
      <c r="NGX17" s="46"/>
      <c r="NGY17" s="46"/>
      <c r="NGZ17" s="46"/>
      <c r="NHA17" s="46"/>
      <c r="NHB17" s="46"/>
      <c r="NHC17" s="46"/>
      <c r="NHD17" s="46"/>
      <c r="NHE17" s="46"/>
      <c r="NHF17" s="46"/>
      <c r="NHG17" s="46"/>
      <c r="NHH17" s="46"/>
      <c r="NHI17" s="46"/>
      <c r="NHJ17" s="46"/>
      <c r="NHK17" s="46"/>
      <c r="NHL17" s="46"/>
      <c r="NHM17" s="46"/>
      <c r="NHN17" s="46"/>
      <c r="NHO17" s="46"/>
      <c r="NHP17" s="46"/>
      <c r="NHQ17" s="46"/>
      <c r="NHR17" s="46"/>
      <c r="NHS17" s="46"/>
      <c r="NHT17" s="46"/>
      <c r="NHU17" s="46"/>
      <c r="NHV17" s="46"/>
      <c r="NHW17" s="46"/>
      <c r="NHX17" s="46"/>
      <c r="NHY17" s="46"/>
      <c r="NHZ17" s="46"/>
      <c r="NIA17" s="46"/>
      <c r="NIB17" s="46"/>
      <c r="NIC17" s="46"/>
      <c r="NID17" s="46"/>
      <c r="NIE17" s="46"/>
      <c r="NIF17" s="46"/>
      <c r="NIG17" s="46"/>
      <c r="NIH17" s="46"/>
      <c r="NII17" s="46"/>
      <c r="NIJ17" s="46"/>
      <c r="NIK17" s="46"/>
      <c r="NIL17" s="46"/>
      <c r="NIM17" s="46"/>
      <c r="NIN17" s="46"/>
      <c r="NIO17" s="46"/>
      <c r="NIP17" s="46"/>
      <c r="NIQ17" s="46"/>
      <c r="NIR17" s="46"/>
      <c r="NIS17" s="46"/>
      <c r="NIT17" s="46"/>
      <c r="NIU17" s="46"/>
      <c r="NIV17" s="46"/>
      <c r="NIW17" s="46"/>
      <c r="NIX17" s="46"/>
      <c r="NIY17" s="46"/>
      <c r="NIZ17" s="46"/>
      <c r="NJA17" s="46"/>
      <c r="NJB17" s="46"/>
      <c r="NJC17" s="46"/>
      <c r="NJD17" s="46"/>
      <c r="NJE17" s="46"/>
      <c r="NJF17" s="46"/>
      <c r="NJG17" s="46"/>
      <c r="NJH17" s="46"/>
      <c r="NJI17" s="46"/>
      <c r="NJJ17" s="46"/>
      <c r="NJK17" s="46"/>
      <c r="NJL17" s="46"/>
      <c r="NJM17" s="46"/>
      <c r="NJN17" s="46"/>
      <c r="NJO17" s="46"/>
      <c r="NJP17" s="46"/>
      <c r="NJQ17" s="46"/>
      <c r="NJR17" s="46"/>
      <c r="NJS17" s="46"/>
      <c r="NJT17" s="46"/>
      <c r="NJU17" s="46"/>
      <c r="NJV17" s="46"/>
      <c r="NJW17" s="46"/>
      <c r="NJX17" s="46"/>
      <c r="NJY17" s="46"/>
      <c r="NJZ17" s="46"/>
      <c r="NKA17" s="46"/>
      <c r="NKB17" s="46"/>
      <c r="NKC17" s="46"/>
      <c r="NKD17" s="46"/>
      <c r="NKE17" s="46"/>
      <c r="NKF17" s="46"/>
      <c r="NKG17" s="46"/>
      <c r="NKH17" s="46"/>
      <c r="NKI17" s="46"/>
      <c r="NKJ17" s="46"/>
      <c r="NKK17" s="46"/>
      <c r="NKL17" s="46"/>
      <c r="NKM17" s="46"/>
      <c r="NKN17" s="46"/>
      <c r="NKO17" s="46"/>
      <c r="NKP17" s="46"/>
      <c r="NKQ17" s="46"/>
      <c r="NKR17" s="46"/>
      <c r="NKS17" s="46"/>
      <c r="NKT17" s="46"/>
      <c r="NKU17" s="46"/>
      <c r="NKV17" s="46"/>
      <c r="NKW17" s="46"/>
      <c r="NKX17" s="46"/>
      <c r="NKY17" s="46"/>
      <c r="NKZ17" s="46"/>
      <c r="NLA17" s="46"/>
      <c r="NLB17" s="46"/>
      <c r="NLC17" s="46"/>
      <c r="NLD17" s="46"/>
      <c r="NLE17" s="46"/>
      <c r="NLF17" s="46"/>
      <c r="NLG17" s="46"/>
      <c r="NLH17" s="46"/>
      <c r="NLI17" s="46"/>
      <c r="NLJ17" s="46"/>
      <c r="NLK17" s="46"/>
      <c r="NLL17" s="46"/>
      <c r="NLM17" s="46"/>
      <c r="NLN17" s="46"/>
      <c r="NLO17" s="46"/>
      <c r="NLP17" s="46"/>
      <c r="NLQ17" s="46"/>
      <c r="NLR17" s="46"/>
      <c r="NLS17" s="46"/>
      <c r="NLT17" s="46"/>
      <c r="NLU17" s="46"/>
      <c r="NLV17" s="46"/>
      <c r="NLW17" s="46"/>
      <c r="NLX17" s="46"/>
      <c r="NLY17" s="46"/>
      <c r="NLZ17" s="46"/>
      <c r="NMA17" s="46"/>
      <c r="NMB17" s="46"/>
      <c r="NMC17" s="46"/>
      <c r="NMD17" s="46"/>
      <c r="NME17" s="46"/>
      <c r="NMF17" s="46"/>
      <c r="NMG17" s="46"/>
      <c r="NMH17" s="46"/>
      <c r="NMI17" s="46"/>
      <c r="NMJ17" s="46"/>
      <c r="NMK17" s="46"/>
      <c r="NML17" s="46"/>
      <c r="NMM17" s="46"/>
      <c r="NMN17" s="46"/>
      <c r="NMO17" s="46"/>
      <c r="NMP17" s="46"/>
      <c r="NMQ17" s="46"/>
      <c r="NMR17" s="46"/>
      <c r="NMS17" s="46"/>
      <c r="NMT17" s="46"/>
      <c r="NMU17" s="46"/>
      <c r="NMV17" s="46"/>
      <c r="NMW17" s="46"/>
      <c r="NMX17" s="46"/>
      <c r="NMY17" s="46"/>
      <c r="NMZ17" s="46"/>
      <c r="NNA17" s="46"/>
      <c r="NNB17" s="46"/>
      <c r="NNC17" s="46"/>
      <c r="NND17" s="46"/>
      <c r="NNE17" s="46"/>
      <c r="NNF17" s="46"/>
      <c r="NNG17" s="46"/>
      <c r="NNH17" s="46"/>
      <c r="NNI17" s="46"/>
      <c r="NNJ17" s="46"/>
      <c r="NNK17" s="46"/>
      <c r="NNL17" s="46"/>
      <c r="NNM17" s="46"/>
      <c r="NNN17" s="46"/>
      <c r="NNO17" s="46"/>
      <c r="NNP17" s="46"/>
      <c r="NNQ17" s="46"/>
      <c r="NNR17" s="46"/>
      <c r="NNS17" s="46"/>
      <c r="NNT17" s="46"/>
      <c r="NNU17" s="46"/>
      <c r="NNV17" s="46"/>
      <c r="NNW17" s="46"/>
      <c r="NNX17" s="46"/>
      <c r="NNY17" s="46"/>
      <c r="NNZ17" s="46"/>
      <c r="NOA17" s="46"/>
      <c r="NOB17" s="46"/>
      <c r="NOC17" s="46"/>
      <c r="NOD17" s="46"/>
      <c r="NOE17" s="46"/>
      <c r="NOF17" s="46"/>
      <c r="NOG17" s="46"/>
      <c r="NOH17" s="46"/>
      <c r="NOI17" s="46"/>
      <c r="NOJ17" s="46"/>
      <c r="NOK17" s="46"/>
      <c r="NOL17" s="46"/>
      <c r="NOM17" s="46"/>
      <c r="NON17" s="46"/>
      <c r="NOO17" s="46"/>
      <c r="NOP17" s="46"/>
      <c r="NOQ17" s="46"/>
      <c r="NOR17" s="46"/>
      <c r="NOS17" s="46"/>
      <c r="NOT17" s="46"/>
      <c r="NOU17" s="46"/>
      <c r="NOV17" s="46"/>
      <c r="NOW17" s="46"/>
      <c r="NOX17" s="46"/>
      <c r="NOY17" s="46"/>
      <c r="NOZ17" s="46"/>
      <c r="NPA17" s="46"/>
      <c r="NPB17" s="46"/>
      <c r="NPC17" s="46"/>
      <c r="NPD17" s="46"/>
      <c r="NPE17" s="46"/>
      <c r="NPF17" s="46"/>
      <c r="NPG17" s="46"/>
      <c r="NPH17" s="46"/>
      <c r="NPI17" s="46"/>
      <c r="NPJ17" s="46"/>
      <c r="NPK17" s="46"/>
      <c r="NPL17" s="46"/>
      <c r="NPM17" s="46"/>
      <c r="NPN17" s="46"/>
      <c r="NPO17" s="46"/>
      <c r="NPP17" s="46"/>
      <c r="NPQ17" s="46"/>
      <c r="NPR17" s="46"/>
      <c r="NPS17" s="46"/>
      <c r="NPT17" s="46"/>
      <c r="NPU17" s="46"/>
      <c r="NPV17" s="46"/>
      <c r="NPW17" s="46"/>
      <c r="NPX17" s="46"/>
      <c r="NPY17" s="46"/>
      <c r="NPZ17" s="46"/>
      <c r="NQA17" s="46"/>
      <c r="NQB17" s="46"/>
      <c r="NQC17" s="46"/>
      <c r="NQD17" s="46"/>
      <c r="NQE17" s="46"/>
      <c r="NQF17" s="46"/>
      <c r="NQG17" s="46"/>
      <c r="NQH17" s="46"/>
      <c r="NQI17" s="46"/>
      <c r="NQJ17" s="46"/>
      <c r="NQK17" s="46"/>
      <c r="NQL17" s="46"/>
      <c r="NQM17" s="46"/>
      <c r="NQN17" s="46"/>
      <c r="NQO17" s="46"/>
      <c r="NQP17" s="46"/>
      <c r="NQQ17" s="46"/>
      <c r="NQR17" s="46"/>
      <c r="NQS17" s="46"/>
      <c r="NQT17" s="46"/>
      <c r="NQU17" s="46"/>
      <c r="NQV17" s="46"/>
      <c r="NQW17" s="46"/>
      <c r="NQX17" s="46"/>
      <c r="NQY17" s="46"/>
      <c r="NQZ17" s="46"/>
      <c r="NRA17" s="46"/>
      <c r="NRB17" s="46"/>
      <c r="NRC17" s="46"/>
      <c r="NRD17" s="46"/>
      <c r="NRE17" s="46"/>
      <c r="NRF17" s="46"/>
      <c r="NRG17" s="46"/>
      <c r="NRH17" s="46"/>
      <c r="NRI17" s="46"/>
      <c r="NRJ17" s="46"/>
      <c r="NRK17" s="46"/>
      <c r="NRL17" s="46"/>
      <c r="NRM17" s="46"/>
      <c r="NRN17" s="46"/>
      <c r="NRO17" s="46"/>
      <c r="NRP17" s="46"/>
      <c r="NRQ17" s="46"/>
      <c r="NRR17" s="46"/>
      <c r="NRS17" s="46"/>
      <c r="NRT17" s="46"/>
      <c r="NRU17" s="46"/>
      <c r="NRV17" s="46"/>
      <c r="NRW17" s="46"/>
      <c r="NRX17" s="46"/>
      <c r="NRY17" s="46"/>
      <c r="NRZ17" s="46"/>
      <c r="NSA17" s="46"/>
      <c r="NSB17" s="46"/>
      <c r="NSC17" s="46"/>
      <c r="NSD17" s="46"/>
      <c r="NSE17" s="46"/>
      <c r="NSF17" s="46"/>
      <c r="NSG17" s="46"/>
      <c r="NSH17" s="46"/>
      <c r="NSI17" s="46"/>
      <c r="NSJ17" s="46"/>
      <c r="NSK17" s="46"/>
      <c r="NSL17" s="46"/>
      <c r="NSM17" s="46"/>
      <c r="NSN17" s="46"/>
      <c r="NSO17" s="46"/>
      <c r="NSP17" s="46"/>
      <c r="NSQ17" s="46"/>
      <c r="NSR17" s="46"/>
      <c r="NSS17" s="46"/>
      <c r="NST17" s="46"/>
      <c r="NSU17" s="46"/>
      <c r="NSV17" s="46"/>
      <c r="NSW17" s="46"/>
      <c r="NSX17" s="46"/>
      <c r="NSY17" s="46"/>
      <c r="NSZ17" s="46"/>
      <c r="NTA17" s="46"/>
      <c r="NTB17" s="46"/>
      <c r="NTC17" s="46"/>
      <c r="NTD17" s="46"/>
      <c r="NTE17" s="46"/>
      <c r="NTF17" s="46"/>
      <c r="NTG17" s="46"/>
      <c r="NTH17" s="46"/>
      <c r="NTI17" s="46"/>
      <c r="NTJ17" s="46"/>
      <c r="NTK17" s="46"/>
      <c r="NTL17" s="46"/>
      <c r="NTM17" s="46"/>
      <c r="NTN17" s="46"/>
      <c r="NTO17" s="46"/>
      <c r="NTP17" s="46"/>
      <c r="NTQ17" s="46"/>
      <c r="NTR17" s="46"/>
      <c r="NTS17" s="46"/>
      <c r="NTT17" s="46"/>
      <c r="NTU17" s="46"/>
      <c r="NTV17" s="46"/>
      <c r="NTW17" s="46"/>
      <c r="NTX17" s="46"/>
      <c r="NTY17" s="46"/>
      <c r="NTZ17" s="46"/>
      <c r="NUA17" s="46"/>
      <c r="NUB17" s="46"/>
      <c r="NUC17" s="46"/>
      <c r="NUD17" s="46"/>
      <c r="NUE17" s="46"/>
      <c r="NUF17" s="46"/>
      <c r="NUG17" s="46"/>
      <c r="NUH17" s="46"/>
      <c r="NUI17" s="46"/>
      <c r="NUJ17" s="46"/>
      <c r="NUK17" s="46"/>
      <c r="NUL17" s="46"/>
      <c r="NUM17" s="46"/>
      <c r="NUN17" s="46"/>
      <c r="NUO17" s="46"/>
      <c r="NUP17" s="46"/>
      <c r="NUQ17" s="46"/>
      <c r="NUR17" s="46"/>
      <c r="NUS17" s="46"/>
      <c r="NUT17" s="46"/>
      <c r="NUU17" s="46"/>
      <c r="NUV17" s="46"/>
      <c r="NUW17" s="46"/>
      <c r="NUX17" s="46"/>
      <c r="NUY17" s="46"/>
      <c r="NUZ17" s="46"/>
      <c r="NVA17" s="46"/>
      <c r="NVB17" s="46"/>
      <c r="NVC17" s="46"/>
      <c r="NVD17" s="46"/>
      <c r="NVE17" s="46"/>
      <c r="NVF17" s="46"/>
      <c r="NVG17" s="46"/>
      <c r="NVH17" s="46"/>
      <c r="NVI17" s="46"/>
      <c r="NVJ17" s="46"/>
      <c r="NVK17" s="46"/>
      <c r="NVL17" s="46"/>
      <c r="NVM17" s="46"/>
      <c r="NVN17" s="46"/>
      <c r="NVO17" s="46"/>
      <c r="NVP17" s="46"/>
      <c r="NVQ17" s="46"/>
      <c r="NVR17" s="46"/>
      <c r="NVS17" s="46"/>
      <c r="NVT17" s="46"/>
      <c r="NVU17" s="46"/>
      <c r="NVV17" s="46"/>
      <c r="NVW17" s="46"/>
      <c r="NVX17" s="46"/>
      <c r="NVY17" s="46"/>
      <c r="NVZ17" s="46"/>
      <c r="NWA17" s="46"/>
      <c r="NWB17" s="46"/>
      <c r="NWC17" s="46"/>
      <c r="NWD17" s="46"/>
      <c r="NWE17" s="46"/>
      <c r="NWF17" s="46"/>
      <c r="NWG17" s="46"/>
      <c r="NWH17" s="46"/>
      <c r="NWI17" s="46"/>
      <c r="NWJ17" s="46"/>
      <c r="NWK17" s="46"/>
      <c r="NWL17" s="46"/>
      <c r="NWM17" s="46"/>
      <c r="NWN17" s="46"/>
      <c r="NWO17" s="46"/>
      <c r="NWP17" s="46"/>
      <c r="NWQ17" s="46"/>
      <c r="NWR17" s="46"/>
      <c r="NWS17" s="46"/>
      <c r="NWT17" s="46"/>
      <c r="NWU17" s="46"/>
      <c r="NWV17" s="46"/>
      <c r="NWW17" s="46"/>
      <c r="NWX17" s="46"/>
      <c r="NWY17" s="46"/>
      <c r="NWZ17" s="46"/>
      <c r="NXA17" s="46"/>
      <c r="NXB17" s="46"/>
      <c r="NXC17" s="46"/>
      <c r="NXD17" s="46"/>
      <c r="NXE17" s="46"/>
      <c r="NXF17" s="46"/>
      <c r="NXG17" s="46"/>
      <c r="NXH17" s="46"/>
      <c r="NXI17" s="46"/>
      <c r="NXJ17" s="46"/>
      <c r="NXK17" s="46"/>
      <c r="NXL17" s="46"/>
      <c r="NXM17" s="46"/>
      <c r="NXN17" s="46"/>
      <c r="NXO17" s="46"/>
      <c r="NXP17" s="46"/>
      <c r="NXQ17" s="46"/>
      <c r="NXR17" s="46"/>
      <c r="NXS17" s="46"/>
      <c r="NXT17" s="46"/>
      <c r="NXU17" s="46"/>
      <c r="NXV17" s="46"/>
      <c r="NXW17" s="46"/>
      <c r="NXX17" s="46"/>
      <c r="NXY17" s="46"/>
      <c r="NXZ17" s="46"/>
      <c r="NYA17" s="46"/>
      <c r="NYB17" s="46"/>
      <c r="NYC17" s="46"/>
      <c r="NYD17" s="46"/>
      <c r="NYE17" s="46"/>
      <c r="NYF17" s="46"/>
      <c r="NYG17" s="46"/>
      <c r="NYH17" s="46"/>
      <c r="NYI17" s="46"/>
      <c r="NYJ17" s="46"/>
      <c r="NYK17" s="46"/>
      <c r="NYL17" s="46"/>
      <c r="NYM17" s="46"/>
      <c r="NYN17" s="46"/>
      <c r="NYO17" s="46"/>
      <c r="NYP17" s="46"/>
      <c r="NYQ17" s="46"/>
      <c r="NYR17" s="46"/>
      <c r="NYS17" s="46"/>
      <c r="NYT17" s="46"/>
      <c r="NYU17" s="46"/>
      <c r="NYV17" s="46"/>
      <c r="NYW17" s="46"/>
      <c r="NYX17" s="46"/>
      <c r="NYY17" s="46"/>
      <c r="NYZ17" s="46"/>
      <c r="NZA17" s="46"/>
      <c r="NZB17" s="46"/>
      <c r="NZC17" s="46"/>
      <c r="NZD17" s="46"/>
      <c r="NZE17" s="46"/>
      <c r="NZF17" s="46"/>
      <c r="NZG17" s="46"/>
      <c r="NZH17" s="46"/>
      <c r="NZI17" s="46"/>
      <c r="NZJ17" s="46"/>
      <c r="NZK17" s="46"/>
      <c r="NZL17" s="46"/>
      <c r="NZM17" s="46"/>
      <c r="NZN17" s="46"/>
      <c r="NZO17" s="46"/>
      <c r="NZP17" s="46"/>
      <c r="NZQ17" s="46"/>
      <c r="NZR17" s="46"/>
      <c r="NZS17" s="46"/>
      <c r="NZT17" s="46"/>
      <c r="NZU17" s="46"/>
      <c r="NZV17" s="46"/>
      <c r="NZW17" s="46"/>
      <c r="NZX17" s="46"/>
      <c r="NZY17" s="46"/>
      <c r="NZZ17" s="46"/>
      <c r="OAA17" s="46"/>
      <c r="OAB17" s="46"/>
      <c r="OAC17" s="46"/>
      <c r="OAD17" s="46"/>
      <c r="OAE17" s="46"/>
      <c r="OAF17" s="46"/>
      <c r="OAG17" s="46"/>
      <c r="OAH17" s="46"/>
      <c r="OAI17" s="46"/>
      <c r="OAJ17" s="46"/>
      <c r="OAK17" s="46"/>
      <c r="OAL17" s="46"/>
      <c r="OAM17" s="46"/>
      <c r="OAN17" s="46"/>
      <c r="OAO17" s="46"/>
      <c r="OAP17" s="46"/>
      <c r="OAQ17" s="46"/>
      <c r="OAR17" s="46"/>
      <c r="OAS17" s="46"/>
      <c r="OAT17" s="46"/>
      <c r="OAU17" s="46"/>
      <c r="OAV17" s="46"/>
      <c r="OAW17" s="46"/>
      <c r="OAX17" s="46"/>
      <c r="OAY17" s="46"/>
      <c r="OAZ17" s="46"/>
      <c r="OBA17" s="46"/>
      <c r="OBB17" s="46"/>
      <c r="OBC17" s="46"/>
      <c r="OBD17" s="46"/>
      <c r="OBE17" s="46"/>
      <c r="OBF17" s="46"/>
      <c r="OBG17" s="46"/>
      <c r="OBH17" s="46"/>
      <c r="OBI17" s="46"/>
      <c r="OBJ17" s="46"/>
      <c r="OBK17" s="46"/>
      <c r="OBL17" s="46"/>
      <c r="OBM17" s="46"/>
      <c r="OBN17" s="46"/>
      <c r="OBO17" s="46"/>
      <c r="OBP17" s="46"/>
      <c r="OBQ17" s="46"/>
      <c r="OBR17" s="46"/>
      <c r="OBS17" s="46"/>
      <c r="OBT17" s="46"/>
      <c r="OBU17" s="46"/>
      <c r="OBV17" s="46"/>
      <c r="OBW17" s="46"/>
      <c r="OBX17" s="46"/>
      <c r="OBY17" s="46"/>
      <c r="OBZ17" s="46"/>
      <c r="OCA17" s="46"/>
      <c r="OCB17" s="46"/>
      <c r="OCC17" s="46"/>
      <c r="OCD17" s="46"/>
      <c r="OCE17" s="46"/>
      <c r="OCF17" s="46"/>
      <c r="OCG17" s="46"/>
      <c r="OCH17" s="46"/>
      <c r="OCI17" s="46"/>
      <c r="OCJ17" s="46"/>
      <c r="OCK17" s="46"/>
      <c r="OCL17" s="46"/>
      <c r="OCM17" s="46"/>
      <c r="OCN17" s="46"/>
      <c r="OCO17" s="46"/>
      <c r="OCP17" s="46"/>
      <c r="OCQ17" s="46"/>
      <c r="OCR17" s="46"/>
      <c r="OCS17" s="46"/>
      <c r="OCT17" s="46"/>
      <c r="OCU17" s="46"/>
      <c r="OCV17" s="46"/>
      <c r="OCW17" s="46"/>
      <c r="OCX17" s="46"/>
      <c r="OCY17" s="46"/>
      <c r="OCZ17" s="46"/>
      <c r="ODA17" s="46"/>
      <c r="ODB17" s="46"/>
      <c r="ODC17" s="46"/>
      <c r="ODD17" s="46"/>
      <c r="ODE17" s="46"/>
      <c r="ODF17" s="46"/>
      <c r="ODG17" s="46"/>
      <c r="ODH17" s="46"/>
      <c r="ODI17" s="46"/>
      <c r="ODJ17" s="46"/>
      <c r="ODK17" s="46"/>
      <c r="ODL17" s="46"/>
      <c r="ODM17" s="46"/>
      <c r="ODN17" s="46"/>
      <c r="ODO17" s="46"/>
      <c r="ODP17" s="46"/>
      <c r="ODQ17" s="46"/>
      <c r="ODR17" s="46"/>
      <c r="ODS17" s="46"/>
      <c r="ODT17" s="46"/>
      <c r="ODU17" s="46"/>
      <c r="ODV17" s="46"/>
      <c r="ODW17" s="46"/>
      <c r="ODX17" s="46"/>
      <c r="ODY17" s="46"/>
      <c r="ODZ17" s="46"/>
      <c r="OEA17" s="46"/>
      <c r="OEB17" s="46"/>
      <c r="OEC17" s="46"/>
      <c r="OED17" s="46"/>
      <c r="OEE17" s="46"/>
      <c r="OEF17" s="46"/>
      <c r="OEG17" s="46"/>
      <c r="OEH17" s="46"/>
      <c r="OEI17" s="46"/>
      <c r="OEJ17" s="46"/>
      <c r="OEK17" s="46"/>
      <c r="OEL17" s="46"/>
      <c r="OEM17" s="46"/>
      <c r="OEN17" s="46"/>
      <c r="OEO17" s="46"/>
      <c r="OEP17" s="46"/>
      <c r="OEQ17" s="46"/>
      <c r="OER17" s="46"/>
      <c r="OES17" s="46"/>
      <c r="OET17" s="46"/>
      <c r="OEU17" s="46"/>
      <c r="OEV17" s="46"/>
      <c r="OEW17" s="46"/>
      <c r="OEX17" s="46"/>
      <c r="OEY17" s="46"/>
      <c r="OEZ17" s="46"/>
      <c r="OFA17" s="46"/>
      <c r="OFB17" s="46"/>
      <c r="OFC17" s="46"/>
      <c r="OFD17" s="46"/>
      <c r="OFE17" s="46"/>
      <c r="OFF17" s="46"/>
      <c r="OFG17" s="46"/>
      <c r="OFH17" s="46"/>
      <c r="OFI17" s="46"/>
      <c r="OFJ17" s="46"/>
      <c r="OFK17" s="46"/>
      <c r="OFL17" s="46"/>
      <c r="OFM17" s="46"/>
      <c r="OFN17" s="46"/>
      <c r="OFO17" s="46"/>
      <c r="OFP17" s="46"/>
      <c r="OFQ17" s="46"/>
      <c r="OFR17" s="46"/>
      <c r="OFS17" s="46"/>
      <c r="OFT17" s="46"/>
      <c r="OFU17" s="46"/>
      <c r="OFV17" s="46"/>
      <c r="OFW17" s="46"/>
      <c r="OFX17" s="46"/>
      <c r="OFY17" s="46"/>
      <c r="OFZ17" s="46"/>
      <c r="OGA17" s="46"/>
      <c r="OGB17" s="46"/>
      <c r="OGC17" s="46"/>
      <c r="OGD17" s="46"/>
      <c r="OGE17" s="46"/>
      <c r="OGF17" s="46"/>
      <c r="OGG17" s="46"/>
      <c r="OGH17" s="46"/>
      <c r="OGI17" s="46"/>
      <c r="OGJ17" s="46"/>
      <c r="OGK17" s="46"/>
      <c r="OGL17" s="46"/>
      <c r="OGM17" s="46"/>
      <c r="OGN17" s="46"/>
      <c r="OGO17" s="46"/>
      <c r="OGP17" s="46"/>
      <c r="OGQ17" s="46"/>
      <c r="OGR17" s="46"/>
      <c r="OGS17" s="46"/>
      <c r="OGT17" s="46"/>
      <c r="OGU17" s="46"/>
      <c r="OGV17" s="46"/>
      <c r="OGW17" s="46"/>
      <c r="OGX17" s="46"/>
      <c r="OGY17" s="46"/>
      <c r="OGZ17" s="46"/>
      <c r="OHA17" s="46"/>
      <c r="OHB17" s="46"/>
      <c r="OHC17" s="46"/>
      <c r="OHD17" s="46"/>
      <c r="OHE17" s="46"/>
      <c r="OHF17" s="46"/>
      <c r="OHG17" s="46"/>
      <c r="OHH17" s="46"/>
      <c r="OHI17" s="46"/>
      <c r="OHJ17" s="46"/>
      <c r="OHK17" s="46"/>
      <c r="OHL17" s="46"/>
      <c r="OHM17" s="46"/>
      <c r="OHN17" s="46"/>
      <c r="OHO17" s="46"/>
      <c r="OHP17" s="46"/>
      <c r="OHQ17" s="46"/>
      <c r="OHR17" s="46"/>
      <c r="OHS17" s="46"/>
      <c r="OHT17" s="46"/>
      <c r="OHU17" s="46"/>
      <c r="OHV17" s="46"/>
      <c r="OHW17" s="46"/>
      <c r="OHX17" s="46"/>
      <c r="OHY17" s="46"/>
      <c r="OHZ17" s="46"/>
      <c r="OIA17" s="46"/>
      <c r="OIB17" s="46"/>
      <c r="OIC17" s="46"/>
      <c r="OID17" s="46"/>
      <c r="OIE17" s="46"/>
      <c r="OIF17" s="46"/>
      <c r="OIG17" s="46"/>
      <c r="OIH17" s="46"/>
      <c r="OII17" s="46"/>
      <c r="OIJ17" s="46"/>
      <c r="OIK17" s="46"/>
      <c r="OIL17" s="46"/>
      <c r="OIM17" s="46"/>
      <c r="OIN17" s="46"/>
      <c r="OIO17" s="46"/>
      <c r="OIP17" s="46"/>
      <c r="OIQ17" s="46"/>
      <c r="OIR17" s="46"/>
      <c r="OIS17" s="46"/>
      <c r="OIT17" s="46"/>
      <c r="OIU17" s="46"/>
      <c r="OIV17" s="46"/>
      <c r="OIW17" s="46"/>
      <c r="OIX17" s="46"/>
      <c r="OIY17" s="46"/>
      <c r="OIZ17" s="46"/>
      <c r="OJA17" s="46"/>
      <c r="OJB17" s="46"/>
      <c r="OJC17" s="46"/>
      <c r="OJD17" s="46"/>
      <c r="OJE17" s="46"/>
      <c r="OJF17" s="46"/>
      <c r="OJG17" s="46"/>
      <c r="OJH17" s="46"/>
      <c r="OJI17" s="46"/>
      <c r="OJJ17" s="46"/>
      <c r="OJK17" s="46"/>
      <c r="OJL17" s="46"/>
      <c r="OJM17" s="46"/>
      <c r="OJN17" s="46"/>
      <c r="OJO17" s="46"/>
      <c r="OJP17" s="46"/>
      <c r="OJQ17" s="46"/>
      <c r="OJR17" s="46"/>
      <c r="OJS17" s="46"/>
      <c r="OJT17" s="46"/>
      <c r="OJU17" s="46"/>
      <c r="OJV17" s="46"/>
      <c r="OJW17" s="46"/>
      <c r="OJX17" s="46"/>
      <c r="OJY17" s="46"/>
      <c r="OJZ17" s="46"/>
      <c r="OKA17" s="46"/>
      <c r="OKB17" s="46"/>
      <c r="OKC17" s="46"/>
      <c r="OKD17" s="46"/>
      <c r="OKE17" s="46"/>
      <c r="OKF17" s="46"/>
      <c r="OKG17" s="46"/>
      <c r="OKH17" s="46"/>
      <c r="OKI17" s="46"/>
      <c r="OKJ17" s="46"/>
      <c r="OKK17" s="46"/>
      <c r="OKL17" s="46"/>
      <c r="OKM17" s="46"/>
      <c r="OKN17" s="46"/>
      <c r="OKO17" s="46"/>
      <c r="OKP17" s="46"/>
      <c r="OKQ17" s="46"/>
      <c r="OKR17" s="46"/>
      <c r="OKS17" s="46"/>
      <c r="OKT17" s="46"/>
      <c r="OKU17" s="46"/>
      <c r="OKV17" s="46"/>
      <c r="OKW17" s="46"/>
      <c r="OKX17" s="46"/>
      <c r="OKY17" s="46"/>
      <c r="OKZ17" s="46"/>
      <c r="OLA17" s="46"/>
      <c r="OLB17" s="46"/>
      <c r="OLC17" s="46"/>
      <c r="OLD17" s="46"/>
      <c r="OLE17" s="46"/>
      <c r="OLF17" s="46"/>
      <c r="OLG17" s="46"/>
      <c r="OLH17" s="46"/>
      <c r="OLI17" s="46"/>
      <c r="OLJ17" s="46"/>
      <c r="OLK17" s="46"/>
      <c r="OLL17" s="46"/>
      <c r="OLM17" s="46"/>
      <c r="OLN17" s="46"/>
      <c r="OLO17" s="46"/>
      <c r="OLP17" s="46"/>
      <c r="OLQ17" s="46"/>
      <c r="OLR17" s="46"/>
      <c r="OLS17" s="46"/>
      <c r="OLT17" s="46"/>
      <c r="OLU17" s="46"/>
      <c r="OLV17" s="46"/>
      <c r="OLW17" s="46"/>
      <c r="OLX17" s="46"/>
      <c r="OLY17" s="46"/>
      <c r="OLZ17" s="46"/>
      <c r="OMA17" s="46"/>
      <c r="OMB17" s="46"/>
      <c r="OMC17" s="46"/>
      <c r="OMD17" s="46"/>
      <c r="OME17" s="46"/>
      <c r="OMF17" s="46"/>
      <c r="OMG17" s="46"/>
      <c r="OMH17" s="46"/>
      <c r="OMI17" s="46"/>
      <c r="OMJ17" s="46"/>
      <c r="OMK17" s="46"/>
      <c r="OML17" s="46"/>
      <c r="OMM17" s="46"/>
      <c r="OMN17" s="46"/>
      <c r="OMO17" s="46"/>
      <c r="OMP17" s="46"/>
      <c r="OMQ17" s="46"/>
      <c r="OMR17" s="46"/>
      <c r="OMS17" s="46"/>
      <c r="OMT17" s="46"/>
      <c r="OMU17" s="46"/>
      <c r="OMV17" s="46"/>
      <c r="OMW17" s="46"/>
      <c r="OMX17" s="46"/>
      <c r="OMY17" s="46"/>
      <c r="OMZ17" s="46"/>
      <c r="ONA17" s="46"/>
      <c r="ONB17" s="46"/>
      <c r="ONC17" s="46"/>
      <c r="OND17" s="46"/>
      <c r="ONE17" s="46"/>
      <c r="ONF17" s="46"/>
      <c r="ONG17" s="46"/>
      <c r="ONH17" s="46"/>
      <c r="ONI17" s="46"/>
      <c r="ONJ17" s="46"/>
      <c r="ONK17" s="46"/>
      <c r="ONL17" s="46"/>
      <c r="ONM17" s="46"/>
      <c r="ONN17" s="46"/>
      <c r="ONO17" s="46"/>
      <c r="ONP17" s="46"/>
      <c r="ONQ17" s="46"/>
      <c r="ONR17" s="46"/>
      <c r="ONS17" s="46"/>
      <c r="ONT17" s="46"/>
      <c r="ONU17" s="46"/>
      <c r="ONV17" s="46"/>
      <c r="ONW17" s="46"/>
      <c r="ONX17" s="46"/>
      <c r="ONY17" s="46"/>
      <c r="ONZ17" s="46"/>
      <c r="OOA17" s="46"/>
      <c r="OOB17" s="46"/>
      <c r="OOC17" s="46"/>
      <c r="OOD17" s="46"/>
      <c r="OOE17" s="46"/>
      <c r="OOF17" s="46"/>
      <c r="OOG17" s="46"/>
      <c r="OOH17" s="46"/>
      <c r="OOI17" s="46"/>
      <c r="OOJ17" s="46"/>
      <c r="OOK17" s="46"/>
      <c r="OOL17" s="46"/>
      <c r="OOM17" s="46"/>
      <c r="OON17" s="46"/>
      <c r="OOO17" s="46"/>
      <c r="OOP17" s="46"/>
      <c r="OOQ17" s="46"/>
      <c r="OOR17" s="46"/>
      <c r="OOS17" s="46"/>
      <c r="OOT17" s="46"/>
      <c r="OOU17" s="46"/>
      <c r="OOV17" s="46"/>
      <c r="OOW17" s="46"/>
      <c r="OOX17" s="46"/>
      <c r="OOY17" s="46"/>
      <c r="OOZ17" s="46"/>
      <c r="OPA17" s="46"/>
      <c r="OPB17" s="46"/>
      <c r="OPC17" s="46"/>
      <c r="OPD17" s="46"/>
      <c r="OPE17" s="46"/>
      <c r="OPF17" s="46"/>
      <c r="OPG17" s="46"/>
      <c r="OPH17" s="46"/>
      <c r="OPI17" s="46"/>
      <c r="OPJ17" s="46"/>
      <c r="OPK17" s="46"/>
      <c r="OPL17" s="46"/>
      <c r="OPM17" s="46"/>
      <c r="OPN17" s="46"/>
      <c r="OPO17" s="46"/>
      <c r="OPP17" s="46"/>
      <c r="OPQ17" s="46"/>
      <c r="OPR17" s="46"/>
      <c r="OPS17" s="46"/>
      <c r="OPT17" s="46"/>
      <c r="OPU17" s="46"/>
      <c r="OPV17" s="46"/>
      <c r="OPW17" s="46"/>
      <c r="OPX17" s="46"/>
      <c r="OPY17" s="46"/>
      <c r="OPZ17" s="46"/>
      <c r="OQA17" s="46"/>
      <c r="OQB17" s="46"/>
      <c r="OQC17" s="46"/>
      <c r="OQD17" s="46"/>
      <c r="OQE17" s="46"/>
      <c r="OQF17" s="46"/>
      <c r="OQG17" s="46"/>
      <c r="OQH17" s="46"/>
      <c r="OQI17" s="46"/>
      <c r="OQJ17" s="46"/>
      <c r="OQK17" s="46"/>
      <c r="OQL17" s="46"/>
      <c r="OQM17" s="46"/>
      <c r="OQN17" s="46"/>
      <c r="OQO17" s="46"/>
      <c r="OQP17" s="46"/>
      <c r="OQQ17" s="46"/>
      <c r="OQR17" s="46"/>
      <c r="OQS17" s="46"/>
      <c r="OQT17" s="46"/>
      <c r="OQU17" s="46"/>
      <c r="OQV17" s="46"/>
      <c r="OQW17" s="46"/>
      <c r="OQX17" s="46"/>
      <c r="OQY17" s="46"/>
      <c r="OQZ17" s="46"/>
      <c r="ORA17" s="46"/>
      <c r="ORB17" s="46"/>
      <c r="ORC17" s="46"/>
      <c r="ORD17" s="46"/>
      <c r="ORE17" s="46"/>
      <c r="ORF17" s="46"/>
      <c r="ORG17" s="46"/>
      <c r="ORH17" s="46"/>
      <c r="ORI17" s="46"/>
      <c r="ORJ17" s="46"/>
      <c r="ORK17" s="46"/>
      <c r="ORL17" s="46"/>
      <c r="ORM17" s="46"/>
      <c r="ORN17" s="46"/>
      <c r="ORO17" s="46"/>
      <c r="ORP17" s="46"/>
      <c r="ORQ17" s="46"/>
      <c r="ORR17" s="46"/>
      <c r="ORS17" s="46"/>
      <c r="ORT17" s="46"/>
      <c r="ORU17" s="46"/>
      <c r="ORV17" s="46"/>
      <c r="ORW17" s="46"/>
      <c r="ORX17" s="46"/>
      <c r="ORY17" s="46"/>
      <c r="ORZ17" s="46"/>
      <c r="OSA17" s="46"/>
      <c r="OSB17" s="46"/>
      <c r="OSC17" s="46"/>
      <c r="OSD17" s="46"/>
      <c r="OSE17" s="46"/>
      <c r="OSF17" s="46"/>
      <c r="OSG17" s="46"/>
      <c r="OSH17" s="46"/>
      <c r="OSI17" s="46"/>
      <c r="OSJ17" s="46"/>
      <c r="OSK17" s="46"/>
      <c r="OSL17" s="46"/>
      <c r="OSM17" s="46"/>
      <c r="OSN17" s="46"/>
      <c r="OSO17" s="46"/>
      <c r="OSP17" s="46"/>
      <c r="OSQ17" s="46"/>
      <c r="OSR17" s="46"/>
      <c r="OSS17" s="46"/>
      <c r="OST17" s="46"/>
      <c r="OSU17" s="46"/>
      <c r="OSV17" s="46"/>
      <c r="OSW17" s="46"/>
      <c r="OSX17" s="46"/>
      <c r="OSY17" s="46"/>
      <c r="OSZ17" s="46"/>
      <c r="OTA17" s="46"/>
      <c r="OTB17" s="46"/>
      <c r="OTC17" s="46"/>
      <c r="OTD17" s="46"/>
      <c r="OTE17" s="46"/>
      <c r="OTF17" s="46"/>
      <c r="OTG17" s="46"/>
      <c r="OTH17" s="46"/>
      <c r="OTI17" s="46"/>
      <c r="OTJ17" s="46"/>
      <c r="OTK17" s="46"/>
      <c r="OTL17" s="46"/>
      <c r="OTM17" s="46"/>
      <c r="OTN17" s="46"/>
      <c r="OTO17" s="46"/>
      <c r="OTP17" s="46"/>
      <c r="OTQ17" s="46"/>
      <c r="OTR17" s="46"/>
      <c r="OTS17" s="46"/>
      <c r="OTT17" s="46"/>
      <c r="OTU17" s="46"/>
      <c r="OTV17" s="46"/>
      <c r="OTW17" s="46"/>
      <c r="OTX17" s="46"/>
      <c r="OTY17" s="46"/>
      <c r="OTZ17" s="46"/>
      <c r="OUA17" s="46"/>
      <c r="OUB17" s="46"/>
      <c r="OUC17" s="46"/>
      <c r="OUD17" s="46"/>
      <c r="OUE17" s="46"/>
      <c r="OUF17" s="46"/>
      <c r="OUG17" s="46"/>
      <c r="OUH17" s="46"/>
      <c r="OUI17" s="46"/>
      <c r="OUJ17" s="46"/>
      <c r="OUK17" s="46"/>
      <c r="OUL17" s="46"/>
      <c r="OUM17" s="46"/>
      <c r="OUN17" s="46"/>
      <c r="OUO17" s="46"/>
      <c r="OUP17" s="46"/>
      <c r="OUQ17" s="46"/>
      <c r="OUR17" s="46"/>
      <c r="OUS17" s="46"/>
      <c r="OUT17" s="46"/>
      <c r="OUU17" s="46"/>
      <c r="OUV17" s="46"/>
      <c r="OUW17" s="46"/>
      <c r="OUX17" s="46"/>
      <c r="OUY17" s="46"/>
      <c r="OUZ17" s="46"/>
      <c r="OVA17" s="46"/>
      <c r="OVB17" s="46"/>
      <c r="OVC17" s="46"/>
      <c r="OVD17" s="46"/>
      <c r="OVE17" s="46"/>
      <c r="OVF17" s="46"/>
      <c r="OVG17" s="46"/>
      <c r="OVH17" s="46"/>
      <c r="OVI17" s="46"/>
      <c r="OVJ17" s="46"/>
      <c r="OVK17" s="46"/>
      <c r="OVL17" s="46"/>
      <c r="OVM17" s="46"/>
      <c r="OVN17" s="46"/>
      <c r="OVO17" s="46"/>
      <c r="OVP17" s="46"/>
      <c r="OVQ17" s="46"/>
      <c r="OVR17" s="46"/>
      <c r="OVS17" s="46"/>
      <c r="OVT17" s="46"/>
      <c r="OVU17" s="46"/>
      <c r="OVV17" s="46"/>
      <c r="OVW17" s="46"/>
      <c r="OVX17" s="46"/>
      <c r="OVY17" s="46"/>
      <c r="OVZ17" s="46"/>
      <c r="OWA17" s="46"/>
      <c r="OWB17" s="46"/>
      <c r="OWC17" s="46"/>
      <c r="OWD17" s="46"/>
      <c r="OWE17" s="46"/>
      <c r="OWF17" s="46"/>
      <c r="OWG17" s="46"/>
      <c r="OWH17" s="46"/>
      <c r="OWI17" s="46"/>
      <c r="OWJ17" s="46"/>
      <c r="OWK17" s="46"/>
      <c r="OWL17" s="46"/>
      <c r="OWM17" s="46"/>
      <c r="OWN17" s="46"/>
      <c r="OWO17" s="46"/>
      <c r="OWP17" s="46"/>
      <c r="OWQ17" s="46"/>
      <c r="OWR17" s="46"/>
      <c r="OWS17" s="46"/>
      <c r="OWT17" s="46"/>
      <c r="OWU17" s="46"/>
      <c r="OWV17" s="46"/>
      <c r="OWW17" s="46"/>
      <c r="OWX17" s="46"/>
      <c r="OWY17" s="46"/>
      <c r="OWZ17" s="46"/>
      <c r="OXA17" s="46"/>
      <c r="OXB17" s="46"/>
      <c r="OXC17" s="46"/>
      <c r="OXD17" s="46"/>
      <c r="OXE17" s="46"/>
      <c r="OXF17" s="46"/>
      <c r="OXG17" s="46"/>
      <c r="OXH17" s="46"/>
      <c r="OXI17" s="46"/>
      <c r="OXJ17" s="46"/>
      <c r="OXK17" s="46"/>
      <c r="OXL17" s="46"/>
      <c r="OXM17" s="46"/>
      <c r="OXN17" s="46"/>
      <c r="OXO17" s="46"/>
      <c r="OXP17" s="46"/>
      <c r="OXQ17" s="46"/>
      <c r="OXR17" s="46"/>
      <c r="OXS17" s="46"/>
      <c r="OXT17" s="46"/>
      <c r="OXU17" s="46"/>
      <c r="OXV17" s="46"/>
      <c r="OXW17" s="46"/>
      <c r="OXX17" s="46"/>
      <c r="OXY17" s="46"/>
      <c r="OXZ17" s="46"/>
      <c r="OYA17" s="46"/>
      <c r="OYB17" s="46"/>
      <c r="OYC17" s="46"/>
      <c r="OYD17" s="46"/>
      <c r="OYE17" s="46"/>
      <c r="OYF17" s="46"/>
      <c r="OYG17" s="46"/>
      <c r="OYH17" s="46"/>
      <c r="OYI17" s="46"/>
      <c r="OYJ17" s="46"/>
      <c r="OYK17" s="46"/>
      <c r="OYL17" s="46"/>
      <c r="OYM17" s="46"/>
      <c r="OYN17" s="46"/>
      <c r="OYO17" s="46"/>
      <c r="OYP17" s="46"/>
      <c r="OYQ17" s="46"/>
      <c r="OYR17" s="46"/>
      <c r="OYS17" s="46"/>
      <c r="OYT17" s="46"/>
      <c r="OYU17" s="46"/>
      <c r="OYV17" s="46"/>
      <c r="OYW17" s="46"/>
      <c r="OYX17" s="46"/>
      <c r="OYY17" s="46"/>
      <c r="OYZ17" s="46"/>
      <c r="OZA17" s="46"/>
      <c r="OZB17" s="46"/>
      <c r="OZC17" s="46"/>
      <c r="OZD17" s="46"/>
      <c r="OZE17" s="46"/>
      <c r="OZF17" s="46"/>
      <c r="OZG17" s="46"/>
      <c r="OZH17" s="46"/>
      <c r="OZI17" s="46"/>
      <c r="OZJ17" s="46"/>
      <c r="OZK17" s="46"/>
      <c r="OZL17" s="46"/>
      <c r="OZM17" s="46"/>
      <c r="OZN17" s="46"/>
      <c r="OZO17" s="46"/>
      <c r="OZP17" s="46"/>
      <c r="OZQ17" s="46"/>
      <c r="OZR17" s="46"/>
      <c r="OZS17" s="46"/>
      <c r="OZT17" s="46"/>
      <c r="OZU17" s="46"/>
      <c r="OZV17" s="46"/>
      <c r="OZW17" s="46"/>
      <c r="OZX17" s="46"/>
      <c r="OZY17" s="46"/>
      <c r="OZZ17" s="46"/>
      <c r="PAA17" s="46"/>
      <c r="PAB17" s="46"/>
      <c r="PAC17" s="46"/>
      <c r="PAD17" s="46"/>
      <c r="PAE17" s="46"/>
      <c r="PAF17" s="46"/>
      <c r="PAG17" s="46"/>
      <c r="PAH17" s="46"/>
      <c r="PAI17" s="46"/>
      <c r="PAJ17" s="46"/>
      <c r="PAK17" s="46"/>
      <c r="PAL17" s="46"/>
      <c r="PAM17" s="46"/>
      <c r="PAN17" s="46"/>
      <c r="PAO17" s="46"/>
      <c r="PAP17" s="46"/>
      <c r="PAQ17" s="46"/>
      <c r="PAR17" s="46"/>
      <c r="PAS17" s="46"/>
      <c r="PAT17" s="46"/>
      <c r="PAU17" s="46"/>
      <c r="PAV17" s="46"/>
      <c r="PAW17" s="46"/>
      <c r="PAX17" s="46"/>
      <c r="PAY17" s="46"/>
      <c r="PAZ17" s="46"/>
      <c r="PBA17" s="46"/>
      <c r="PBB17" s="46"/>
      <c r="PBC17" s="46"/>
      <c r="PBD17" s="46"/>
      <c r="PBE17" s="46"/>
      <c r="PBF17" s="46"/>
      <c r="PBG17" s="46"/>
      <c r="PBH17" s="46"/>
      <c r="PBI17" s="46"/>
      <c r="PBJ17" s="46"/>
      <c r="PBK17" s="46"/>
      <c r="PBL17" s="46"/>
      <c r="PBM17" s="46"/>
      <c r="PBN17" s="46"/>
      <c r="PBO17" s="46"/>
      <c r="PBP17" s="46"/>
      <c r="PBQ17" s="46"/>
      <c r="PBR17" s="46"/>
      <c r="PBS17" s="46"/>
      <c r="PBT17" s="46"/>
      <c r="PBU17" s="46"/>
      <c r="PBV17" s="46"/>
      <c r="PBW17" s="46"/>
      <c r="PBX17" s="46"/>
      <c r="PBY17" s="46"/>
      <c r="PBZ17" s="46"/>
      <c r="PCA17" s="46"/>
      <c r="PCB17" s="46"/>
      <c r="PCC17" s="46"/>
      <c r="PCD17" s="46"/>
      <c r="PCE17" s="46"/>
      <c r="PCF17" s="46"/>
      <c r="PCG17" s="46"/>
      <c r="PCH17" s="46"/>
      <c r="PCI17" s="46"/>
      <c r="PCJ17" s="46"/>
      <c r="PCK17" s="46"/>
      <c r="PCL17" s="46"/>
      <c r="PCM17" s="46"/>
      <c r="PCN17" s="46"/>
      <c r="PCO17" s="46"/>
      <c r="PCP17" s="46"/>
      <c r="PCQ17" s="46"/>
      <c r="PCR17" s="46"/>
      <c r="PCS17" s="46"/>
      <c r="PCT17" s="46"/>
      <c r="PCU17" s="46"/>
      <c r="PCV17" s="46"/>
      <c r="PCW17" s="46"/>
      <c r="PCX17" s="46"/>
      <c r="PCY17" s="46"/>
      <c r="PCZ17" s="46"/>
      <c r="PDA17" s="46"/>
      <c r="PDB17" s="46"/>
      <c r="PDC17" s="46"/>
      <c r="PDD17" s="46"/>
      <c r="PDE17" s="46"/>
      <c r="PDF17" s="46"/>
      <c r="PDG17" s="46"/>
      <c r="PDH17" s="46"/>
      <c r="PDI17" s="46"/>
      <c r="PDJ17" s="46"/>
      <c r="PDK17" s="46"/>
      <c r="PDL17" s="46"/>
      <c r="PDM17" s="46"/>
      <c r="PDN17" s="46"/>
      <c r="PDO17" s="46"/>
      <c r="PDP17" s="46"/>
      <c r="PDQ17" s="46"/>
      <c r="PDR17" s="46"/>
      <c r="PDS17" s="46"/>
      <c r="PDT17" s="46"/>
      <c r="PDU17" s="46"/>
      <c r="PDV17" s="46"/>
      <c r="PDW17" s="46"/>
      <c r="PDX17" s="46"/>
      <c r="PDY17" s="46"/>
      <c r="PDZ17" s="46"/>
      <c r="PEA17" s="46"/>
      <c r="PEB17" s="46"/>
      <c r="PEC17" s="46"/>
      <c r="PED17" s="46"/>
      <c r="PEE17" s="46"/>
      <c r="PEF17" s="46"/>
      <c r="PEG17" s="46"/>
      <c r="PEH17" s="46"/>
      <c r="PEI17" s="46"/>
      <c r="PEJ17" s="46"/>
      <c r="PEK17" s="46"/>
      <c r="PEL17" s="46"/>
      <c r="PEM17" s="46"/>
      <c r="PEN17" s="46"/>
      <c r="PEO17" s="46"/>
      <c r="PEP17" s="46"/>
      <c r="PEQ17" s="46"/>
      <c r="PER17" s="46"/>
      <c r="PES17" s="46"/>
      <c r="PET17" s="46"/>
      <c r="PEU17" s="46"/>
      <c r="PEV17" s="46"/>
      <c r="PEW17" s="46"/>
      <c r="PEX17" s="46"/>
      <c r="PEY17" s="46"/>
      <c r="PEZ17" s="46"/>
      <c r="PFA17" s="46"/>
      <c r="PFB17" s="46"/>
      <c r="PFC17" s="46"/>
      <c r="PFD17" s="46"/>
      <c r="PFE17" s="46"/>
      <c r="PFF17" s="46"/>
      <c r="PFG17" s="46"/>
      <c r="PFH17" s="46"/>
      <c r="PFI17" s="46"/>
      <c r="PFJ17" s="46"/>
      <c r="PFK17" s="46"/>
      <c r="PFL17" s="46"/>
      <c r="PFM17" s="46"/>
      <c r="PFN17" s="46"/>
      <c r="PFO17" s="46"/>
      <c r="PFP17" s="46"/>
      <c r="PFQ17" s="46"/>
      <c r="PFR17" s="46"/>
      <c r="PFS17" s="46"/>
      <c r="PFT17" s="46"/>
      <c r="PFU17" s="46"/>
      <c r="PFV17" s="46"/>
      <c r="PFW17" s="46"/>
      <c r="PFX17" s="46"/>
      <c r="PFY17" s="46"/>
      <c r="PFZ17" s="46"/>
      <c r="PGA17" s="46"/>
      <c r="PGB17" s="46"/>
      <c r="PGC17" s="46"/>
      <c r="PGD17" s="46"/>
      <c r="PGE17" s="46"/>
      <c r="PGF17" s="46"/>
      <c r="PGG17" s="46"/>
      <c r="PGH17" s="46"/>
      <c r="PGI17" s="46"/>
      <c r="PGJ17" s="46"/>
      <c r="PGK17" s="46"/>
      <c r="PGL17" s="46"/>
      <c r="PGM17" s="46"/>
      <c r="PGN17" s="46"/>
      <c r="PGO17" s="46"/>
      <c r="PGP17" s="46"/>
      <c r="PGQ17" s="46"/>
      <c r="PGR17" s="46"/>
      <c r="PGS17" s="46"/>
      <c r="PGT17" s="46"/>
      <c r="PGU17" s="46"/>
      <c r="PGV17" s="46"/>
      <c r="PGW17" s="46"/>
      <c r="PGX17" s="46"/>
      <c r="PGY17" s="46"/>
      <c r="PGZ17" s="46"/>
      <c r="PHA17" s="46"/>
      <c r="PHB17" s="46"/>
      <c r="PHC17" s="46"/>
      <c r="PHD17" s="46"/>
      <c r="PHE17" s="46"/>
      <c r="PHF17" s="46"/>
      <c r="PHG17" s="46"/>
      <c r="PHH17" s="46"/>
      <c r="PHI17" s="46"/>
      <c r="PHJ17" s="46"/>
      <c r="PHK17" s="46"/>
      <c r="PHL17" s="46"/>
      <c r="PHM17" s="46"/>
      <c r="PHN17" s="46"/>
      <c r="PHO17" s="46"/>
      <c r="PHP17" s="46"/>
      <c r="PHQ17" s="46"/>
      <c r="PHR17" s="46"/>
      <c r="PHS17" s="46"/>
      <c r="PHT17" s="46"/>
      <c r="PHU17" s="46"/>
      <c r="PHV17" s="46"/>
      <c r="PHW17" s="46"/>
      <c r="PHX17" s="46"/>
      <c r="PHY17" s="46"/>
      <c r="PHZ17" s="46"/>
      <c r="PIA17" s="46"/>
      <c r="PIB17" s="46"/>
      <c r="PIC17" s="46"/>
      <c r="PID17" s="46"/>
      <c r="PIE17" s="46"/>
      <c r="PIF17" s="46"/>
      <c r="PIG17" s="46"/>
      <c r="PIH17" s="46"/>
      <c r="PII17" s="46"/>
      <c r="PIJ17" s="46"/>
      <c r="PIK17" s="46"/>
      <c r="PIL17" s="46"/>
      <c r="PIM17" s="46"/>
      <c r="PIN17" s="46"/>
      <c r="PIO17" s="46"/>
      <c r="PIP17" s="46"/>
      <c r="PIQ17" s="46"/>
      <c r="PIR17" s="46"/>
      <c r="PIS17" s="46"/>
      <c r="PIT17" s="46"/>
      <c r="PIU17" s="46"/>
      <c r="PIV17" s="46"/>
      <c r="PIW17" s="46"/>
      <c r="PIX17" s="46"/>
      <c r="PIY17" s="46"/>
      <c r="PIZ17" s="46"/>
      <c r="PJA17" s="46"/>
      <c r="PJB17" s="46"/>
      <c r="PJC17" s="46"/>
      <c r="PJD17" s="46"/>
      <c r="PJE17" s="46"/>
      <c r="PJF17" s="46"/>
      <c r="PJG17" s="46"/>
      <c r="PJH17" s="46"/>
      <c r="PJI17" s="46"/>
      <c r="PJJ17" s="46"/>
      <c r="PJK17" s="46"/>
      <c r="PJL17" s="46"/>
      <c r="PJM17" s="46"/>
      <c r="PJN17" s="46"/>
      <c r="PJO17" s="46"/>
      <c r="PJP17" s="46"/>
      <c r="PJQ17" s="46"/>
      <c r="PJR17" s="46"/>
      <c r="PJS17" s="46"/>
      <c r="PJT17" s="46"/>
      <c r="PJU17" s="46"/>
      <c r="PJV17" s="46"/>
      <c r="PJW17" s="46"/>
      <c r="PJX17" s="46"/>
      <c r="PJY17" s="46"/>
      <c r="PJZ17" s="46"/>
      <c r="PKA17" s="46"/>
      <c r="PKB17" s="46"/>
      <c r="PKC17" s="46"/>
      <c r="PKD17" s="46"/>
      <c r="PKE17" s="46"/>
      <c r="PKF17" s="46"/>
      <c r="PKG17" s="46"/>
      <c r="PKH17" s="46"/>
      <c r="PKI17" s="46"/>
      <c r="PKJ17" s="46"/>
      <c r="PKK17" s="46"/>
      <c r="PKL17" s="46"/>
      <c r="PKM17" s="46"/>
      <c r="PKN17" s="46"/>
      <c r="PKO17" s="46"/>
      <c r="PKP17" s="46"/>
      <c r="PKQ17" s="46"/>
      <c r="PKR17" s="46"/>
      <c r="PKS17" s="46"/>
      <c r="PKT17" s="46"/>
      <c r="PKU17" s="46"/>
      <c r="PKV17" s="46"/>
      <c r="PKW17" s="46"/>
      <c r="PKX17" s="46"/>
      <c r="PKY17" s="46"/>
      <c r="PKZ17" s="46"/>
      <c r="PLA17" s="46"/>
      <c r="PLB17" s="46"/>
      <c r="PLC17" s="46"/>
      <c r="PLD17" s="46"/>
      <c r="PLE17" s="46"/>
      <c r="PLF17" s="46"/>
      <c r="PLG17" s="46"/>
      <c r="PLH17" s="46"/>
      <c r="PLI17" s="46"/>
      <c r="PLJ17" s="46"/>
      <c r="PLK17" s="46"/>
      <c r="PLL17" s="46"/>
      <c r="PLM17" s="46"/>
      <c r="PLN17" s="46"/>
      <c r="PLO17" s="46"/>
      <c r="PLP17" s="46"/>
      <c r="PLQ17" s="46"/>
      <c r="PLR17" s="46"/>
      <c r="PLS17" s="46"/>
      <c r="PLT17" s="46"/>
      <c r="PLU17" s="46"/>
      <c r="PLV17" s="46"/>
      <c r="PLW17" s="46"/>
      <c r="PLX17" s="46"/>
      <c r="PLY17" s="46"/>
      <c r="PLZ17" s="46"/>
      <c r="PMA17" s="46"/>
      <c r="PMB17" s="46"/>
      <c r="PMC17" s="46"/>
      <c r="PMD17" s="46"/>
      <c r="PME17" s="46"/>
      <c r="PMF17" s="46"/>
      <c r="PMG17" s="46"/>
      <c r="PMH17" s="46"/>
      <c r="PMI17" s="46"/>
      <c r="PMJ17" s="46"/>
      <c r="PMK17" s="46"/>
      <c r="PML17" s="46"/>
      <c r="PMM17" s="46"/>
      <c r="PMN17" s="46"/>
      <c r="PMO17" s="46"/>
      <c r="PMP17" s="46"/>
      <c r="PMQ17" s="46"/>
      <c r="PMR17" s="46"/>
      <c r="PMS17" s="46"/>
      <c r="PMT17" s="46"/>
      <c r="PMU17" s="46"/>
      <c r="PMV17" s="46"/>
      <c r="PMW17" s="46"/>
      <c r="PMX17" s="46"/>
      <c r="PMY17" s="46"/>
      <c r="PMZ17" s="46"/>
      <c r="PNA17" s="46"/>
      <c r="PNB17" s="46"/>
      <c r="PNC17" s="46"/>
      <c r="PND17" s="46"/>
      <c r="PNE17" s="46"/>
      <c r="PNF17" s="46"/>
      <c r="PNG17" s="46"/>
      <c r="PNH17" s="46"/>
      <c r="PNI17" s="46"/>
      <c r="PNJ17" s="46"/>
      <c r="PNK17" s="46"/>
      <c r="PNL17" s="46"/>
      <c r="PNM17" s="46"/>
      <c r="PNN17" s="46"/>
      <c r="PNO17" s="46"/>
      <c r="PNP17" s="46"/>
      <c r="PNQ17" s="46"/>
      <c r="PNR17" s="46"/>
      <c r="PNS17" s="46"/>
      <c r="PNT17" s="46"/>
      <c r="PNU17" s="46"/>
      <c r="PNV17" s="46"/>
      <c r="PNW17" s="46"/>
      <c r="PNX17" s="46"/>
      <c r="PNY17" s="46"/>
      <c r="PNZ17" s="46"/>
      <c r="POA17" s="46"/>
      <c r="POB17" s="46"/>
      <c r="POC17" s="46"/>
      <c r="POD17" s="46"/>
      <c r="POE17" s="46"/>
      <c r="POF17" s="46"/>
      <c r="POG17" s="46"/>
      <c r="POH17" s="46"/>
      <c r="POI17" s="46"/>
      <c r="POJ17" s="46"/>
      <c r="POK17" s="46"/>
      <c r="POL17" s="46"/>
      <c r="POM17" s="46"/>
      <c r="PON17" s="46"/>
      <c r="POO17" s="46"/>
      <c r="POP17" s="46"/>
      <c r="POQ17" s="46"/>
      <c r="POR17" s="46"/>
      <c r="POS17" s="46"/>
      <c r="POT17" s="46"/>
      <c r="POU17" s="46"/>
      <c r="POV17" s="46"/>
      <c r="POW17" s="46"/>
      <c r="POX17" s="46"/>
      <c r="POY17" s="46"/>
      <c r="POZ17" s="46"/>
      <c r="PPA17" s="46"/>
      <c r="PPB17" s="46"/>
      <c r="PPC17" s="46"/>
      <c r="PPD17" s="46"/>
      <c r="PPE17" s="46"/>
      <c r="PPF17" s="46"/>
      <c r="PPG17" s="46"/>
      <c r="PPH17" s="46"/>
      <c r="PPI17" s="46"/>
      <c r="PPJ17" s="46"/>
      <c r="PPK17" s="46"/>
      <c r="PPL17" s="46"/>
      <c r="PPM17" s="46"/>
      <c r="PPN17" s="46"/>
      <c r="PPO17" s="46"/>
      <c r="PPP17" s="46"/>
      <c r="PPQ17" s="46"/>
      <c r="PPR17" s="46"/>
      <c r="PPS17" s="46"/>
      <c r="PPT17" s="46"/>
      <c r="PPU17" s="46"/>
      <c r="PPV17" s="46"/>
      <c r="PPW17" s="46"/>
      <c r="PPX17" s="46"/>
      <c r="PPY17" s="46"/>
      <c r="PPZ17" s="46"/>
      <c r="PQA17" s="46"/>
      <c r="PQB17" s="46"/>
      <c r="PQC17" s="46"/>
      <c r="PQD17" s="46"/>
      <c r="PQE17" s="46"/>
      <c r="PQF17" s="46"/>
      <c r="PQG17" s="46"/>
      <c r="PQH17" s="46"/>
      <c r="PQI17" s="46"/>
      <c r="PQJ17" s="46"/>
      <c r="PQK17" s="46"/>
      <c r="PQL17" s="46"/>
      <c r="PQM17" s="46"/>
      <c r="PQN17" s="46"/>
      <c r="PQO17" s="46"/>
      <c r="PQP17" s="46"/>
      <c r="PQQ17" s="46"/>
      <c r="PQR17" s="46"/>
      <c r="PQS17" s="46"/>
      <c r="PQT17" s="46"/>
      <c r="PQU17" s="46"/>
      <c r="PQV17" s="46"/>
      <c r="PQW17" s="46"/>
      <c r="PQX17" s="46"/>
      <c r="PQY17" s="46"/>
      <c r="PQZ17" s="46"/>
      <c r="PRA17" s="46"/>
      <c r="PRB17" s="46"/>
      <c r="PRC17" s="46"/>
      <c r="PRD17" s="46"/>
      <c r="PRE17" s="46"/>
      <c r="PRF17" s="46"/>
      <c r="PRG17" s="46"/>
      <c r="PRH17" s="46"/>
      <c r="PRI17" s="46"/>
      <c r="PRJ17" s="46"/>
      <c r="PRK17" s="46"/>
      <c r="PRL17" s="46"/>
      <c r="PRM17" s="46"/>
      <c r="PRN17" s="46"/>
      <c r="PRO17" s="46"/>
      <c r="PRP17" s="46"/>
      <c r="PRQ17" s="46"/>
      <c r="PRR17" s="46"/>
      <c r="PRS17" s="46"/>
      <c r="PRT17" s="46"/>
      <c r="PRU17" s="46"/>
      <c r="PRV17" s="46"/>
      <c r="PRW17" s="46"/>
      <c r="PRX17" s="46"/>
      <c r="PRY17" s="46"/>
      <c r="PRZ17" s="46"/>
      <c r="PSA17" s="46"/>
      <c r="PSB17" s="46"/>
      <c r="PSC17" s="46"/>
      <c r="PSD17" s="46"/>
      <c r="PSE17" s="46"/>
      <c r="PSF17" s="46"/>
      <c r="PSG17" s="46"/>
      <c r="PSH17" s="46"/>
      <c r="PSI17" s="46"/>
      <c r="PSJ17" s="46"/>
      <c r="PSK17" s="46"/>
      <c r="PSL17" s="46"/>
      <c r="PSM17" s="46"/>
      <c r="PSN17" s="46"/>
      <c r="PSO17" s="46"/>
      <c r="PSP17" s="46"/>
      <c r="PSQ17" s="46"/>
      <c r="PSR17" s="46"/>
      <c r="PSS17" s="46"/>
      <c r="PST17" s="46"/>
      <c r="PSU17" s="46"/>
      <c r="PSV17" s="46"/>
      <c r="PSW17" s="46"/>
      <c r="PSX17" s="46"/>
      <c r="PSY17" s="46"/>
      <c r="PSZ17" s="46"/>
      <c r="PTA17" s="46"/>
      <c r="PTB17" s="46"/>
      <c r="PTC17" s="46"/>
      <c r="PTD17" s="46"/>
      <c r="PTE17" s="46"/>
      <c r="PTF17" s="46"/>
      <c r="PTG17" s="46"/>
      <c r="PTH17" s="46"/>
      <c r="PTI17" s="46"/>
      <c r="PTJ17" s="46"/>
      <c r="PTK17" s="46"/>
      <c r="PTL17" s="46"/>
      <c r="PTM17" s="46"/>
      <c r="PTN17" s="46"/>
      <c r="PTO17" s="46"/>
      <c r="PTP17" s="46"/>
      <c r="PTQ17" s="46"/>
      <c r="PTR17" s="46"/>
      <c r="PTS17" s="46"/>
      <c r="PTT17" s="46"/>
      <c r="PTU17" s="46"/>
      <c r="PTV17" s="46"/>
      <c r="PTW17" s="46"/>
      <c r="PTX17" s="46"/>
      <c r="PTY17" s="46"/>
      <c r="PTZ17" s="46"/>
      <c r="PUA17" s="46"/>
      <c r="PUB17" s="46"/>
      <c r="PUC17" s="46"/>
      <c r="PUD17" s="46"/>
      <c r="PUE17" s="46"/>
      <c r="PUF17" s="46"/>
      <c r="PUG17" s="46"/>
      <c r="PUH17" s="46"/>
      <c r="PUI17" s="46"/>
      <c r="PUJ17" s="46"/>
      <c r="PUK17" s="46"/>
      <c r="PUL17" s="46"/>
      <c r="PUM17" s="46"/>
      <c r="PUN17" s="46"/>
      <c r="PUO17" s="46"/>
      <c r="PUP17" s="46"/>
      <c r="PUQ17" s="46"/>
      <c r="PUR17" s="46"/>
      <c r="PUS17" s="46"/>
      <c r="PUT17" s="46"/>
      <c r="PUU17" s="46"/>
      <c r="PUV17" s="46"/>
      <c r="PUW17" s="46"/>
      <c r="PUX17" s="46"/>
      <c r="PUY17" s="46"/>
      <c r="PUZ17" s="46"/>
      <c r="PVA17" s="46"/>
      <c r="PVB17" s="46"/>
      <c r="PVC17" s="46"/>
      <c r="PVD17" s="46"/>
      <c r="PVE17" s="46"/>
      <c r="PVF17" s="46"/>
      <c r="PVG17" s="46"/>
      <c r="PVH17" s="46"/>
      <c r="PVI17" s="46"/>
      <c r="PVJ17" s="46"/>
      <c r="PVK17" s="46"/>
      <c r="PVL17" s="46"/>
      <c r="PVM17" s="46"/>
      <c r="PVN17" s="46"/>
      <c r="PVO17" s="46"/>
      <c r="PVP17" s="46"/>
      <c r="PVQ17" s="46"/>
      <c r="PVR17" s="46"/>
      <c r="PVS17" s="46"/>
      <c r="PVT17" s="46"/>
      <c r="PVU17" s="46"/>
      <c r="PVV17" s="46"/>
      <c r="PVW17" s="46"/>
      <c r="PVX17" s="46"/>
      <c r="PVY17" s="46"/>
      <c r="PVZ17" s="46"/>
      <c r="PWA17" s="46"/>
      <c r="PWB17" s="46"/>
      <c r="PWC17" s="46"/>
      <c r="PWD17" s="46"/>
      <c r="PWE17" s="46"/>
      <c r="PWF17" s="46"/>
      <c r="PWG17" s="46"/>
      <c r="PWH17" s="46"/>
      <c r="PWI17" s="46"/>
      <c r="PWJ17" s="46"/>
      <c r="PWK17" s="46"/>
      <c r="PWL17" s="46"/>
      <c r="PWM17" s="46"/>
      <c r="PWN17" s="46"/>
      <c r="PWO17" s="46"/>
      <c r="PWP17" s="46"/>
      <c r="PWQ17" s="46"/>
      <c r="PWR17" s="46"/>
      <c r="PWS17" s="46"/>
      <c r="PWT17" s="46"/>
      <c r="PWU17" s="46"/>
      <c r="PWV17" s="46"/>
      <c r="PWW17" s="46"/>
      <c r="PWX17" s="46"/>
      <c r="PWY17" s="46"/>
      <c r="PWZ17" s="46"/>
      <c r="PXA17" s="46"/>
      <c r="PXB17" s="46"/>
      <c r="PXC17" s="46"/>
      <c r="PXD17" s="46"/>
      <c r="PXE17" s="46"/>
      <c r="PXF17" s="46"/>
      <c r="PXG17" s="46"/>
      <c r="PXH17" s="46"/>
      <c r="PXI17" s="46"/>
      <c r="PXJ17" s="46"/>
      <c r="PXK17" s="46"/>
      <c r="PXL17" s="46"/>
      <c r="PXM17" s="46"/>
      <c r="PXN17" s="46"/>
      <c r="PXO17" s="46"/>
      <c r="PXP17" s="46"/>
      <c r="PXQ17" s="46"/>
      <c r="PXR17" s="46"/>
      <c r="PXS17" s="46"/>
      <c r="PXT17" s="46"/>
      <c r="PXU17" s="46"/>
      <c r="PXV17" s="46"/>
      <c r="PXW17" s="46"/>
      <c r="PXX17" s="46"/>
      <c r="PXY17" s="46"/>
      <c r="PXZ17" s="46"/>
      <c r="PYA17" s="46"/>
      <c r="PYB17" s="46"/>
      <c r="PYC17" s="46"/>
      <c r="PYD17" s="46"/>
      <c r="PYE17" s="46"/>
      <c r="PYF17" s="46"/>
      <c r="PYG17" s="46"/>
      <c r="PYH17" s="46"/>
      <c r="PYI17" s="46"/>
      <c r="PYJ17" s="46"/>
      <c r="PYK17" s="46"/>
      <c r="PYL17" s="46"/>
      <c r="PYM17" s="46"/>
      <c r="PYN17" s="46"/>
      <c r="PYO17" s="46"/>
      <c r="PYP17" s="46"/>
      <c r="PYQ17" s="46"/>
      <c r="PYR17" s="46"/>
      <c r="PYS17" s="46"/>
      <c r="PYT17" s="46"/>
      <c r="PYU17" s="46"/>
      <c r="PYV17" s="46"/>
      <c r="PYW17" s="46"/>
      <c r="PYX17" s="46"/>
      <c r="PYY17" s="46"/>
      <c r="PYZ17" s="46"/>
      <c r="PZA17" s="46"/>
      <c r="PZB17" s="46"/>
      <c r="PZC17" s="46"/>
      <c r="PZD17" s="46"/>
      <c r="PZE17" s="46"/>
      <c r="PZF17" s="46"/>
      <c r="PZG17" s="46"/>
      <c r="PZH17" s="46"/>
      <c r="PZI17" s="46"/>
      <c r="PZJ17" s="46"/>
      <c r="PZK17" s="46"/>
      <c r="PZL17" s="46"/>
      <c r="PZM17" s="46"/>
      <c r="PZN17" s="46"/>
      <c r="PZO17" s="46"/>
      <c r="PZP17" s="46"/>
      <c r="PZQ17" s="46"/>
      <c r="PZR17" s="46"/>
      <c r="PZS17" s="46"/>
      <c r="PZT17" s="46"/>
      <c r="PZU17" s="46"/>
      <c r="PZV17" s="46"/>
      <c r="PZW17" s="46"/>
      <c r="PZX17" s="46"/>
      <c r="PZY17" s="46"/>
      <c r="PZZ17" s="46"/>
      <c r="QAA17" s="46"/>
      <c r="QAB17" s="46"/>
      <c r="QAC17" s="46"/>
      <c r="QAD17" s="46"/>
      <c r="QAE17" s="46"/>
      <c r="QAF17" s="46"/>
      <c r="QAG17" s="46"/>
      <c r="QAH17" s="46"/>
      <c r="QAI17" s="46"/>
      <c r="QAJ17" s="46"/>
      <c r="QAK17" s="46"/>
      <c r="QAL17" s="46"/>
      <c r="QAM17" s="46"/>
      <c r="QAN17" s="46"/>
      <c r="QAO17" s="46"/>
      <c r="QAP17" s="46"/>
      <c r="QAQ17" s="46"/>
      <c r="QAR17" s="46"/>
      <c r="QAS17" s="46"/>
      <c r="QAT17" s="46"/>
      <c r="QAU17" s="46"/>
      <c r="QAV17" s="46"/>
      <c r="QAW17" s="46"/>
      <c r="QAX17" s="46"/>
      <c r="QAY17" s="46"/>
      <c r="QAZ17" s="46"/>
      <c r="QBA17" s="46"/>
      <c r="QBB17" s="46"/>
      <c r="QBC17" s="46"/>
      <c r="QBD17" s="46"/>
      <c r="QBE17" s="46"/>
      <c r="QBF17" s="46"/>
      <c r="QBG17" s="46"/>
      <c r="QBH17" s="46"/>
      <c r="QBI17" s="46"/>
      <c r="QBJ17" s="46"/>
      <c r="QBK17" s="46"/>
      <c r="QBL17" s="46"/>
      <c r="QBM17" s="46"/>
      <c r="QBN17" s="46"/>
      <c r="QBO17" s="46"/>
      <c r="QBP17" s="46"/>
      <c r="QBQ17" s="46"/>
      <c r="QBR17" s="46"/>
      <c r="QBS17" s="46"/>
      <c r="QBT17" s="46"/>
      <c r="QBU17" s="46"/>
      <c r="QBV17" s="46"/>
      <c r="QBW17" s="46"/>
      <c r="QBX17" s="46"/>
      <c r="QBY17" s="46"/>
      <c r="QBZ17" s="46"/>
      <c r="QCA17" s="46"/>
      <c r="QCB17" s="46"/>
      <c r="QCC17" s="46"/>
      <c r="QCD17" s="46"/>
      <c r="QCE17" s="46"/>
      <c r="QCF17" s="46"/>
      <c r="QCG17" s="46"/>
      <c r="QCH17" s="46"/>
      <c r="QCI17" s="46"/>
      <c r="QCJ17" s="46"/>
      <c r="QCK17" s="46"/>
      <c r="QCL17" s="46"/>
      <c r="QCM17" s="46"/>
      <c r="QCN17" s="46"/>
      <c r="QCO17" s="46"/>
      <c r="QCP17" s="46"/>
      <c r="QCQ17" s="46"/>
      <c r="QCR17" s="46"/>
      <c r="QCS17" s="46"/>
      <c r="QCT17" s="46"/>
      <c r="QCU17" s="46"/>
      <c r="QCV17" s="46"/>
      <c r="QCW17" s="46"/>
      <c r="QCX17" s="46"/>
      <c r="QCY17" s="46"/>
      <c r="QCZ17" s="46"/>
      <c r="QDA17" s="46"/>
      <c r="QDB17" s="46"/>
      <c r="QDC17" s="46"/>
      <c r="QDD17" s="46"/>
      <c r="QDE17" s="46"/>
      <c r="QDF17" s="46"/>
      <c r="QDG17" s="46"/>
      <c r="QDH17" s="46"/>
      <c r="QDI17" s="46"/>
      <c r="QDJ17" s="46"/>
      <c r="QDK17" s="46"/>
      <c r="QDL17" s="46"/>
      <c r="QDM17" s="46"/>
      <c r="QDN17" s="46"/>
      <c r="QDO17" s="46"/>
      <c r="QDP17" s="46"/>
      <c r="QDQ17" s="46"/>
      <c r="QDR17" s="46"/>
      <c r="QDS17" s="46"/>
      <c r="QDT17" s="46"/>
      <c r="QDU17" s="46"/>
      <c r="QDV17" s="46"/>
      <c r="QDW17" s="46"/>
      <c r="QDX17" s="46"/>
      <c r="QDY17" s="46"/>
      <c r="QDZ17" s="46"/>
      <c r="QEA17" s="46"/>
      <c r="QEB17" s="46"/>
      <c r="QEC17" s="46"/>
      <c r="QED17" s="46"/>
      <c r="QEE17" s="46"/>
      <c r="QEF17" s="46"/>
      <c r="QEG17" s="46"/>
      <c r="QEH17" s="46"/>
      <c r="QEI17" s="46"/>
      <c r="QEJ17" s="46"/>
      <c r="QEK17" s="46"/>
      <c r="QEL17" s="46"/>
      <c r="QEM17" s="46"/>
      <c r="QEN17" s="46"/>
      <c r="QEO17" s="46"/>
      <c r="QEP17" s="46"/>
      <c r="QEQ17" s="46"/>
      <c r="QER17" s="46"/>
      <c r="QES17" s="46"/>
      <c r="QET17" s="46"/>
      <c r="QEU17" s="46"/>
      <c r="QEV17" s="46"/>
      <c r="QEW17" s="46"/>
      <c r="QEX17" s="46"/>
      <c r="QEY17" s="46"/>
      <c r="QEZ17" s="46"/>
      <c r="QFA17" s="46"/>
      <c r="QFB17" s="46"/>
      <c r="QFC17" s="46"/>
      <c r="QFD17" s="46"/>
      <c r="QFE17" s="46"/>
      <c r="QFF17" s="46"/>
      <c r="QFG17" s="46"/>
      <c r="QFH17" s="46"/>
      <c r="QFI17" s="46"/>
      <c r="QFJ17" s="46"/>
      <c r="QFK17" s="46"/>
      <c r="QFL17" s="46"/>
      <c r="QFM17" s="46"/>
      <c r="QFN17" s="46"/>
      <c r="QFO17" s="46"/>
      <c r="QFP17" s="46"/>
      <c r="QFQ17" s="46"/>
      <c r="QFR17" s="46"/>
      <c r="QFS17" s="46"/>
      <c r="QFT17" s="46"/>
      <c r="QFU17" s="46"/>
      <c r="QFV17" s="46"/>
      <c r="QFW17" s="46"/>
      <c r="QFX17" s="46"/>
      <c r="QFY17" s="46"/>
      <c r="QFZ17" s="46"/>
      <c r="QGA17" s="46"/>
      <c r="QGB17" s="46"/>
      <c r="QGC17" s="46"/>
      <c r="QGD17" s="46"/>
      <c r="QGE17" s="46"/>
      <c r="QGF17" s="46"/>
      <c r="QGG17" s="46"/>
      <c r="QGH17" s="46"/>
      <c r="QGI17" s="46"/>
      <c r="QGJ17" s="46"/>
      <c r="QGK17" s="46"/>
      <c r="QGL17" s="46"/>
      <c r="QGM17" s="46"/>
      <c r="QGN17" s="46"/>
      <c r="QGO17" s="46"/>
      <c r="QGP17" s="46"/>
      <c r="QGQ17" s="46"/>
      <c r="QGR17" s="46"/>
      <c r="QGS17" s="46"/>
      <c r="QGT17" s="46"/>
      <c r="QGU17" s="46"/>
      <c r="QGV17" s="46"/>
      <c r="QGW17" s="46"/>
      <c r="QGX17" s="46"/>
      <c r="QGY17" s="46"/>
      <c r="QGZ17" s="46"/>
      <c r="QHA17" s="46"/>
      <c r="QHB17" s="46"/>
      <c r="QHC17" s="46"/>
      <c r="QHD17" s="46"/>
      <c r="QHE17" s="46"/>
      <c r="QHF17" s="46"/>
      <c r="QHG17" s="46"/>
      <c r="QHH17" s="46"/>
      <c r="QHI17" s="46"/>
      <c r="QHJ17" s="46"/>
      <c r="QHK17" s="46"/>
      <c r="QHL17" s="46"/>
      <c r="QHM17" s="46"/>
      <c r="QHN17" s="46"/>
      <c r="QHO17" s="46"/>
      <c r="QHP17" s="46"/>
      <c r="QHQ17" s="46"/>
      <c r="QHR17" s="46"/>
      <c r="QHS17" s="46"/>
      <c r="QHT17" s="46"/>
      <c r="QHU17" s="46"/>
      <c r="QHV17" s="46"/>
      <c r="QHW17" s="46"/>
      <c r="QHX17" s="46"/>
      <c r="QHY17" s="46"/>
      <c r="QHZ17" s="46"/>
      <c r="QIA17" s="46"/>
      <c r="QIB17" s="46"/>
      <c r="QIC17" s="46"/>
      <c r="QID17" s="46"/>
      <c r="QIE17" s="46"/>
      <c r="QIF17" s="46"/>
      <c r="QIG17" s="46"/>
      <c r="QIH17" s="46"/>
      <c r="QII17" s="46"/>
      <c r="QIJ17" s="46"/>
      <c r="QIK17" s="46"/>
      <c r="QIL17" s="46"/>
      <c r="QIM17" s="46"/>
      <c r="QIN17" s="46"/>
      <c r="QIO17" s="46"/>
      <c r="QIP17" s="46"/>
      <c r="QIQ17" s="46"/>
      <c r="QIR17" s="46"/>
      <c r="QIS17" s="46"/>
      <c r="QIT17" s="46"/>
      <c r="QIU17" s="46"/>
      <c r="QIV17" s="46"/>
      <c r="QIW17" s="46"/>
      <c r="QIX17" s="46"/>
      <c r="QIY17" s="46"/>
      <c r="QIZ17" s="46"/>
      <c r="QJA17" s="46"/>
      <c r="QJB17" s="46"/>
      <c r="QJC17" s="46"/>
      <c r="QJD17" s="46"/>
      <c r="QJE17" s="46"/>
      <c r="QJF17" s="46"/>
      <c r="QJG17" s="46"/>
      <c r="QJH17" s="46"/>
      <c r="QJI17" s="46"/>
      <c r="QJJ17" s="46"/>
      <c r="QJK17" s="46"/>
      <c r="QJL17" s="46"/>
      <c r="QJM17" s="46"/>
      <c r="QJN17" s="46"/>
      <c r="QJO17" s="46"/>
      <c r="QJP17" s="46"/>
      <c r="QJQ17" s="46"/>
      <c r="QJR17" s="46"/>
      <c r="QJS17" s="46"/>
      <c r="QJT17" s="46"/>
      <c r="QJU17" s="46"/>
      <c r="QJV17" s="46"/>
      <c r="QJW17" s="46"/>
      <c r="QJX17" s="46"/>
      <c r="QJY17" s="46"/>
      <c r="QJZ17" s="46"/>
      <c r="QKA17" s="46"/>
      <c r="QKB17" s="46"/>
      <c r="QKC17" s="46"/>
      <c r="QKD17" s="46"/>
      <c r="QKE17" s="46"/>
      <c r="QKF17" s="46"/>
      <c r="QKG17" s="46"/>
      <c r="QKH17" s="46"/>
      <c r="QKI17" s="46"/>
      <c r="QKJ17" s="46"/>
      <c r="QKK17" s="46"/>
      <c r="QKL17" s="46"/>
      <c r="QKM17" s="46"/>
      <c r="QKN17" s="46"/>
      <c r="QKO17" s="46"/>
      <c r="QKP17" s="46"/>
      <c r="QKQ17" s="46"/>
      <c r="QKR17" s="46"/>
      <c r="QKS17" s="46"/>
      <c r="QKT17" s="46"/>
      <c r="QKU17" s="46"/>
      <c r="QKV17" s="46"/>
      <c r="QKW17" s="46"/>
      <c r="QKX17" s="46"/>
      <c r="QKY17" s="46"/>
      <c r="QKZ17" s="46"/>
      <c r="QLA17" s="46"/>
      <c r="QLB17" s="46"/>
      <c r="QLC17" s="46"/>
      <c r="QLD17" s="46"/>
      <c r="QLE17" s="46"/>
      <c r="QLF17" s="46"/>
      <c r="QLG17" s="46"/>
      <c r="QLH17" s="46"/>
      <c r="QLI17" s="46"/>
      <c r="QLJ17" s="46"/>
      <c r="QLK17" s="46"/>
      <c r="QLL17" s="46"/>
      <c r="QLM17" s="46"/>
      <c r="QLN17" s="46"/>
      <c r="QLO17" s="46"/>
      <c r="QLP17" s="46"/>
      <c r="QLQ17" s="46"/>
      <c r="QLR17" s="46"/>
      <c r="QLS17" s="46"/>
      <c r="QLT17" s="46"/>
      <c r="QLU17" s="46"/>
      <c r="QLV17" s="46"/>
      <c r="QLW17" s="46"/>
      <c r="QLX17" s="46"/>
      <c r="QLY17" s="46"/>
      <c r="QLZ17" s="46"/>
      <c r="QMA17" s="46"/>
      <c r="QMB17" s="46"/>
      <c r="QMC17" s="46"/>
      <c r="QMD17" s="46"/>
      <c r="QME17" s="46"/>
      <c r="QMF17" s="46"/>
      <c r="QMG17" s="46"/>
      <c r="QMH17" s="46"/>
      <c r="QMI17" s="46"/>
      <c r="QMJ17" s="46"/>
      <c r="QMK17" s="46"/>
      <c r="QML17" s="46"/>
      <c r="QMM17" s="46"/>
      <c r="QMN17" s="46"/>
      <c r="QMO17" s="46"/>
      <c r="QMP17" s="46"/>
      <c r="QMQ17" s="46"/>
      <c r="QMR17" s="46"/>
      <c r="QMS17" s="46"/>
      <c r="QMT17" s="46"/>
      <c r="QMU17" s="46"/>
      <c r="QMV17" s="46"/>
      <c r="QMW17" s="46"/>
      <c r="QMX17" s="46"/>
      <c r="QMY17" s="46"/>
      <c r="QMZ17" s="46"/>
      <c r="QNA17" s="46"/>
      <c r="QNB17" s="46"/>
      <c r="QNC17" s="46"/>
      <c r="QND17" s="46"/>
      <c r="QNE17" s="46"/>
      <c r="QNF17" s="46"/>
      <c r="QNG17" s="46"/>
      <c r="QNH17" s="46"/>
      <c r="QNI17" s="46"/>
      <c r="QNJ17" s="46"/>
      <c r="QNK17" s="46"/>
      <c r="QNL17" s="46"/>
      <c r="QNM17" s="46"/>
      <c r="QNN17" s="46"/>
      <c r="QNO17" s="46"/>
      <c r="QNP17" s="46"/>
      <c r="QNQ17" s="46"/>
      <c r="QNR17" s="46"/>
      <c r="QNS17" s="46"/>
      <c r="QNT17" s="46"/>
      <c r="QNU17" s="46"/>
      <c r="QNV17" s="46"/>
      <c r="QNW17" s="46"/>
      <c r="QNX17" s="46"/>
      <c r="QNY17" s="46"/>
      <c r="QNZ17" s="46"/>
      <c r="QOA17" s="46"/>
      <c r="QOB17" s="46"/>
      <c r="QOC17" s="46"/>
      <c r="QOD17" s="46"/>
      <c r="QOE17" s="46"/>
      <c r="QOF17" s="46"/>
      <c r="QOG17" s="46"/>
      <c r="QOH17" s="46"/>
      <c r="QOI17" s="46"/>
      <c r="QOJ17" s="46"/>
      <c r="QOK17" s="46"/>
      <c r="QOL17" s="46"/>
      <c r="QOM17" s="46"/>
      <c r="QON17" s="46"/>
      <c r="QOO17" s="46"/>
      <c r="QOP17" s="46"/>
      <c r="QOQ17" s="46"/>
      <c r="QOR17" s="46"/>
      <c r="QOS17" s="46"/>
      <c r="QOT17" s="46"/>
      <c r="QOU17" s="46"/>
      <c r="QOV17" s="46"/>
      <c r="QOW17" s="46"/>
      <c r="QOX17" s="46"/>
      <c r="QOY17" s="46"/>
      <c r="QOZ17" s="46"/>
      <c r="QPA17" s="46"/>
      <c r="QPB17" s="46"/>
      <c r="QPC17" s="46"/>
      <c r="QPD17" s="46"/>
      <c r="QPE17" s="46"/>
      <c r="QPF17" s="46"/>
      <c r="QPG17" s="46"/>
      <c r="QPH17" s="46"/>
      <c r="QPI17" s="46"/>
      <c r="QPJ17" s="46"/>
      <c r="QPK17" s="46"/>
      <c r="QPL17" s="46"/>
      <c r="QPM17" s="46"/>
      <c r="QPN17" s="46"/>
      <c r="QPO17" s="46"/>
      <c r="QPP17" s="46"/>
      <c r="QPQ17" s="46"/>
      <c r="QPR17" s="46"/>
      <c r="QPS17" s="46"/>
      <c r="QPT17" s="46"/>
      <c r="QPU17" s="46"/>
      <c r="QPV17" s="46"/>
      <c r="QPW17" s="46"/>
      <c r="QPX17" s="46"/>
      <c r="QPY17" s="46"/>
      <c r="QPZ17" s="46"/>
      <c r="QQA17" s="46"/>
      <c r="QQB17" s="46"/>
      <c r="QQC17" s="46"/>
      <c r="QQD17" s="46"/>
      <c r="QQE17" s="46"/>
      <c r="QQF17" s="46"/>
      <c r="QQG17" s="46"/>
      <c r="QQH17" s="46"/>
      <c r="QQI17" s="46"/>
      <c r="QQJ17" s="46"/>
      <c r="QQK17" s="46"/>
      <c r="QQL17" s="46"/>
      <c r="QQM17" s="46"/>
      <c r="QQN17" s="46"/>
      <c r="QQO17" s="46"/>
      <c r="QQP17" s="46"/>
      <c r="QQQ17" s="46"/>
      <c r="QQR17" s="46"/>
      <c r="QQS17" s="46"/>
      <c r="QQT17" s="46"/>
      <c r="QQU17" s="46"/>
      <c r="QQV17" s="46"/>
      <c r="QQW17" s="46"/>
      <c r="QQX17" s="46"/>
      <c r="QQY17" s="46"/>
      <c r="QQZ17" s="46"/>
      <c r="QRA17" s="46"/>
      <c r="QRB17" s="46"/>
      <c r="QRC17" s="46"/>
      <c r="QRD17" s="46"/>
      <c r="QRE17" s="46"/>
      <c r="QRF17" s="46"/>
      <c r="QRG17" s="46"/>
      <c r="QRH17" s="46"/>
      <c r="QRI17" s="46"/>
      <c r="QRJ17" s="46"/>
      <c r="QRK17" s="46"/>
      <c r="QRL17" s="46"/>
      <c r="QRM17" s="46"/>
      <c r="QRN17" s="46"/>
      <c r="QRO17" s="46"/>
      <c r="QRP17" s="46"/>
      <c r="QRQ17" s="46"/>
      <c r="QRR17" s="46"/>
      <c r="QRS17" s="46"/>
      <c r="QRT17" s="46"/>
      <c r="QRU17" s="46"/>
      <c r="QRV17" s="46"/>
      <c r="QRW17" s="46"/>
      <c r="QRX17" s="46"/>
      <c r="QRY17" s="46"/>
      <c r="QRZ17" s="46"/>
      <c r="QSA17" s="46"/>
      <c r="QSB17" s="46"/>
      <c r="QSC17" s="46"/>
      <c r="QSD17" s="46"/>
      <c r="QSE17" s="46"/>
      <c r="QSF17" s="46"/>
      <c r="QSG17" s="46"/>
      <c r="QSH17" s="46"/>
      <c r="QSI17" s="46"/>
      <c r="QSJ17" s="46"/>
      <c r="QSK17" s="46"/>
      <c r="QSL17" s="46"/>
      <c r="QSM17" s="46"/>
      <c r="QSN17" s="46"/>
      <c r="QSO17" s="46"/>
      <c r="QSP17" s="46"/>
      <c r="QSQ17" s="46"/>
      <c r="QSR17" s="46"/>
      <c r="QSS17" s="46"/>
      <c r="QST17" s="46"/>
      <c r="QSU17" s="46"/>
      <c r="QSV17" s="46"/>
      <c r="QSW17" s="46"/>
      <c r="QSX17" s="46"/>
      <c r="QSY17" s="46"/>
      <c r="QSZ17" s="46"/>
      <c r="QTA17" s="46"/>
      <c r="QTB17" s="46"/>
      <c r="QTC17" s="46"/>
      <c r="QTD17" s="46"/>
      <c r="QTE17" s="46"/>
      <c r="QTF17" s="46"/>
      <c r="QTG17" s="46"/>
      <c r="QTH17" s="46"/>
      <c r="QTI17" s="46"/>
      <c r="QTJ17" s="46"/>
      <c r="QTK17" s="46"/>
      <c r="QTL17" s="46"/>
      <c r="QTM17" s="46"/>
      <c r="QTN17" s="46"/>
      <c r="QTO17" s="46"/>
      <c r="QTP17" s="46"/>
      <c r="QTQ17" s="46"/>
      <c r="QTR17" s="46"/>
      <c r="QTS17" s="46"/>
      <c r="QTT17" s="46"/>
      <c r="QTU17" s="46"/>
      <c r="QTV17" s="46"/>
      <c r="QTW17" s="46"/>
      <c r="QTX17" s="46"/>
      <c r="QTY17" s="46"/>
      <c r="QTZ17" s="46"/>
      <c r="QUA17" s="46"/>
      <c r="QUB17" s="46"/>
      <c r="QUC17" s="46"/>
      <c r="QUD17" s="46"/>
      <c r="QUE17" s="46"/>
      <c r="QUF17" s="46"/>
      <c r="QUG17" s="46"/>
      <c r="QUH17" s="46"/>
      <c r="QUI17" s="46"/>
      <c r="QUJ17" s="46"/>
      <c r="QUK17" s="46"/>
      <c r="QUL17" s="46"/>
      <c r="QUM17" s="46"/>
      <c r="QUN17" s="46"/>
      <c r="QUO17" s="46"/>
      <c r="QUP17" s="46"/>
      <c r="QUQ17" s="46"/>
      <c r="QUR17" s="46"/>
      <c r="QUS17" s="46"/>
      <c r="QUT17" s="46"/>
      <c r="QUU17" s="46"/>
      <c r="QUV17" s="46"/>
      <c r="QUW17" s="46"/>
      <c r="QUX17" s="46"/>
      <c r="QUY17" s="46"/>
      <c r="QUZ17" s="46"/>
      <c r="QVA17" s="46"/>
      <c r="QVB17" s="46"/>
      <c r="QVC17" s="46"/>
      <c r="QVD17" s="46"/>
      <c r="QVE17" s="46"/>
      <c r="QVF17" s="46"/>
      <c r="QVG17" s="46"/>
      <c r="QVH17" s="46"/>
      <c r="QVI17" s="46"/>
      <c r="QVJ17" s="46"/>
      <c r="QVK17" s="46"/>
      <c r="QVL17" s="46"/>
      <c r="QVM17" s="46"/>
      <c r="QVN17" s="46"/>
      <c r="QVO17" s="46"/>
      <c r="QVP17" s="46"/>
      <c r="QVQ17" s="46"/>
      <c r="QVR17" s="46"/>
      <c r="QVS17" s="46"/>
      <c r="QVT17" s="46"/>
      <c r="QVU17" s="46"/>
      <c r="QVV17" s="46"/>
      <c r="QVW17" s="46"/>
      <c r="QVX17" s="46"/>
      <c r="QVY17" s="46"/>
      <c r="QVZ17" s="46"/>
      <c r="QWA17" s="46"/>
      <c r="QWB17" s="46"/>
      <c r="QWC17" s="46"/>
      <c r="QWD17" s="46"/>
      <c r="QWE17" s="46"/>
      <c r="QWF17" s="46"/>
      <c r="QWG17" s="46"/>
      <c r="QWH17" s="46"/>
      <c r="QWI17" s="46"/>
      <c r="QWJ17" s="46"/>
      <c r="QWK17" s="46"/>
      <c r="QWL17" s="46"/>
      <c r="QWM17" s="46"/>
      <c r="QWN17" s="46"/>
      <c r="QWO17" s="46"/>
      <c r="QWP17" s="46"/>
      <c r="QWQ17" s="46"/>
      <c r="QWR17" s="46"/>
      <c r="QWS17" s="46"/>
      <c r="QWT17" s="46"/>
      <c r="QWU17" s="46"/>
      <c r="QWV17" s="46"/>
      <c r="QWW17" s="46"/>
      <c r="QWX17" s="46"/>
      <c r="QWY17" s="46"/>
      <c r="QWZ17" s="46"/>
      <c r="QXA17" s="46"/>
      <c r="QXB17" s="46"/>
      <c r="QXC17" s="46"/>
      <c r="QXD17" s="46"/>
      <c r="QXE17" s="46"/>
      <c r="QXF17" s="46"/>
      <c r="QXG17" s="46"/>
      <c r="QXH17" s="46"/>
      <c r="QXI17" s="46"/>
      <c r="QXJ17" s="46"/>
      <c r="QXK17" s="46"/>
      <c r="QXL17" s="46"/>
      <c r="QXM17" s="46"/>
      <c r="QXN17" s="46"/>
      <c r="QXO17" s="46"/>
      <c r="QXP17" s="46"/>
      <c r="QXQ17" s="46"/>
      <c r="QXR17" s="46"/>
      <c r="QXS17" s="46"/>
      <c r="QXT17" s="46"/>
      <c r="QXU17" s="46"/>
      <c r="QXV17" s="46"/>
      <c r="QXW17" s="46"/>
      <c r="QXX17" s="46"/>
      <c r="QXY17" s="46"/>
      <c r="QXZ17" s="46"/>
      <c r="QYA17" s="46"/>
      <c r="QYB17" s="46"/>
      <c r="QYC17" s="46"/>
      <c r="QYD17" s="46"/>
      <c r="QYE17" s="46"/>
      <c r="QYF17" s="46"/>
      <c r="QYG17" s="46"/>
      <c r="QYH17" s="46"/>
      <c r="QYI17" s="46"/>
      <c r="QYJ17" s="46"/>
      <c r="QYK17" s="46"/>
      <c r="QYL17" s="46"/>
      <c r="QYM17" s="46"/>
      <c r="QYN17" s="46"/>
      <c r="QYO17" s="46"/>
      <c r="QYP17" s="46"/>
      <c r="QYQ17" s="46"/>
      <c r="QYR17" s="46"/>
      <c r="QYS17" s="46"/>
      <c r="QYT17" s="46"/>
      <c r="QYU17" s="46"/>
      <c r="QYV17" s="46"/>
      <c r="QYW17" s="46"/>
      <c r="QYX17" s="46"/>
      <c r="QYY17" s="46"/>
      <c r="QYZ17" s="46"/>
      <c r="QZA17" s="46"/>
      <c r="QZB17" s="46"/>
      <c r="QZC17" s="46"/>
      <c r="QZD17" s="46"/>
      <c r="QZE17" s="46"/>
      <c r="QZF17" s="46"/>
      <c r="QZG17" s="46"/>
      <c r="QZH17" s="46"/>
      <c r="QZI17" s="46"/>
      <c r="QZJ17" s="46"/>
      <c r="QZK17" s="46"/>
      <c r="QZL17" s="46"/>
      <c r="QZM17" s="46"/>
      <c r="QZN17" s="46"/>
      <c r="QZO17" s="46"/>
      <c r="QZP17" s="46"/>
      <c r="QZQ17" s="46"/>
      <c r="QZR17" s="46"/>
      <c r="QZS17" s="46"/>
      <c r="QZT17" s="46"/>
      <c r="QZU17" s="46"/>
      <c r="QZV17" s="46"/>
      <c r="QZW17" s="46"/>
      <c r="QZX17" s="46"/>
      <c r="QZY17" s="46"/>
      <c r="QZZ17" s="46"/>
      <c r="RAA17" s="46"/>
      <c r="RAB17" s="46"/>
      <c r="RAC17" s="46"/>
      <c r="RAD17" s="46"/>
      <c r="RAE17" s="46"/>
      <c r="RAF17" s="46"/>
      <c r="RAG17" s="46"/>
      <c r="RAH17" s="46"/>
      <c r="RAI17" s="46"/>
      <c r="RAJ17" s="46"/>
      <c r="RAK17" s="46"/>
      <c r="RAL17" s="46"/>
      <c r="RAM17" s="46"/>
      <c r="RAN17" s="46"/>
      <c r="RAO17" s="46"/>
      <c r="RAP17" s="46"/>
      <c r="RAQ17" s="46"/>
      <c r="RAR17" s="46"/>
      <c r="RAS17" s="46"/>
      <c r="RAT17" s="46"/>
      <c r="RAU17" s="46"/>
      <c r="RAV17" s="46"/>
      <c r="RAW17" s="46"/>
      <c r="RAX17" s="46"/>
      <c r="RAY17" s="46"/>
      <c r="RAZ17" s="46"/>
      <c r="RBA17" s="46"/>
      <c r="RBB17" s="46"/>
      <c r="RBC17" s="46"/>
      <c r="RBD17" s="46"/>
      <c r="RBE17" s="46"/>
      <c r="RBF17" s="46"/>
      <c r="RBG17" s="46"/>
      <c r="RBH17" s="46"/>
      <c r="RBI17" s="46"/>
      <c r="RBJ17" s="46"/>
      <c r="RBK17" s="46"/>
      <c r="RBL17" s="46"/>
      <c r="RBM17" s="46"/>
      <c r="RBN17" s="46"/>
      <c r="RBO17" s="46"/>
      <c r="RBP17" s="46"/>
      <c r="RBQ17" s="46"/>
      <c r="RBR17" s="46"/>
      <c r="RBS17" s="46"/>
      <c r="RBT17" s="46"/>
      <c r="RBU17" s="46"/>
      <c r="RBV17" s="46"/>
      <c r="RBW17" s="46"/>
      <c r="RBX17" s="46"/>
      <c r="RBY17" s="46"/>
      <c r="RBZ17" s="46"/>
      <c r="RCA17" s="46"/>
      <c r="RCB17" s="46"/>
      <c r="RCC17" s="46"/>
      <c r="RCD17" s="46"/>
      <c r="RCE17" s="46"/>
      <c r="RCF17" s="46"/>
      <c r="RCG17" s="46"/>
      <c r="RCH17" s="46"/>
      <c r="RCI17" s="46"/>
      <c r="RCJ17" s="46"/>
      <c r="RCK17" s="46"/>
      <c r="RCL17" s="46"/>
      <c r="RCM17" s="46"/>
      <c r="RCN17" s="46"/>
      <c r="RCO17" s="46"/>
      <c r="RCP17" s="46"/>
      <c r="RCQ17" s="46"/>
      <c r="RCR17" s="46"/>
      <c r="RCS17" s="46"/>
      <c r="RCT17" s="46"/>
      <c r="RCU17" s="46"/>
      <c r="RCV17" s="46"/>
      <c r="RCW17" s="46"/>
      <c r="RCX17" s="46"/>
      <c r="RCY17" s="46"/>
      <c r="RCZ17" s="46"/>
      <c r="RDA17" s="46"/>
      <c r="RDB17" s="46"/>
      <c r="RDC17" s="46"/>
      <c r="RDD17" s="46"/>
      <c r="RDE17" s="46"/>
      <c r="RDF17" s="46"/>
      <c r="RDG17" s="46"/>
      <c r="RDH17" s="46"/>
      <c r="RDI17" s="46"/>
      <c r="RDJ17" s="46"/>
      <c r="RDK17" s="46"/>
      <c r="RDL17" s="46"/>
      <c r="RDM17" s="46"/>
      <c r="RDN17" s="46"/>
      <c r="RDO17" s="46"/>
      <c r="RDP17" s="46"/>
      <c r="RDQ17" s="46"/>
      <c r="RDR17" s="46"/>
      <c r="RDS17" s="46"/>
      <c r="RDT17" s="46"/>
      <c r="RDU17" s="46"/>
      <c r="RDV17" s="46"/>
      <c r="RDW17" s="46"/>
      <c r="RDX17" s="46"/>
      <c r="RDY17" s="46"/>
      <c r="RDZ17" s="46"/>
      <c r="REA17" s="46"/>
      <c r="REB17" s="46"/>
      <c r="REC17" s="46"/>
      <c r="RED17" s="46"/>
      <c r="REE17" s="46"/>
      <c r="REF17" s="46"/>
      <c r="REG17" s="46"/>
      <c r="REH17" s="46"/>
      <c r="REI17" s="46"/>
      <c r="REJ17" s="46"/>
      <c r="REK17" s="46"/>
      <c r="REL17" s="46"/>
      <c r="REM17" s="46"/>
      <c r="REN17" s="46"/>
      <c r="REO17" s="46"/>
      <c r="REP17" s="46"/>
      <c r="REQ17" s="46"/>
      <c r="RER17" s="46"/>
      <c r="RES17" s="46"/>
      <c r="RET17" s="46"/>
      <c r="REU17" s="46"/>
      <c r="REV17" s="46"/>
      <c r="REW17" s="46"/>
      <c r="REX17" s="46"/>
      <c r="REY17" s="46"/>
      <c r="REZ17" s="46"/>
      <c r="RFA17" s="46"/>
      <c r="RFB17" s="46"/>
      <c r="RFC17" s="46"/>
      <c r="RFD17" s="46"/>
      <c r="RFE17" s="46"/>
      <c r="RFF17" s="46"/>
      <c r="RFG17" s="46"/>
      <c r="RFH17" s="46"/>
      <c r="RFI17" s="46"/>
      <c r="RFJ17" s="46"/>
      <c r="RFK17" s="46"/>
      <c r="RFL17" s="46"/>
      <c r="RFM17" s="46"/>
      <c r="RFN17" s="46"/>
      <c r="RFO17" s="46"/>
      <c r="RFP17" s="46"/>
      <c r="RFQ17" s="46"/>
      <c r="RFR17" s="46"/>
      <c r="RFS17" s="46"/>
      <c r="RFT17" s="46"/>
      <c r="RFU17" s="46"/>
      <c r="RFV17" s="46"/>
      <c r="RFW17" s="46"/>
      <c r="RFX17" s="46"/>
      <c r="RFY17" s="46"/>
      <c r="RFZ17" s="46"/>
      <c r="RGA17" s="46"/>
      <c r="RGB17" s="46"/>
      <c r="RGC17" s="46"/>
      <c r="RGD17" s="46"/>
      <c r="RGE17" s="46"/>
      <c r="RGF17" s="46"/>
      <c r="RGG17" s="46"/>
      <c r="RGH17" s="46"/>
      <c r="RGI17" s="46"/>
      <c r="RGJ17" s="46"/>
      <c r="RGK17" s="46"/>
      <c r="RGL17" s="46"/>
      <c r="RGM17" s="46"/>
      <c r="RGN17" s="46"/>
      <c r="RGO17" s="46"/>
      <c r="RGP17" s="46"/>
      <c r="RGQ17" s="46"/>
      <c r="RGR17" s="46"/>
      <c r="RGS17" s="46"/>
      <c r="RGT17" s="46"/>
      <c r="RGU17" s="46"/>
      <c r="RGV17" s="46"/>
      <c r="RGW17" s="46"/>
      <c r="RGX17" s="46"/>
      <c r="RGY17" s="46"/>
      <c r="RGZ17" s="46"/>
      <c r="RHA17" s="46"/>
      <c r="RHB17" s="46"/>
      <c r="RHC17" s="46"/>
      <c r="RHD17" s="46"/>
      <c r="RHE17" s="46"/>
      <c r="RHF17" s="46"/>
      <c r="RHG17" s="46"/>
      <c r="RHH17" s="46"/>
      <c r="RHI17" s="46"/>
      <c r="RHJ17" s="46"/>
      <c r="RHK17" s="46"/>
      <c r="RHL17" s="46"/>
      <c r="RHM17" s="46"/>
      <c r="RHN17" s="46"/>
      <c r="RHO17" s="46"/>
      <c r="RHP17" s="46"/>
      <c r="RHQ17" s="46"/>
      <c r="RHR17" s="46"/>
      <c r="RHS17" s="46"/>
      <c r="RHT17" s="46"/>
      <c r="RHU17" s="46"/>
      <c r="RHV17" s="46"/>
      <c r="RHW17" s="46"/>
      <c r="RHX17" s="46"/>
      <c r="RHY17" s="46"/>
      <c r="RHZ17" s="46"/>
      <c r="RIA17" s="46"/>
      <c r="RIB17" s="46"/>
      <c r="RIC17" s="46"/>
      <c r="RID17" s="46"/>
      <c r="RIE17" s="46"/>
      <c r="RIF17" s="46"/>
      <c r="RIG17" s="46"/>
      <c r="RIH17" s="46"/>
      <c r="RII17" s="46"/>
      <c r="RIJ17" s="46"/>
      <c r="RIK17" s="46"/>
      <c r="RIL17" s="46"/>
      <c r="RIM17" s="46"/>
      <c r="RIN17" s="46"/>
      <c r="RIO17" s="46"/>
      <c r="RIP17" s="46"/>
      <c r="RIQ17" s="46"/>
      <c r="RIR17" s="46"/>
      <c r="RIS17" s="46"/>
      <c r="RIT17" s="46"/>
      <c r="RIU17" s="46"/>
      <c r="RIV17" s="46"/>
      <c r="RIW17" s="46"/>
      <c r="RIX17" s="46"/>
      <c r="RIY17" s="46"/>
      <c r="RIZ17" s="46"/>
      <c r="RJA17" s="46"/>
      <c r="RJB17" s="46"/>
      <c r="RJC17" s="46"/>
      <c r="RJD17" s="46"/>
      <c r="RJE17" s="46"/>
      <c r="RJF17" s="46"/>
      <c r="RJG17" s="46"/>
      <c r="RJH17" s="46"/>
      <c r="RJI17" s="46"/>
      <c r="RJJ17" s="46"/>
      <c r="RJK17" s="46"/>
      <c r="RJL17" s="46"/>
      <c r="RJM17" s="46"/>
      <c r="RJN17" s="46"/>
      <c r="RJO17" s="46"/>
      <c r="RJP17" s="46"/>
      <c r="RJQ17" s="46"/>
      <c r="RJR17" s="46"/>
      <c r="RJS17" s="46"/>
      <c r="RJT17" s="46"/>
      <c r="RJU17" s="46"/>
      <c r="RJV17" s="46"/>
      <c r="RJW17" s="46"/>
      <c r="RJX17" s="46"/>
      <c r="RJY17" s="46"/>
      <c r="RJZ17" s="46"/>
      <c r="RKA17" s="46"/>
      <c r="RKB17" s="46"/>
      <c r="RKC17" s="46"/>
      <c r="RKD17" s="46"/>
      <c r="RKE17" s="46"/>
      <c r="RKF17" s="46"/>
      <c r="RKG17" s="46"/>
      <c r="RKH17" s="46"/>
      <c r="RKI17" s="46"/>
      <c r="RKJ17" s="46"/>
      <c r="RKK17" s="46"/>
      <c r="RKL17" s="46"/>
      <c r="RKM17" s="46"/>
      <c r="RKN17" s="46"/>
      <c r="RKO17" s="46"/>
      <c r="RKP17" s="46"/>
      <c r="RKQ17" s="46"/>
      <c r="RKR17" s="46"/>
      <c r="RKS17" s="46"/>
      <c r="RKT17" s="46"/>
      <c r="RKU17" s="46"/>
      <c r="RKV17" s="46"/>
      <c r="RKW17" s="46"/>
      <c r="RKX17" s="46"/>
      <c r="RKY17" s="46"/>
      <c r="RKZ17" s="46"/>
      <c r="RLA17" s="46"/>
      <c r="RLB17" s="46"/>
      <c r="RLC17" s="46"/>
      <c r="RLD17" s="46"/>
      <c r="RLE17" s="46"/>
      <c r="RLF17" s="46"/>
      <c r="RLG17" s="46"/>
      <c r="RLH17" s="46"/>
      <c r="RLI17" s="46"/>
      <c r="RLJ17" s="46"/>
      <c r="RLK17" s="46"/>
      <c r="RLL17" s="46"/>
      <c r="RLM17" s="46"/>
      <c r="RLN17" s="46"/>
      <c r="RLO17" s="46"/>
      <c r="RLP17" s="46"/>
      <c r="RLQ17" s="46"/>
      <c r="RLR17" s="46"/>
      <c r="RLS17" s="46"/>
      <c r="RLT17" s="46"/>
      <c r="RLU17" s="46"/>
      <c r="RLV17" s="46"/>
      <c r="RLW17" s="46"/>
      <c r="RLX17" s="46"/>
      <c r="RLY17" s="46"/>
      <c r="RLZ17" s="46"/>
      <c r="RMA17" s="46"/>
      <c r="RMB17" s="46"/>
      <c r="RMC17" s="46"/>
      <c r="RMD17" s="46"/>
      <c r="RME17" s="46"/>
      <c r="RMF17" s="46"/>
      <c r="RMG17" s="46"/>
      <c r="RMH17" s="46"/>
      <c r="RMI17" s="46"/>
      <c r="RMJ17" s="46"/>
      <c r="RMK17" s="46"/>
      <c r="RML17" s="46"/>
      <c r="RMM17" s="46"/>
      <c r="RMN17" s="46"/>
      <c r="RMO17" s="46"/>
      <c r="RMP17" s="46"/>
      <c r="RMQ17" s="46"/>
      <c r="RMR17" s="46"/>
      <c r="RMS17" s="46"/>
      <c r="RMT17" s="46"/>
      <c r="RMU17" s="46"/>
      <c r="RMV17" s="46"/>
      <c r="RMW17" s="46"/>
      <c r="RMX17" s="46"/>
      <c r="RMY17" s="46"/>
      <c r="RMZ17" s="46"/>
      <c r="RNA17" s="46"/>
      <c r="RNB17" s="46"/>
      <c r="RNC17" s="46"/>
      <c r="RND17" s="46"/>
      <c r="RNE17" s="46"/>
      <c r="RNF17" s="46"/>
      <c r="RNG17" s="46"/>
      <c r="RNH17" s="46"/>
      <c r="RNI17" s="46"/>
      <c r="RNJ17" s="46"/>
      <c r="RNK17" s="46"/>
      <c r="RNL17" s="46"/>
      <c r="RNM17" s="46"/>
      <c r="RNN17" s="46"/>
      <c r="RNO17" s="46"/>
      <c r="RNP17" s="46"/>
      <c r="RNQ17" s="46"/>
      <c r="RNR17" s="46"/>
      <c r="RNS17" s="46"/>
      <c r="RNT17" s="46"/>
      <c r="RNU17" s="46"/>
      <c r="RNV17" s="46"/>
      <c r="RNW17" s="46"/>
      <c r="RNX17" s="46"/>
      <c r="RNY17" s="46"/>
      <c r="RNZ17" s="46"/>
      <c r="ROA17" s="46"/>
      <c r="ROB17" s="46"/>
      <c r="ROC17" s="46"/>
      <c r="ROD17" s="46"/>
      <c r="ROE17" s="46"/>
      <c r="ROF17" s="46"/>
      <c r="ROG17" s="46"/>
      <c r="ROH17" s="46"/>
      <c r="ROI17" s="46"/>
      <c r="ROJ17" s="46"/>
      <c r="ROK17" s="46"/>
      <c r="ROL17" s="46"/>
      <c r="ROM17" s="46"/>
      <c r="RON17" s="46"/>
      <c r="ROO17" s="46"/>
      <c r="ROP17" s="46"/>
      <c r="ROQ17" s="46"/>
      <c r="ROR17" s="46"/>
      <c r="ROS17" s="46"/>
      <c r="ROT17" s="46"/>
      <c r="ROU17" s="46"/>
      <c r="ROV17" s="46"/>
      <c r="ROW17" s="46"/>
      <c r="ROX17" s="46"/>
      <c r="ROY17" s="46"/>
      <c r="ROZ17" s="46"/>
      <c r="RPA17" s="46"/>
      <c r="RPB17" s="46"/>
      <c r="RPC17" s="46"/>
      <c r="RPD17" s="46"/>
      <c r="RPE17" s="46"/>
      <c r="RPF17" s="46"/>
      <c r="RPG17" s="46"/>
      <c r="RPH17" s="46"/>
      <c r="RPI17" s="46"/>
      <c r="RPJ17" s="46"/>
      <c r="RPK17" s="46"/>
      <c r="RPL17" s="46"/>
      <c r="RPM17" s="46"/>
      <c r="RPN17" s="46"/>
      <c r="RPO17" s="46"/>
      <c r="RPP17" s="46"/>
      <c r="RPQ17" s="46"/>
      <c r="RPR17" s="46"/>
      <c r="RPS17" s="46"/>
      <c r="RPT17" s="46"/>
      <c r="RPU17" s="46"/>
      <c r="RPV17" s="46"/>
      <c r="RPW17" s="46"/>
      <c r="RPX17" s="46"/>
      <c r="RPY17" s="46"/>
      <c r="RPZ17" s="46"/>
      <c r="RQA17" s="46"/>
      <c r="RQB17" s="46"/>
      <c r="RQC17" s="46"/>
      <c r="RQD17" s="46"/>
      <c r="RQE17" s="46"/>
      <c r="RQF17" s="46"/>
      <c r="RQG17" s="46"/>
      <c r="RQH17" s="46"/>
      <c r="RQI17" s="46"/>
      <c r="RQJ17" s="46"/>
      <c r="RQK17" s="46"/>
      <c r="RQL17" s="46"/>
      <c r="RQM17" s="46"/>
      <c r="RQN17" s="46"/>
      <c r="RQO17" s="46"/>
      <c r="RQP17" s="46"/>
      <c r="RQQ17" s="46"/>
      <c r="RQR17" s="46"/>
      <c r="RQS17" s="46"/>
      <c r="RQT17" s="46"/>
      <c r="RQU17" s="46"/>
      <c r="RQV17" s="46"/>
      <c r="RQW17" s="46"/>
      <c r="RQX17" s="46"/>
      <c r="RQY17" s="46"/>
      <c r="RQZ17" s="46"/>
      <c r="RRA17" s="46"/>
      <c r="RRB17" s="46"/>
      <c r="RRC17" s="46"/>
      <c r="RRD17" s="46"/>
      <c r="RRE17" s="46"/>
      <c r="RRF17" s="46"/>
      <c r="RRG17" s="46"/>
      <c r="RRH17" s="46"/>
      <c r="RRI17" s="46"/>
      <c r="RRJ17" s="46"/>
      <c r="RRK17" s="46"/>
      <c r="RRL17" s="46"/>
      <c r="RRM17" s="46"/>
      <c r="RRN17" s="46"/>
      <c r="RRO17" s="46"/>
      <c r="RRP17" s="46"/>
      <c r="RRQ17" s="46"/>
      <c r="RRR17" s="46"/>
      <c r="RRS17" s="46"/>
      <c r="RRT17" s="46"/>
      <c r="RRU17" s="46"/>
      <c r="RRV17" s="46"/>
      <c r="RRW17" s="46"/>
      <c r="RRX17" s="46"/>
      <c r="RRY17" s="46"/>
      <c r="RRZ17" s="46"/>
      <c r="RSA17" s="46"/>
      <c r="RSB17" s="46"/>
      <c r="RSC17" s="46"/>
      <c r="RSD17" s="46"/>
      <c r="RSE17" s="46"/>
      <c r="RSF17" s="46"/>
      <c r="RSG17" s="46"/>
      <c r="RSH17" s="46"/>
      <c r="RSI17" s="46"/>
      <c r="RSJ17" s="46"/>
      <c r="RSK17" s="46"/>
      <c r="RSL17" s="46"/>
      <c r="RSM17" s="46"/>
      <c r="RSN17" s="46"/>
      <c r="RSO17" s="46"/>
      <c r="RSP17" s="46"/>
      <c r="RSQ17" s="46"/>
      <c r="RSR17" s="46"/>
      <c r="RSS17" s="46"/>
      <c r="RST17" s="46"/>
      <c r="RSU17" s="46"/>
      <c r="RSV17" s="46"/>
      <c r="RSW17" s="46"/>
      <c r="RSX17" s="46"/>
      <c r="RSY17" s="46"/>
      <c r="RSZ17" s="46"/>
      <c r="RTA17" s="46"/>
      <c r="RTB17" s="46"/>
      <c r="RTC17" s="46"/>
      <c r="RTD17" s="46"/>
      <c r="RTE17" s="46"/>
      <c r="RTF17" s="46"/>
      <c r="RTG17" s="46"/>
      <c r="RTH17" s="46"/>
      <c r="RTI17" s="46"/>
      <c r="RTJ17" s="46"/>
      <c r="RTK17" s="46"/>
      <c r="RTL17" s="46"/>
      <c r="RTM17" s="46"/>
      <c r="RTN17" s="46"/>
      <c r="RTO17" s="46"/>
      <c r="RTP17" s="46"/>
      <c r="RTQ17" s="46"/>
      <c r="RTR17" s="46"/>
      <c r="RTS17" s="46"/>
      <c r="RTT17" s="46"/>
      <c r="RTU17" s="46"/>
      <c r="RTV17" s="46"/>
      <c r="RTW17" s="46"/>
      <c r="RTX17" s="46"/>
      <c r="RTY17" s="46"/>
      <c r="RTZ17" s="46"/>
      <c r="RUA17" s="46"/>
      <c r="RUB17" s="46"/>
      <c r="RUC17" s="46"/>
      <c r="RUD17" s="46"/>
      <c r="RUE17" s="46"/>
      <c r="RUF17" s="46"/>
      <c r="RUG17" s="46"/>
      <c r="RUH17" s="46"/>
      <c r="RUI17" s="46"/>
      <c r="RUJ17" s="46"/>
      <c r="RUK17" s="46"/>
      <c r="RUL17" s="46"/>
      <c r="RUM17" s="46"/>
      <c r="RUN17" s="46"/>
      <c r="RUO17" s="46"/>
      <c r="RUP17" s="46"/>
      <c r="RUQ17" s="46"/>
      <c r="RUR17" s="46"/>
      <c r="RUS17" s="46"/>
      <c r="RUT17" s="46"/>
      <c r="RUU17" s="46"/>
      <c r="RUV17" s="46"/>
      <c r="RUW17" s="46"/>
      <c r="RUX17" s="46"/>
      <c r="RUY17" s="46"/>
      <c r="RUZ17" s="46"/>
      <c r="RVA17" s="46"/>
      <c r="RVB17" s="46"/>
      <c r="RVC17" s="46"/>
      <c r="RVD17" s="46"/>
      <c r="RVE17" s="46"/>
      <c r="RVF17" s="46"/>
      <c r="RVG17" s="46"/>
      <c r="RVH17" s="46"/>
      <c r="RVI17" s="46"/>
      <c r="RVJ17" s="46"/>
      <c r="RVK17" s="46"/>
      <c r="RVL17" s="46"/>
      <c r="RVM17" s="46"/>
      <c r="RVN17" s="46"/>
      <c r="RVO17" s="46"/>
      <c r="RVP17" s="46"/>
      <c r="RVQ17" s="46"/>
      <c r="RVR17" s="46"/>
      <c r="RVS17" s="46"/>
      <c r="RVT17" s="46"/>
      <c r="RVU17" s="46"/>
      <c r="RVV17" s="46"/>
      <c r="RVW17" s="46"/>
      <c r="RVX17" s="46"/>
      <c r="RVY17" s="46"/>
      <c r="RVZ17" s="46"/>
      <c r="RWA17" s="46"/>
      <c r="RWB17" s="46"/>
      <c r="RWC17" s="46"/>
      <c r="RWD17" s="46"/>
      <c r="RWE17" s="46"/>
      <c r="RWF17" s="46"/>
      <c r="RWG17" s="46"/>
      <c r="RWH17" s="46"/>
      <c r="RWI17" s="46"/>
      <c r="RWJ17" s="46"/>
      <c r="RWK17" s="46"/>
      <c r="RWL17" s="46"/>
      <c r="RWM17" s="46"/>
      <c r="RWN17" s="46"/>
      <c r="RWO17" s="46"/>
      <c r="RWP17" s="46"/>
      <c r="RWQ17" s="46"/>
      <c r="RWR17" s="46"/>
      <c r="RWS17" s="46"/>
      <c r="RWT17" s="46"/>
      <c r="RWU17" s="46"/>
      <c r="RWV17" s="46"/>
      <c r="RWW17" s="46"/>
      <c r="RWX17" s="46"/>
      <c r="RWY17" s="46"/>
      <c r="RWZ17" s="46"/>
      <c r="RXA17" s="46"/>
      <c r="RXB17" s="46"/>
      <c r="RXC17" s="46"/>
      <c r="RXD17" s="46"/>
      <c r="RXE17" s="46"/>
      <c r="RXF17" s="46"/>
      <c r="RXG17" s="46"/>
      <c r="RXH17" s="46"/>
      <c r="RXI17" s="46"/>
      <c r="RXJ17" s="46"/>
      <c r="RXK17" s="46"/>
      <c r="RXL17" s="46"/>
      <c r="RXM17" s="46"/>
      <c r="RXN17" s="46"/>
      <c r="RXO17" s="46"/>
      <c r="RXP17" s="46"/>
      <c r="RXQ17" s="46"/>
      <c r="RXR17" s="46"/>
      <c r="RXS17" s="46"/>
      <c r="RXT17" s="46"/>
      <c r="RXU17" s="46"/>
      <c r="RXV17" s="46"/>
      <c r="RXW17" s="46"/>
      <c r="RXX17" s="46"/>
      <c r="RXY17" s="46"/>
      <c r="RXZ17" s="46"/>
      <c r="RYA17" s="46"/>
      <c r="RYB17" s="46"/>
      <c r="RYC17" s="46"/>
      <c r="RYD17" s="46"/>
      <c r="RYE17" s="46"/>
      <c r="RYF17" s="46"/>
      <c r="RYG17" s="46"/>
      <c r="RYH17" s="46"/>
      <c r="RYI17" s="46"/>
      <c r="RYJ17" s="46"/>
      <c r="RYK17" s="46"/>
      <c r="RYL17" s="46"/>
      <c r="RYM17" s="46"/>
      <c r="RYN17" s="46"/>
      <c r="RYO17" s="46"/>
      <c r="RYP17" s="46"/>
      <c r="RYQ17" s="46"/>
      <c r="RYR17" s="46"/>
      <c r="RYS17" s="46"/>
      <c r="RYT17" s="46"/>
      <c r="RYU17" s="46"/>
      <c r="RYV17" s="46"/>
      <c r="RYW17" s="46"/>
      <c r="RYX17" s="46"/>
      <c r="RYY17" s="46"/>
      <c r="RYZ17" s="46"/>
      <c r="RZA17" s="46"/>
      <c r="RZB17" s="46"/>
      <c r="RZC17" s="46"/>
      <c r="RZD17" s="46"/>
      <c r="RZE17" s="46"/>
      <c r="RZF17" s="46"/>
      <c r="RZG17" s="46"/>
      <c r="RZH17" s="46"/>
      <c r="RZI17" s="46"/>
      <c r="RZJ17" s="46"/>
      <c r="RZK17" s="46"/>
      <c r="RZL17" s="46"/>
      <c r="RZM17" s="46"/>
      <c r="RZN17" s="46"/>
      <c r="RZO17" s="46"/>
      <c r="RZP17" s="46"/>
      <c r="RZQ17" s="46"/>
      <c r="RZR17" s="46"/>
      <c r="RZS17" s="46"/>
      <c r="RZT17" s="46"/>
      <c r="RZU17" s="46"/>
      <c r="RZV17" s="46"/>
      <c r="RZW17" s="46"/>
      <c r="RZX17" s="46"/>
      <c r="RZY17" s="46"/>
      <c r="RZZ17" s="46"/>
      <c r="SAA17" s="46"/>
      <c r="SAB17" s="46"/>
      <c r="SAC17" s="46"/>
      <c r="SAD17" s="46"/>
      <c r="SAE17" s="46"/>
      <c r="SAF17" s="46"/>
      <c r="SAG17" s="46"/>
      <c r="SAH17" s="46"/>
      <c r="SAI17" s="46"/>
      <c r="SAJ17" s="46"/>
      <c r="SAK17" s="46"/>
      <c r="SAL17" s="46"/>
      <c r="SAM17" s="46"/>
      <c r="SAN17" s="46"/>
      <c r="SAO17" s="46"/>
      <c r="SAP17" s="46"/>
      <c r="SAQ17" s="46"/>
      <c r="SAR17" s="46"/>
      <c r="SAS17" s="46"/>
      <c r="SAT17" s="46"/>
      <c r="SAU17" s="46"/>
      <c r="SAV17" s="46"/>
      <c r="SAW17" s="46"/>
      <c r="SAX17" s="46"/>
      <c r="SAY17" s="46"/>
      <c r="SAZ17" s="46"/>
      <c r="SBA17" s="46"/>
      <c r="SBB17" s="46"/>
      <c r="SBC17" s="46"/>
      <c r="SBD17" s="46"/>
      <c r="SBE17" s="46"/>
      <c r="SBF17" s="46"/>
      <c r="SBG17" s="46"/>
      <c r="SBH17" s="46"/>
      <c r="SBI17" s="46"/>
      <c r="SBJ17" s="46"/>
      <c r="SBK17" s="46"/>
      <c r="SBL17" s="46"/>
      <c r="SBM17" s="46"/>
      <c r="SBN17" s="46"/>
      <c r="SBO17" s="46"/>
      <c r="SBP17" s="46"/>
      <c r="SBQ17" s="46"/>
      <c r="SBR17" s="46"/>
      <c r="SBS17" s="46"/>
      <c r="SBT17" s="46"/>
      <c r="SBU17" s="46"/>
      <c r="SBV17" s="46"/>
      <c r="SBW17" s="46"/>
      <c r="SBX17" s="46"/>
      <c r="SBY17" s="46"/>
      <c r="SBZ17" s="46"/>
      <c r="SCA17" s="46"/>
      <c r="SCB17" s="46"/>
      <c r="SCC17" s="46"/>
      <c r="SCD17" s="46"/>
      <c r="SCE17" s="46"/>
      <c r="SCF17" s="46"/>
      <c r="SCG17" s="46"/>
      <c r="SCH17" s="46"/>
      <c r="SCI17" s="46"/>
      <c r="SCJ17" s="46"/>
      <c r="SCK17" s="46"/>
      <c r="SCL17" s="46"/>
      <c r="SCM17" s="46"/>
      <c r="SCN17" s="46"/>
      <c r="SCO17" s="46"/>
      <c r="SCP17" s="46"/>
      <c r="SCQ17" s="46"/>
      <c r="SCR17" s="46"/>
      <c r="SCS17" s="46"/>
      <c r="SCT17" s="46"/>
      <c r="SCU17" s="46"/>
      <c r="SCV17" s="46"/>
      <c r="SCW17" s="46"/>
      <c r="SCX17" s="46"/>
      <c r="SCY17" s="46"/>
      <c r="SCZ17" s="46"/>
      <c r="SDA17" s="46"/>
      <c r="SDB17" s="46"/>
      <c r="SDC17" s="46"/>
      <c r="SDD17" s="46"/>
      <c r="SDE17" s="46"/>
      <c r="SDF17" s="46"/>
      <c r="SDG17" s="46"/>
      <c r="SDH17" s="46"/>
      <c r="SDI17" s="46"/>
      <c r="SDJ17" s="46"/>
      <c r="SDK17" s="46"/>
      <c r="SDL17" s="46"/>
      <c r="SDM17" s="46"/>
      <c r="SDN17" s="46"/>
      <c r="SDO17" s="46"/>
      <c r="SDP17" s="46"/>
      <c r="SDQ17" s="46"/>
      <c r="SDR17" s="46"/>
      <c r="SDS17" s="46"/>
      <c r="SDT17" s="46"/>
      <c r="SDU17" s="46"/>
      <c r="SDV17" s="46"/>
      <c r="SDW17" s="46"/>
      <c r="SDX17" s="46"/>
      <c r="SDY17" s="46"/>
      <c r="SDZ17" s="46"/>
      <c r="SEA17" s="46"/>
      <c r="SEB17" s="46"/>
      <c r="SEC17" s="46"/>
      <c r="SED17" s="46"/>
      <c r="SEE17" s="46"/>
      <c r="SEF17" s="46"/>
      <c r="SEG17" s="46"/>
      <c r="SEH17" s="46"/>
      <c r="SEI17" s="46"/>
      <c r="SEJ17" s="46"/>
      <c r="SEK17" s="46"/>
      <c r="SEL17" s="46"/>
      <c r="SEM17" s="46"/>
      <c r="SEN17" s="46"/>
      <c r="SEO17" s="46"/>
      <c r="SEP17" s="46"/>
      <c r="SEQ17" s="46"/>
      <c r="SER17" s="46"/>
      <c r="SES17" s="46"/>
      <c r="SET17" s="46"/>
      <c r="SEU17" s="46"/>
      <c r="SEV17" s="46"/>
      <c r="SEW17" s="46"/>
      <c r="SEX17" s="46"/>
      <c r="SEY17" s="46"/>
      <c r="SEZ17" s="46"/>
      <c r="SFA17" s="46"/>
      <c r="SFB17" s="46"/>
      <c r="SFC17" s="46"/>
      <c r="SFD17" s="46"/>
      <c r="SFE17" s="46"/>
      <c r="SFF17" s="46"/>
      <c r="SFG17" s="46"/>
      <c r="SFH17" s="46"/>
      <c r="SFI17" s="46"/>
      <c r="SFJ17" s="46"/>
      <c r="SFK17" s="46"/>
      <c r="SFL17" s="46"/>
      <c r="SFM17" s="46"/>
      <c r="SFN17" s="46"/>
      <c r="SFO17" s="46"/>
      <c r="SFP17" s="46"/>
      <c r="SFQ17" s="46"/>
      <c r="SFR17" s="46"/>
      <c r="SFS17" s="46"/>
      <c r="SFT17" s="46"/>
      <c r="SFU17" s="46"/>
      <c r="SFV17" s="46"/>
      <c r="SFW17" s="46"/>
      <c r="SFX17" s="46"/>
      <c r="SFY17" s="46"/>
      <c r="SFZ17" s="46"/>
      <c r="SGA17" s="46"/>
      <c r="SGB17" s="46"/>
      <c r="SGC17" s="46"/>
      <c r="SGD17" s="46"/>
      <c r="SGE17" s="46"/>
      <c r="SGF17" s="46"/>
      <c r="SGG17" s="46"/>
      <c r="SGH17" s="46"/>
      <c r="SGI17" s="46"/>
      <c r="SGJ17" s="46"/>
      <c r="SGK17" s="46"/>
      <c r="SGL17" s="46"/>
      <c r="SGM17" s="46"/>
      <c r="SGN17" s="46"/>
      <c r="SGO17" s="46"/>
      <c r="SGP17" s="46"/>
      <c r="SGQ17" s="46"/>
      <c r="SGR17" s="46"/>
      <c r="SGS17" s="46"/>
      <c r="SGT17" s="46"/>
      <c r="SGU17" s="46"/>
      <c r="SGV17" s="46"/>
      <c r="SGW17" s="46"/>
      <c r="SGX17" s="46"/>
      <c r="SGY17" s="46"/>
      <c r="SGZ17" s="46"/>
      <c r="SHA17" s="46"/>
      <c r="SHB17" s="46"/>
      <c r="SHC17" s="46"/>
      <c r="SHD17" s="46"/>
      <c r="SHE17" s="46"/>
      <c r="SHF17" s="46"/>
      <c r="SHG17" s="46"/>
      <c r="SHH17" s="46"/>
      <c r="SHI17" s="46"/>
      <c r="SHJ17" s="46"/>
      <c r="SHK17" s="46"/>
      <c r="SHL17" s="46"/>
      <c r="SHM17" s="46"/>
      <c r="SHN17" s="46"/>
      <c r="SHO17" s="46"/>
      <c r="SHP17" s="46"/>
      <c r="SHQ17" s="46"/>
      <c r="SHR17" s="46"/>
      <c r="SHS17" s="46"/>
      <c r="SHT17" s="46"/>
      <c r="SHU17" s="46"/>
      <c r="SHV17" s="46"/>
      <c r="SHW17" s="46"/>
      <c r="SHX17" s="46"/>
      <c r="SHY17" s="46"/>
      <c r="SHZ17" s="46"/>
      <c r="SIA17" s="46"/>
      <c r="SIB17" s="46"/>
      <c r="SIC17" s="46"/>
      <c r="SID17" s="46"/>
      <c r="SIE17" s="46"/>
      <c r="SIF17" s="46"/>
      <c r="SIG17" s="46"/>
      <c r="SIH17" s="46"/>
      <c r="SII17" s="46"/>
      <c r="SIJ17" s="46"/>
      <c r="SIK17" s="46"/>
      <c r="SIL17" s="46"/>
      <c r="SIM17" s="46"/>
      <c r="SIN17" s="46"/>
      <c r="SIO17" s="46"/>
      <c r="SIP17" s="46"/>
      <c r="SIQ17" s="46"/>
      <c r="SIR17" s="46"/>
      <c r="SIS17" s="46"/>
      <c r="SIT17" s="46"/>
      <c r="SIU17" s="46"/>
      <c r="SIV17" s="46"/>
      <c r="SIW17" s="46"/>
      <c r="SIX17" s="46"/>
      <c r="SIY17" s="46"/>
      <c r="SIZ17" s="46"/>
      <c r="SJA17" s="46"/>
      <c r="SJB17" s="46"/>
      <c r="SJC17" s="46"/>
      <c r="SJD17" s="46"/>
      <c r="SJE17" s="46"/>
      <c r="SJF17" s="46"/>
      <c r="SJG17" s="46"/>
      <c r="SJH17" s="46"/>
      <c r="SJI17" s="46"/>
      <c r="SJJ17" s="46"/>
      <c r="SJK17" s="46"/>
      <c r="SJL17" s="46"/>
      <c r="SJM17" s="46"/>
      <c r="SJN17" s="46"/>
      <c r="SJO17" s="46"/>
      <c r="SJP17" s="46"/>
      <c r="SJQ17" s="46"/>
      <c r="SJR17" s="46"/>
      <c r="SJS17" s="46"/>
      <c r="SJT17" s="46"/>
      <c r="SJU17" s="46"/>
      <c r="SJV17" s="46"/>
      <c r="SJW17" s="46"/>
      <c r="SJX17" s="46"/>
      <c r="SJY17" s="46"/>
      <c r="SJZ17" s="46"/>
      <c r="SKA17" s="46"/>
      <c r="SKB17" s="46"/>
      <c r="SKC17" s="46"/>
      <c r="SKD17" s="46"/>
      <c r="SKE17" s="46"/>
      <c r="SKF17" s="46"/>
      <c r="SKG17" s="46"/>
      <c r="SKH17" s="46"/>
      <c r="SKI17" s="46"/>
      <c r="SKJ17" s="46"/>
      <c r="SKK17" s="46"/>
      <c r="SKL17" s="46"/>
      <c r="SKM17" s="46"/>
      <c r="SKN17" s="46"/>
      <c r="SKO17" s="46"/>
      <c r="SKP17" s="46"/>
      <c r="SKQ17" s="46"/>
      <c r="SKR17" s="46"/>
      <c r="SKS17" s="46"/>
      <c r="SKT17" s="46"/>
      <c r="SKU17" s="46"/>
      <c r="SKV17" s="46"/>
      <c r="SKW17" s="46"/>
      <c r="SKX17" s="46"/>
      <c r="SKY17" s="46"/>
      <c r="SKZ17" s="46"/>
      <c r="SLA17" s="46"/>
      <c r="SLB17" s="46"/>
      <c r="SLC17" s="46"/>
      <c r="SLD17" s="46"/>
      <c r="SLE17" s="46"/>
      <c r="SLF17" s="46"/>
      <c r="SLG17" s="46"/>
      <c r="SLH17" s="46"/>
      <c r="SLI17" s="46"/>
      <c r="SLJ17" s="46"/>
      <c r="SLK17" s="46"/>
      <c r="SLL17" s="46"/>
      <c r="SLM17" s="46"/>
      <c r="SLN17" s="46"/>
      <c r="SLO17" s="46"/>
      <c r="SLP17" s="46"/>
      <c r="SLQ17" s="46"/>
      <c r="SLR17" s="46"/>
      <c r="SLS17" s="46"/>
      <c r="SLT17" s="46"/>
      <c r="SLU17" s="46"/>
      <c r="SLV17" s="46"/>
      <c r="SLW17" s="46"/>
      <c r="SLX17" s="46"/>
      <c r="SLY17" s="46"/>
      <c r="SLZ17" s="46"/>
      <c r="SMA17" s="46"/>
      <c r="SMB17" s="46"/>
      <c r="SMC17" s="46"/>
      <c r="SMD17" s="46"/>
      <c r="SME17" s="46"/>
      <c r="SMF17" s="46"/>
      <c r="SMG17" s="46"/>
      <c r="SMH17" s="46"/>
      <c r="SMI17" s="46"/>
      <c r="SMJ17" s="46"/>
      <c r="SMK17" s="46"/>
      <c r="SML17" s="46"/>
      <c r="SMM17" s="46"/>
      <c r="SMN17" s="46"/>
      <c r="SMO17" s="46"/>
      <c r="SMP17" s="46"/>
      <c r="SMQ17" s="46"/>
      <c r="SMR17" s="46"/>
      <c r="SMS17" s="46"/>
      <c r="SMT17" s="46"/>
      <c r="SMU17" s="46"/>
      <c r="SMV17" s="46"/>
      <c r="SMW17" s="46"/>
      <c r="SMX17" s="46"/>
      <c r="SMY17" s="46"/>
      <c r="SMZ17" s="46"/>
      <c r="SNA17" s="46"/>
      <c r="SNB17" s="46"/>
      <c r="SNC17" s="46"/>
      <c r="SND17" s="46"/>
      <c r="SNE17" s="46"/>
      <c r="SNF17" s="46"/>
      <c r="SNG17" s="46"/>
      <c r="SNH17" s="46"/>
      <c r="SNI17" s="46"/>
      <c r="SNJ17" s="46"/>
      <c r="SNK17" s="46"/>
      <c r="SNL17" s="46"/>
      <c r="SNM17" s="46"/>
      <c r="SNN17" s="46"/>
      <c r="SNO17" s="46"/>
      <c r="SNP17" s="46"/>
      <c r="SNQ17" s="46"/>
      <c r="SNR17" s="46"/>
      <c r="SNS17" s="46"/>
      <c r="SNT17" s="46"/>
      <c r="SNU17" s="46"/>
      <c r="SNV17" s="46"/>
      <c r="SNW17" s="46"/>
      <c r="SNX17" s="46"/>
      <c r="SNY17" s="46"/>
      <c r="SNZ17" s="46"/>
      <c r="SOA17" s="46"/>
      <c r="SOB17" s="46"/>
      <c r="SOC17" s="46"/>
      <c r="SOD17" s="46"/>
      <c r="SOE17" s="46"/>
      <c r="SOF17" s="46"/>
      <c r="SOG17" s="46"/>
      <c r="SOH17" s="46"/>
      <c r="SOI17" s="46"/>
      <c r="SOJ17" s="46"/>
      <c r="SOK17" s="46"/>
      <c r="SOL17" s="46"/>
      <c r="SOM17" s="46"/>
      <c r="SON17" s="46"/>
      <c r="SOO17" s="46"/>
      <c r="SOP17" s="46"/>
      <c r="SOQ17" s="46"/>
      <c r="SOR17" s="46"/>
      <c r="SOS17" s="46"/>
      <c r="SOT17" s="46"/>
      <c r="SOU17" s="46"/>
      <c r="SOV17" s="46"/>
      <c r="SOW17" s="46"/>
      <c r="SOX17" s="46"/>
      <c r="SOY17" s="46"/>
      <c r="SOZ17" s="46"/>
      <c r="SPA17" s="46"/>
      <c r="SPB17" s="46"/>
      <c r="SPC17" s="46"/>
      <c r="SPD17" s="46"/>
      <c r="SPE17" s="46"/>
      <c r="SPF17" s="46"/>
      <c r="SPG17" s="46"/>
      <c r="SPH17" s="46"/>
      <c r="SPI17" s="46"/>
      <c r="SPJ17" s="46"/>
      <c r="SPK17" s="46"/>
      <c r="SPL17" s="46"/>
      <c r="SPM17" s="46"/>
      <c r="SPN17" s="46"/>
      <c r="SPO17" s="46"/>
      <c r="SPP17" s="46"/>
      <c r="SPQ17" s="46"/>
      <c r="SPR17" s="46"/>
      <c r="SPS17" s="46"/>
      <c r="SPT17" s="46"/>
      <c r="SPU17" s="46"/>
      <c r="SPV17" s="46"/>
      <c r="SPW17" s="46"/>
      <c r="SPX17" s="46"/>
      <c r="SPY17" s="46"/>
      <c r="SPZ17" s="46"/>
      <c r="SQA17" s="46"/>
      <c r="SQB17" s="46"/>
      <c r="SQC17" s="46"/>
      <c r="SQD17" s="46"/>
      <c r="SQE17" s="46"/>
      <c r="SQF17" s="46"/>
      <c r="SQG17" s="46"/>
      <c r="SQH17" s="46"/>
      <c r="SQI17" s="46"/>
      <c r="SQJ17" s="46"/>
      <c r="SQK17" s="46"/>
      <c r="SQL17" s="46"/>
      <c r="SQM17" s="46"/>
      <c r="SQN17" s="46"/>
      <c r="SQO17" s="46"/>
      <c r="SQP17" s="46"/>
      <c r="SQQ17" s="46"/>
      <c r="SQR17" s="46"/>
      <c r="SQS17" s="46"/>
      <c r="SQT17" s="46"/>
      <c r="SQU17" s="46"/>
      <c r="SQV17" s="46"/>
      <c r="SQW17" s="46"/>
      <c r="SQX17" s="46"/>
      <c r="SQY17" s="46"/>
      <c r="SQZ17" s="46"/>
      <c r="SRA17" s="46"/>
      <c r="SRB17" s="46"/>
      <c r="SRC17" s="46"/>
      <c r="SRD17" s="46"/>
      <c r="SRE17" s="46"/>
      <c r="SRF17" s="46"/>
      <c r="SRG17" s="46"/>
      <c r="SRH17" s="46"/>
      <c r="SRI17" s="46"/>
      <c r="SRJ17" s="46"/>
      <c r="SRK17" s="46"/>
      <c r="SRL17" s="46"/>
      <c r="SRM17" s="46"/>
      <c r="SRN17" s="46"/>
      <c r="SRO17" s="46"/>
      <c r="SRP17" s="46"/>
      <c r="SRQ17" s="46"/>
      <c r="SRR17" s="46"/>
      <c r="SRS17" s="46"/>
      <c r="SRT17" s="46"/>
      <c r="SRU17" s="46"/>
      <c r="SRV17" s="46"/>
      <c r="SRW17" s="46"/>
      <c r="SRX17" s="46"/>
      <c r="SRY17" s="46"/>
      <c r="SRZ17" s="46"/>
      <c r="SSA17" s="46"/>
      <c r="SSB17" s="46"/>
      <c r="SSC17" s="46"/>
      <c r="SSD17" s="46"/>
      <c r="SSE17" s="46"/>
      <c r="SSF17" s="46"/>
      <c r="SSG17" s="46"/>
      <c r="SSH17" s="46"/>
      <c r="SSI17" s="46"/>
      <c r="SSJ17" s="46"/>
      <c r="SSK17" s="46"/>
      <c r="SSL17" s="46"/>
      <c r="SSM17" s="46"/>
      <c r="SSN17" s="46"/>
      <c r="SSO17" s="46"/>
      <c r="SSP17" s="46"/>
      <c r="SSQ17" s="46"/>
      <c r="SSR17" s="46"/>
      <c r="SSS17" s="46"/>
      <c r="SST17" s="46"/>
      <c r="SSU17" s="46"/>
      <c r="SSV17" s="46"/>
      <c r="SSW17" s="46"/>
      <c r="SSX17" s="46"/>
      <c r="SSY17" s="46"/>
      <c r="SSZ17" s="46"/>
      <c r="STA17" s="46"/>
      <c r="STB17" s="46"/>
      <c r="STC17" s="46"/>
      <c r="STD17" s="46"/>
      <c r="STE17" s="46"/>
      <c r="STF17" s="46"/>
      <c r="STG17" s="46"/>
      <c r="STH17" s="46"/>
      <c r="STI17" s="46"/>
      <c r="STJ17" s="46"/>
      <c r="STK17" s="46"/>
      <c r="STL17" s="46"/>
      <c r="STM17" s="46"/>
      <c r="STN17" s="46"/>
      <c r="STO17" s="46"/>
      <c r="STP17" s="46"/>
      <c r="STQ17" s="46"/>
      <c r="STR17" s="46"/>
      <c r="STS17" s="46"/>
      <c r="STT17" s="46"/>
      <c r="STU17" s="46"/>
      <c r="STV17" s="46"/>
      <c r="STW17" s="46"/>
      <c r="STX17" s="46"/>
      <c r="STY17" s="46"/>
      <c r="STZ17" s="46"/>
      <c r="SUA17" s="46"/>
      <c r="SUB17" s="46"/>
      <c r="SUC17" s="46"/>
      <c r="SUD17" s="46"/>
      <c r="SUE17" s="46"/>
      <c r="SUF17" s="46"/>
      <c r="SUG17" s="46"/>
      <c r="SUH17" s="46"/>
      <c r="SUI17" s="46"/>
      <c r="SUJ17" s="46"/>
      <c r="SUK17" s="46"/>
      <c r="SUL17" s="46"/>
      <c r="SUM17" s="46"/>
      <c r="SUN17" s="46"/>
      <c r="SUO17" s="46"/>
      <c r="SUP17" s="46"/>
      <c r="SUQ17" s="46"/>
      <c r="SUR17" s="46"/>
      <c r="SUS17" s="46"/>
      <c r="SUT17" s="46"/>
      <c r="SUU17" s="46"/>
      <c r="SUV17" s="46"/>
      <c r="SUW17" s="46"/>
      <c r="SUX17" s="46"/>
      <c r="SUY17" s="46"/>
      <c r="SUZ17" s="46"/>
      <c r="SVA17" s="46"/>
      <c r="SVB17" s="46"/>
      <c r="SVC17" s="46"/>
      <c r="SVD17" s="46"/>
      <c r="SVE17" s="46"/>
      <c r="SVF17" s="46"/>
      <c r="SVG17" s="46"/>
      <c r="SVH17" s="46"/>
      <c r="SVI17" s="46"/>
      <c r="SVJ17" s="46"/>
      <c r="SVK17" s="46"/>
      <c r="SVL17" s="46"/>
      <c r="SVM17" s="46"/>
      <c r="SVN17" s="46"/>
      <c r="SVO17" s="46"/>
      <c r="SVP17" s="46"/>
      <c r="SVQ17" s="46"/>
      <c r="SVR17" s="46"/>
      <c r="SVS17" s="46"/>
      <c r="SVT17" s="46"/>
      <c r="SVU17" s="46"/>
      <c r="SVV17" s="46"/>
      <c r="SVW17" s="46"/>
      <c r="SVX17" s="46"/>
      <c r="SVY17" s="46"/>
      <c r="SVZ17" s="46"/>
      <c r="SWA17" s="46"/>
      <c r="SWB17" s="46"/>
      <c r="SWC17" s="46"/>
      <c r="SWD17" s="46"/>
      <c r="SWE17" s="46"/>
      <c r="SWF17" s="46"/>
      <c r="SWG17" s="46"/>
      <c r="SWH17" s="46"/>
      <c r="SWI17" s="46"/>
      <c r="SWJ17" s="46"/>
      <c r="SWK17" s="46"/>
      <c r="SWL17" s="46"/>
      <c r="SWM17" s="46"/>
      <c r="SWN17" s="46"/>
      <c r="SWO17" s="46"/>
      <c r="SWP17" s="46"/>
      <c r="SWQ17" s="46"/>
      <c r="SWR17" s="46"/>
      <c r="SWS17" s="46"/>
      <c r="SWT17" s="46"/>
      <c r="SWU17" s="46"/>
      <c r="SWV17" s="46"/>
      <c r="SWW17" s="46"/>
      <c r="SWX17" s="46"/>
      <c r="SWY17" s="46"/>
      <c r="SWZ17" s="46"/>
      <c r="SXA17" s="46"/>
      <c r="SXB17" s="46"/>
      <c r="SXC17" s="46"/>
      <c r="SXD17" s="46"/>
      <c r="SXE17" s="46"/>
      <c r="SXF17" s="46"/>
      <c r="SXG17" s="46"/>
      <c r="SXH17" s="46"/>
      <c r="SXI17" s="46"/>
      <c r="SXJ17" s="46"/>
      <c r="SXK17" s="46"/>
      <c r="SXL17" s="46"/>
      <c r="SXM17" s="46"/>
      <c r="SXN17" s="46"/>
      <c r="SXO17" s="46"/>
      <c r="SXP17" s="46"/>
      <c r="SXQ17" s="46"/>
      <c r="SXR17" s="46"/>
      <c r="SXS17" s="46"/>
      <c r="SXT17" s="46"/>
      <c r="SXU17" s="46"/>
      <c r="SXV17" s="46"/>
      <c r="SXW17" s="46"/>
      <c r="SXX17" s="46"/>
      <c r="SXY17" s="46"/>
      <c r="SXZ17" s="46"/>
      <c r="SYA17" s="46"/>
      <c r="SYB17" s="46"/>
      <c r="SYC17" s="46"/>
      <c r="SYD17" s="46"/>
      <c r="SYE17" s="46"/>
      <c r="SYF17" s="46"/>
      <c r="SYG17" s="46"/>
      <c r="SYH17" s="46"/>
      <c r="SYI17" s="46"/>
      <c r="SYJ17" s="46"/>
      <c r="SYK17" s="46"/>
      <c r="SYL17" s="46"/>
      <c r="SYM17" s="46"/>
      <c r="SYN17" s="46"/>
      <c r="SYO17" s="46"/>
      <c r="SYP17" s="46"/>
      <c r="SYQ17" s="46"/>
      <c r="SYR17" s="46"/>
      <c r="SYS17" s="46"/>
      <c r="SYT17" s="46"/>
      <c r="SYU17" s="46"/>
      <c r="SYV17" s="46"/>
      <c r="SYW17" s="46"/>
      <c r="SYX17" s="46"/>
      <c r="SYY17" s="46"/>
      <c r="SYZ17" s="46"/>
      <c r="SZA17" s="46"/>
      <c r="SZB17" s="46"/>
      <c r="SZC17" s="46"/>
      <c r="SZD17" s="46"/>
      <c r="SZE17" s="46"/>
      <c r="SZF17" s="46"/>
      <c r="SZG17" s="46"/>
      <c r="SZH17" s="46"/>
      <c r="SZI17" s="46"/>
      <c r="SZJ17" s="46"/>
      <c r="SZK17" s="46"/>
      <c r="SZL17" s="46"/>
      <c r="SZM17" s="46"/>
      <c r="SZN17" s="46"/>
      <c r="SZO17" s="46"/>
      <c r="SZP17" s="46"/>
      <c r="SZQ17" s="46"/>
      <c r="SZR17" s="46"/>
      <c r="SZS17" s="46"/>
      <c r="SZT17" s="46"/>
      <c r="SZU17" s="46"/>
      <c r="SZV17" s="46"/>
      <c r="SZW17" s="46"/>
      <c r="SZX17" s="46"/>
      <c r="SZY17" s="46"/>
      <c r="SZZ17" s="46"/>
      <c r="TAA17" s="46"/>
      <c r="TAB17" s="46"/>
      <c r="TAC17" s="46"/>
      <c r="TAD17" s="46"/>
      <c r="TAE17" s="46"/>
      <c r="TAF17" s="46"/>
      <c r="TAG17" s="46"/>
      <c r="TAH17" s="46"/>
      <c r="TAI17" s="46"/>
      <c r="TAJ17" s="46"/>
      <c r="TAK17" s="46"/>
      <c r="TAL17" s="46"/>
      <c r="TAM17" s="46"/>
      <c r="TAN17" s="46"/>
      <c r="TAO17" s="46"/>
      <c r="TAP17" s="46"/>
      <c r="TAQ17" s="46"/>
      <c r="TAR17" s="46"/>
      <c r="TAS17" s="46"/>
      <c r="TAT17" s="46"/>
      <c r="TAU17" s="46"/>
      <c r="TAV17" s="46"/>
      <c r="TAW17" s="46"/>
      <c r="TAX17" s="46"/>
      <c r="TAY17" s="46"/>
      <c r="TAZ17" s="46"/>
      <c r="TBA17" s="46"/>
      <c r="TBB17" s="46"/>
      <c r="TBC17" s="46"/>
      <c r="TBD17" s="46"/>
      <c r="TBE17" s="46"/>
      <c r="TBF17" s="46"/>
      <c r="TBG17" s="46"/>
      <c r="TBH17" s="46"/>
      <c r="TBI17" s="46"/>
      <c r="TBJ17" s="46"/>
      <c r="TBK17" s="46"/>
      <c r="TBL17" s="46"/>
      <c r="TBM17" s="46"/>
      <c r="TBN17" s="46"/>
      <c r="TBO17" s="46"/>
      <c r="TBP17" s="46"/>
      <c r="TBQ17" s="46"/>
      <c r="TBR17" s="46"/>
      <c r="TBS17" s="46"/>
      <c r="TBT17" s="46"/>
      <c r="TBU17" s="46"/>
      <c r="TBV17" s="46"/>
      <c r="TBW17" s="46"/>
      <c r="TBX17" s="46"/>
      <c r="TBY17" s="46"/>
      <c r="TBZ17" s="46"/>
      <c r="TCA17" s="46"/>
      <c r="TCB17" s="46"/>
      <c r="TCC17" s="46"/>
      <c r="TCD17" s="46"/>
      <c r="TCE17" s="46"/>
      <c r="TCF17" s="46"/>
      <c r="TCG17" s="46"/>
      <c r="TCH17" s="46"/>
      <c r="TCI17" s="46"/>
      <c r="TCJ17" s="46"/>
      <c r="TCK17" s="46"/>
      <c r="TCL17" s="46"/>
      <c r="TCM17" s="46"/>
      <c r="TCN17" s="46"/>
      <c r="TCO17" s="46"/>
      <c r="TCP17" s="46"/>
      <c r="TCQ17" s="46"/>
      <c r="TCR17" s="46"/>
      <c r="TCS17" s="46"/>
      <c r="TCT17" s="46"/>
      <c r="TCU17" s="46"/>
      <c r="TCV17" s="46"/>
      <c r="TCW17" s="46"/>
      <c r="TCX17" s="46"/>
      <c r="TCY17" s="46"/>
      <c r="TCZ17" s="46"/>
      <c r="TDA17" s="46"/>
      <c r="TDB17" s="46"/>
      <c r="TDC17" s="46"/>
      <c r="TDD17" s="46"/>
      <c r="TDE17" s="46"/>
      <c r="TDF17" s="46"/>
      <c r="TDG17" s="46"/>
      <c r="TDH17" s="46"/>
      <c r="TDI17" s="46"/>
      <c r="TDJ17" s="46"/>
      <c r="TDK17" s="46"/>
      <c r="TDL17" s="46"/>
      <c r="TDM17" s="46"/>
      <c r="TDN17" s="46"/>
      <c r="TDO17" s="46"/>
      <c r="TDP17" s="46"/>
      <c r="TDQ17" s="46"/>
      <c r="TDR17" s="46"/>
      <c r="TDS17" s="46"/>
      <c r="TDT17" s="46"/>
      <c r="TDU17" s="46"/>
      <c r="TDV17" s="46"/>
      <c r="TDW17" s="46"/>
      <c r="TDX17" s="46"/>
      <c r="TDY17" s="46"/>
      <c r="TDZ17" s="46"/>
      <c r="TEA17" s="46"/>
      <c r="TEB17" s="46"/>
      <c r="TEC17" s="46"/>
      <c r="TED17" s="46"/>
      <c r="TEE17" s="46"/>
      <c r="TEF17" s="46"/>
      <c r="TEG17" s="46"/>
      <c r="TEH17" s="46"/>
      <c r="TEI17" s="46"/>
      <c r="TEJ17" s="46"/>
      <c r="TEK17" s="46"/>
      <c r="TEL17" s="46"/>
      <c r="TEM17" s="46"/>
      <c r="TEN17" s="46"/>
      <c r="TEO17" s="46"/>
      <c r="TEP17" s="46"/>
      <c r="TEQ17" s="46"/>
      <c r="TER17" s="46"/>
      <c r="TES17" s="46"/>
      <c r="TET17" s="46"/>
      <c r="TEU17" s="46"/>
      <c r="TEV17" s="46"/>
      <c r="TEW17" s="46"/>
      <c r="TEX17" s="46"/>
      <c r="TEY17" s="46"/>
      <c r="TEZ17" s="46"/>
      <c r="TFA17" s="46"/>
      <c r="TFB17" s="46"/>
      <c r="TFC17" s="46"/>
      <c r="TFD17" s="46"/>
      <c r="TFE17" s="46"/>
      <c r="TFF17" s="46"/>
      <c r="TFG17" s="46"/>
      <c r="TFH17" s="46"/>
      <c r="TFI17" s="46"/>
      <c r="TFJ17" s="46"/>
      <c r="TFK17" s="46"/>
      <c r="TFL17" s="46"/>
      <c r="TFM17" s="46"/>
      <c r="TFN17" s="46"/>
      <c r="TFO17" s="46"/>
      <c r="TFP17" s="46"/>
      <c r="TFQ17" s="46"/>
      <c r="TFR17" s="46"/>
      <c r="TFS17" s="46"/>
      <c r="TFT17" s="46"/>
      <c r="TFU17" s="46"/>
      <c r="TFV17" s="46"/>
      <c r="TFW17" s="46"/>
      <c r="TFX17" s="46"/>
      <c r="TFY17" s="46"/>
      <c r="TFZ17" s="46"/>
      <c r="TGA17" s="46"/>
      <c r="TGB17" s="46"/>
      <c r="TGC17" s="46"/>
      <c r="TGD17" s="46"/>
      <c r="TGE17" s="46"/>
      <c r="TGF17" s="46"/>
      <c r="TGG17" s="46"/>
      <c r="TGH17" s="46"/>
      <c r="TGI17" s="46"/>
      <c r="TGJ17" s="46"/>
      <c r="TGK17" s="46"/>
      <c r="TGL17" s="46"/>
      <c r="TGM17" s="46"/>
      <c r="TGN17" s="46"/>
      <c r="TGO17" s="46"/>
      <c r="TGP17" s="46"/>
      <c r="TGQ17" s="46"/>
      <c r="TGR17" s="46"/>
      <c r="TGS17" s="46"/>
      <c r="TGT17" s="46"/>
      <c r="TGU17" s="46"/>
      <c r="TGV17" s="46"/>
      <c r="TGW17" s="46"/>
      <c r="TGX17" s="46"/>
      <c r="TGY17" s="46"/>
      <c r="TGZ17" s="46"/>
      <c r="THA17" s="46"/>
      <c r="THB17" s="46"/>
      <c r="THC17" s="46"/>
      <c r="THD17" s="46"/>
      <c r="THE17" s="46"/>
      <c r="THF17" s="46"/>
      <c r="THG17" s="46"/>
      <c r="THH17" s="46"/>
      <c r="THI17" s="46"/>
      <c r="THJ17" s="46"/>
      <c r="THK17" s="46"/>
      <c r="THL17" s="46"/>
      <c r="THM17" s="46"/>
      <c r="THN17" s="46"/>
      <c r="THO17" s="46"/>
      <c r="THP17" s="46"/>
      <c r="THQ17" s="46"/>
      <c r="THR17" s="46"/>
      <c r="THS17" s="46"/>
      <c r="THT17" s="46"/>
      <c r="THU17" s="46"/>
      <c r="THV17" s="46"/>
      <c r="THW17" s="46"/>
      <c r="THX17" s="46"/>
      <c r="THY17" s="46"/>
      <c r="THZ17" s="46"/>
      <c r="TIA17" s="46"/>
      <c r="TIB17" s="46"/>
      <c r="TIC17" s="46"/>
      <c r="TID17" s="46"/>
      <c r="TIE17" s="46"/>
      <c r="TIF17" s="46"/>
      <c r="TIG17" s="46"/>
      <c r="TIH17" s="46"/>
      <c r="TII17" s="46"/>
      <c r="TIJ17" s="46"/>
      <c r="TIK17" s="46"/>
      <c r="TIL17" s="46"/>
      <c r="TIM17" s="46"/>
      <c r="TIN17" s="46"/>
      <c r="TIO17" s="46"/>
      <c r="TIP17" s="46"/>
      <c r="TIQ17" s="46"/>
      <c r="TIR17" s="46"/>
      <c r="TIS17" s="46"/>
      <c r="TIT17" s="46"/>
      <c r="TIU17" s="46"/>
      <c r="TIV17" s="46"/>
      <c r="TIW17" s="46"/>
      <c r="TIX17" s="46"/>
      <c r="TIY17" s="46"/>
      <c r="TIZ17" s="46"/>
      <c r="TJA17" s="46"/>
      <c r="TJB17" s="46"/>
      <c r="TJC17" s="46"/>
      <c r="TJD17" s="46"/>
      <c r="TJE17" s="46"/>
      <c r="TJF17" s="46"/>
      <c r="TJG17" s="46"/>
      <c r="TJH17" s="46"/>
      <c r="TJI17" s="46"/>
      <c r="TJJ17" s="46"/>
      <c r="TJK17" s="46"/>
      <c r="TJL17" s="46"/>
      <c r="TJM17" s="46"/>
      <c r="TJN17" s="46"/>
      <c r="TJO17" s="46"/>
      <c r="TJP17" s="46"/>
      <c r="TJQ17" s="46"/>
      <c r="TJR17" s="46"/>
      <c r="TJS17" s="46"/>
      <c r="TJT17" s="46"/>
      <c r="TJU17" s="46"/>
      <c r="TJV17" s="46"/>
      <c r="TJW17" s="46"/>
      <c r="TJX17" s="46"/>
      <c r="TJY17" s="46"/>
      <c r="TJZ17" s="46"/>
      <c r="TKA17" s="46"/>
      <c r="TKB17" s="46"/>
      <c r="TKC17" s="46"/>
      <c r="TKD17" s="46"/>
      <c r="TKE17" s="46"/>
      <c r="TKF17" s="46"/>
      <c r="TKG17" s="46"/>
      <c r="TKH17" s="46"/>
      <c r="TKI17" s="46"/>
      <c r="TKJ17" s="46"/>
      <c r="TKK17" s="46"/>
      <c r="TKL17" s="46"/>
      <c r="TKM17" s="46"/>
      <c r="TKN17" s="46"/>
      <c r="TKO17" s="46"/>
      <c r="TKP17" s="46"/>
      <c r="TKQ17" s="46"/>
      <c r="TKR17" s="46"/>
      <c r="TKS17" s="46"/>
      <c r="TKT17" s="46"/>
      <c r="TKU17" s="46"/>
      <c r="TKV17" s="46"/>
      <c r="TKW17" s="46"/>
      <c r="TKX17" s="46"/>
      <c r="TKY17" s="46"/>
      <c r="TKZ17" s="46"/>
      <c r="TLA17" s="46"/>
      <c r="TLB17" s="46"/>
      <c r="TLC17" s="46"/>
      <c r="TLD17" s="46"/>
      <c r="TLE17" s="46"/>
      <c r="TLF17" s="46"/>
      <c r="TLG17" s="46"/>
      <c r="TLH17" s="46"/>
      <c r="TLI17" s="46"/>
      <c r="TLJ17" s="46"/>
      <c r="TLK17" s="46"/>
      <c r="TLL17" s="46"/>
      <c r="TLM17" s="46"/>
      <c r="TLN17" s="46"/>
      <c r="TLO17" s="46"/>
      <c r="TLP17" s="46"/>
      <c r="TLQ17" s="46"/>
      <c r="TLR17" s="46"/>
      <c r="TLS17" s="46"/>
      <c r="TLT17" s="46"/>
      <c r="TLU17" s="46"/>
      <c r="TLV17" s="46"/>
      <c r="TLW17" s="46"/>
      <c r="TLX17" s="46"/>
      <c r="TLY17" s="46"/>
      <c r="TLZ17" s="46"/>
      <c r="TMA17" s="46"/>
      <c r="TMB17" s="46"/>
      <c r="TMC17" s="46"/>
      <c r="TMD17" s="46"/>
      <c r="TME17" s="46"/>
      <c r="TMF17" s="46"/>
      <c r="TMG17" s="46"/>
      <c r="TMH17" s="46"/>
      <c r="TMI17" s="46"/>
      <c r="TMJ17" s="46"/>
      <c r="TMK17" s="46"/>
      <c r="TML17" s="46"/>
      <c r="TMM17" s="46"/>
      <c r="TMN17" s="46"/>
      <c r="TMO17" s="46"/>
      <c r="TMP17" s="46"/>
      <c r="TMQ17" s="46"/>
      <c r="TMR17" s="46"/>
      <c r="TMS17" s="46"/>
      <c r="TMT17" s="46"/>
      <c r="TMU17" s="46"/>
      <c r="TMV17" s="46"/>
      <c r="TMW17" s="46"/>
      <c r="TMX17" s="46"/>
      <c r="TMY17" s="46"/>
      <c r="TMZ17" s="46"/>
      <c r="TNA17" s="46"/>
      <c r="TNB17" s="46"/>
      <c r="TNC17" s="46"/>
      <c r="TND17" s="46"/>
      <c r="TNE17" s="46"/>
      <c r="TNF17" s="46"/>
      <c r="TNG17" s="46"/>
      <c r="TNH17" s="46"/>
      <c r="TNI17" s="46"/>
      <c r="TNJ17" s="46"/>
      <c r="TNK17" s="46"/>
      <c r="TNL17" s="46"/>
      <c r="TNM17" s="46"/>
      <c r="TNN17" s="46"/>
      <c r="TNO17" s="46"/>
      <c r="TNP17" s="46"/>
      <c r="TNQ17" s="46"/>
      <c r="TNR17" s="46"/>
      <c r="TNS17" s="46"/>
      <c r="TNT17" s="46"/>
      <c r="TNU17" s="46"/>
      <c r="TNV17" s="46"/>
      <c r="TNW17" s="46"/>
      <c r="TNX17" s="46"/>
      <c r="TNY17" s="46"/>
      <c r="TNZ17" s="46"/>
      <c r="TOA17" s="46"/>
      <c r="TOB17" s="46"/>
      <c r="TOC17" s="46"/>
      <c r="TOD17" s="46"/>
      <c r="TOE17" s="46"/>
      <c r="TOF17" s="46"/>
      <c r="TOG17" s="46"/>
      <c r="TOH17" s="46"/>
      <c r="TOI17" s="46"/>
      <c r="TOJ17" s="46"/>
      <c r="TOK17" s="46"/>
      <c r="TOL17" s="46"/>
      <c r="TOM17" s="46"/>
      <c r="TON17" s="46"/>
      <c r="TOO17" s="46"/>
      <c r="TOP17" s="46"/>
      <c r="TOQ17" s="46"/>
      <c r="TOR17" s="46"/>
      <c r="TOS17" s="46"/>
      <c r="TOT17" s="46"/>
      <c r="TOU17" s="46"/>
      <c r="TOV17" s="46"/>
      <c r="TOW17" s="46"/>
      <c r="TOX17" s="46"/>
      <c r="TOY17" s="46"/>
      <c r="TOZ17" s="46"/>
      <c r="TPA17" s="46"/>
      <c r="TPB17" s="46"/>
      <c r="TPC17" s="46"/>
      <c r="TPD17" s="46"/>
      <c r="TPE17" s="46"/>
      <c r="TPF17" s="46"/>
      <c r="TPG17" s="46"/>
      <c r="TPH17" s="46"/>
      <c r="TPI17" s="46"/>
      <c r="TPJ17" s="46"/>
      <c r="TPK17" s="46"/>
      <c r="TPL17" s="46"/>
      <c r="TPM17" s="46"/>
      <c r="TPN17" s="46"/>
      <c r="TPO17" s="46"/>
      <c r="TPP17" s="46"/>
      <c r="TPQ17" s="46"/>
      <c r="TPR17" s="46"/>
      <c r="TPS17" s="46"/>
      <c r="TPT17" s="46"/>
      <c r="TPU17" s="46"/>
      <c r="TPV17" s="46"/>
      <c r="TPW17" s="46"/>
      <c r="TPX17" s="46"/>
      <c r="TPY17" s="46"/>
      <c r="TPZ17" s="46"/>
      <c r="TQA17" s="46"/>
      <c r="TQB17" s="46"/>
      <c r="TQC17" s="46"/>
      <c r="TQD17" s="46"/>
      <c r="TQE17" s="46"/>
      <c r="TQF17" s="46"/>
      <c r="TQG17" s="46"/>
      <c r="TQH17" s="46"/>
      <c r="TQI17" s="46"/>
      <c r="TQJ17" s="46"/>
      <c r="TQK17" s="46"/>
      <c r="TQL17" s="46"/>
      <c r="TQM17" s="46"/>
      <c r="TQN17" s="46"/>
      <c r="TQO17" s="46"/>
      <c r="TQP17" s="46"/>
      <c r="TQQ17" s="46"/>
      <c r="TQR17" s="46"/>
      <c r="TQS17" s="46"/>
      <c r="TQT17" s="46"/>
      <c r="TQU17" s="46"/>
      <c r="TQV17" s="46"/>
      <c r="TQW17" s="46"/>
      <c r="TQX17" s="46"/>
      <c r="TQY17" s="46"/>
      <c r="TQZ17" s="46"/>
      <c r="TRA17" s="46"/>
      <c r="TRB17" s="46"/>
      <c r="TRC17" s="46"/>
      <c r="TRD17" s="46"/>
      <c r="TRE17" s="46"/>
      <c r="TRF17" s="46"/>
      <c r="TRG17" s="46"/>
      <c r="TRH17" s="46"/>
      <c r="TRI17" s="46"/>
      <c r="TRJ17" s="46"/>
      <c r="TRK17" s="46"/>
      <c r="TRL17" s="46"/>
      <c r="TRM17" s="46"/>
      <c r="TRN17" s="46"/>
      <c r="TRO17" s="46"/>
      <c r="TRP17" s="46"/>
      <c r="TRQ17" s="46"/>
      <c r="TRR17" s="46"/>
      <c r="TRS17" s="46"/>
      <c r="TRT17" s="46"/>
      <c r="TRU17" s="46"/>
      <c r="TRV17" s="46"/>
      <c r="TRW17" s="46"/>
      <c r="TRX17" s="46"/>
      <c r="TRY17" s="46"/>
      <c r="TRZ17" s="46"/>
      <c r="TSA17" s="46"/>
      <c r="TSB17" s="46"/>
      <c r="TSC17" s="46"/>
      <c r="TSD17" s="46"/>
      <c r="TSE17" s="46"/>
      <c r="TSF17" s="46"/>
      <c r="TSG17" s="46"/>
      <c r="TSH17" s="46"/>
      <c r="TSI17" s="46"/>
      <c r="TSJ17" s="46"/>
      <c r="TSK17" s="46"/>
      <c r="TSL17" s="46"/>
      <c r="TSM17" s="46"/>
      <c r="TSN17" s="46"/>
      <c r="TSO17" s="46"/>
      <c r="TSP17" s="46"/>
      <c r="TSQ17" s="46"/>
      <c r="TSR17" s="46"/>
      <c r="TSS17" s="46"/>
      <c r="TST17" s="46"/>
      <c r="TSU17" s="46"/>
      <c r="TSV17" s="46"/>
      <c r="TSW17" s="46"/>
      <c r="TSX17" s="46"/>
      <c r="TSY17" s="46"/>
      <c r="TSZ17" s="46"/>
      <c r="TTA17" s="46"/>
      <c r="TTB17" s="46"/>
      <c r="TTC17" s="46"/>
      <c r="TTD17" s="46"/>
      <c r="TTE17" s="46"/>
      <c r="TTF17" s="46"/>
      <c r="TTG17" s="46"/>
      <c r="TTH17" s="46"/>
      <c r="TTI17" s="46"/>
      <c r="TTJ17" s="46"/>
      <c r="TTK17" s="46"/>
      <c r="TTL17" s="46"/>
      <c r="TTM17" s="46"/>
      <c r="TTN17" s="46"/>
      <c r="TTO17" s="46"/>
      <c r="TTP17" s="46"/>
      <c r="TTQ17" s="46"/>
      <c r="TTR17" s="46"/>
      <c r="TTS17" s="46"/>
      <c r="TTT17" s="46"/>
      <c r="TTU17" s="46"/>
      <c r="TTV17" s="46"/>
      <c r="TTW17" s="46"/>
      <c r="TTX17" s="46"/>
      <c r="TTY17" s="46"/>
      <c r="TTZ17" s="46"/>
      <c r="TUA17" s="46"/>
      <c r="TUB17" s="46"/>
      <c r="TUC17" s="46"/>
      <c r="TUD17" s="46"/>
      <c r="TUE17" s="46"/>
      <c r="TUF17" s="46"/>
      <c r="TUG17" s="46"/>
      <c r="TUH17" s="46"/>
      <c r="TUI17" s="46"/>
      <c r="TUJ17" s="46"/>
      <c r="TUK17" s="46"/>
      <c r="TUL17" s="46"/>
      <c r="TUM17" s="46"/>
      <c r="TUN17" s="46"/>
      <c r="TUO17" s="46"/>
      <c r="TUP17" s="46"/>
      <c r="TUQ17" s="46"/>
      <c r="TUR17" s="46"/>
      <c r="TUS17" s="46"/>
      <c r="TUT17" s="46"/>
      <c r="TUU17" s="46"/>
      <c r="TUV17" s="46"/>
      <c r="TUW17" s="46"/>
      <c r="TUX17" s="46"/>
      <c r="TUY17" s="46"/>
      <c r="TUZ17" s="46"/>
      <c r="TVA17" s="46"/>
      <c r="TVB17" s="46"/>
      <c r="TVC17" s="46"/>
      <c r="TVD17" s="46"/>
      <c r="TVE17" s="46"/>
      <c r="TVF17" s="46"/>
      <c r="TVG17" s="46"/>
      <c r="TVH17" s="46"/>
      <c r="TVI17" s="46"/>
      <c r="TVJ17" s="46"/>
      <c r="TVK17" s="46"/>
      <c r="TVL17" s="46"/>
      <c r="TVM17" s="46"/>
      <c r="TVN17" s="46"/>
      <c r="TVO17" s="46"/>
      <c r="TVP17" s="46"/>
      <c r="TVQ17" s="46"/>
      <c r="TVR17" s="46"/>
      <c r="TVS17" s="46"/>
      <c r="TVT17" s="46"/>
      <c r="TVU17" s="46"/>
      <c r="TVV17" s="46"/>
      <c r="TVW17" s="46"/>
      <c r="TVX17" s="46"/>
      <c r="TVY17" s="46"/>
      <c r="TVZ17" s="46"/>
      <c r="TWA17" s="46"/>
      <c r="TWB17" s="46"/>
      <c r="TWC17" s="46"/>
      <c r="TWD17" s="46"/>
      <c r="TWE17" s="46"/>
      <c r="TWF17" s="46"/>
      <c r="TWG17" s="46"/>
      <c r="TWH17" s="46"/>
      <c r="TWI17" s="46"/>
      <c r="TWJ17" s="46"/>
      <c r="TWK17" s="46"/>
      <c r="TWL17" s="46"/>
      <c r="TWM17" s="46"/>
      <c r="TWN17" s="46"/>
      <c r="TWO17" s="46"/>
      <c r="TWP17" s="46"/>
      <c r="TWQ17" s="46"/>
      <c r="TWR17" s="46"/>
      <c r="TWS17" s="46"/>
      <c r="TWT17" s="46"/>
      <c r="TWU17" s="46"/>
      <c r="TWV17" s="46"/>
      <c r="TWW17" s="46"/>
      <c r="TWX17" s="46"/>
      <c r="TWY17" s="46"/>
      <c r="TWZ17" s="46"/>
      <c r="TXA17" s="46"/>
      <c r="TXB17" s="46"/>
      <c r="TXC17" s="46"/>
      <c r="TXD17" s="46"/>
      <c r="TXE17" s="46"/>
      <c r="TXF17" s="46"/>
      <c r="TXG17" s="46"/>
      <c r="TXH17" s="46"/>
      <c r="TXI17" s="46"/>
      <c r="TXJ17" s="46"/>
      <c r="TXK17" s="46"/>
      <c r="TXL17" s="46"/>
      <c r="TXM17" s="46"/>
      <c r="TXN17" s="46"/>
      <c r="TXO17" s="46"/>
      <c r="TXP17" s="46"/>
      <c r="TXQ17" s="46"/>
      <c r="TXR17" s="46"/>
      <c r="TXS17" s="46"/>
      <c r="TXT17" s="46"/>
      <c r="TXU17" s="46"/>
      <c r="TXV17" s="46"/>
      <c r="TXW17" s="46"/>
      <c r="TXX17" s="46"/>
      <c r="TXY17" s="46"/>
      <c r="TXZ17" s="46"/>
      <c r="TYA17" s="46"/>
      <c r="TYB17" s="46"/>
      <c r="TYC17" s="46"/>
      <c r="TYD17" s="46"/>
      <c r="TYE17" s="46"/>
      <c r="TYF17" s="46"/>
      <c r="TYG17" s="46"/>
      <c r="TYH17" s="46"/>
      <c r="TYI17" s="46"/>
      <c r="TYJ17" s="46"/>
      <c r="TYK17" s="46"/>
      <c r="TYL17" s="46"/>
      <c r="TYM17" s="46"/>
      <c r="TYN17" s="46"/>
      <c r="TYO17" s="46"/>
      <c r="TYP17" s="46"/>
      <c r="TYQ17" s="46"/>
      <c r="TYR17" s="46"/>
      <c r="TYS17" s="46"/>
      <c r="TYT17" s="46"/>
      <c r="TYU17" s="46"/>
      <c r="TYV17" s="46"/>
      <c r="TYW17" s="46"/>
      <c r="TYX17" s="46"/>
      <c r="TYY17" s="46"/>
      <c r="TYZ17" s="46"/>
      <c r="TZA17" s="46"/>
      <c r="TZB17" s="46"/>
      <c r="TZC17" s="46"/>
      <c r="TZD17" s="46"/>
      <c r="TZE17" s="46"/>
      <c r="TZF17" s="46"/>
      <c r="TZG17" s="46"/>
      <c r="TZH17" s="46"/>
      <c r="TZI17" s="46"/>
      <c r="TZJ17" s="46"/>
      <c r="TZK17" s="46"/>
      <c r="TZL17" s="46"/>
      <c r="TZM17" s="46"/>
      <c r="TZN17" s="46"/>
      <c r="TZO17" s="46"/>
      <c r="TZP17" s="46"/>
      <c r="TZQ17" s="46"/>
      <c r="TZR17" s="46"/>
      <c r="TZS17" s="46"/>
      <c r="TZT17" s="46"/>
      <c r="TZU17" s="46"/>
      <c r="TZV17" s="46"/>
      <c r="TZW17" s="46"/>
      <c r="TZX17" s="46"/>
      <c r="TZY17" s="46"/>
      <c r="TZZ17" s="46"/>
      <c r="UAA17" s="46"/>
      <c r="UAB17" s="46"/>
      <c r="UAC17" s="46"/>
      <c r="UAD17" s="46"/>
      <c r="UAE17" s="46"/>
      <c r="UAF17" s="46"/>
      <c r="UAG17" s="46"/>
      <c r="UAH17" s="46"/>
      <c r="UAI17" s="46"/>
      <c r="UAJ17" s="46"/>
      <c r="UAK17" s="46"/>
      <c r="UAL17" s="46"/>
      <c r="UAM17" s="46"/>
      <c r="UAN17" s="46"/>
      <c r="UAO17" s="46"/>
      <c r="UAP17" s="46"/>
      <c r="UAQ17" s="46"/>
      <c r="UAR17" s="46"/>
      <c r="UAS17" s="46"/>
      <c r="UAT17" s="46"/>
      <c r="UAU17" s="46"/>
      <c r="UAV17" s="46"/>
      <c r="UAW17" s="46"/>
      <c r="UAX17" s="46"/>
      <c r="UAY17" s="46"/>
      <c r="UAZ17" s="46"/>
      <c r="UBA17" s="46"/>
      <c r="UBB17" s="46"/>
      <c r="UBC17" s="46"/>
      <c r="UBD17" s="46"/>
      <c r="UBE17" s="46"/>
      <c r="UBF17" s="46"/>
      <c r="UBG17" s="46"/>
      <c r="UBH17" s="46"/>
      <c r="UBI17" s="46"/>
      <c r="UBJ17" s="46"/>
      <c r="UBK17" s="46"/>
      <c r="UBL17" s="46"/>
      <c r="UBM17" s="46"/>
      <c r="UBN17" s="46"/>
      <c r="UBO17" s="46"/>
      <c r="UBP17" s="46"/>
      <c r="UBQ17" s="46"/>
      <c r="UBR17" s="46"/>
      <c r="UBS17" s="46"/>
      <c r="UBT17" s="46"/>
      <c r="UBU17" s="46"/>
      <c r="UBV17" s="46"/>
      <c r="UBW17" s="46"/>
      <c r="UBX17" s="46"/>
      <c r="UBY17" s="46"/>
      <c r="UBZ17" s="46"/>
      <c r="UCA17" s="46"/>
      <c r="UCB17" s="46"/>
      <c r="UCC17" s="46"/>
      <c r="UCD17" s="46"/>
      <c r="UCE17" s="46"/>
      <c r="UCF17" s="46"/>
      <c r="UCG17" s="46"/>
      <c r="UCH17" s="46"/>
      <c r="UCI17" s="46"/>
      <c r="UCJ17" s="46"/>
      <c r="UCK17" s="46"/>
      <c r="UCL17" s="46"/>
      <c r="UCM17" s="46"/>
      <c r="UCN17" s="46"/>
      <c r="UCO17" s="46"/>
      <c r="UCP17" s="46"/>
      <c r="UCQ17" s="46"/>
      <c r="UCR17" s="46"/>
      <c r="UCS17" s="46"/>
      <c r="UCT17" s="46"/>
      <c r="UCU17" s="46"/>
      <c r="UCV17" s="46"/>
      <c r="UCW17" s="46"/>
      <c r="UCX17" s="46"/>
      <c r="UCY17" s="46"/>
      <c r="UCZ17" s="46"/>
      <c r="UDA17" s="46"/>
      <c r="UDB17" s="46"/>
      <c r="UDC17" s="46"/>
      <c r="UDD17" s="46"/>
      <c r="UDE17" s="46"/>
      <c r="UDF17" s="46"/>
      <c r="UDG17" s="46"/>
      <c r="UDH17" s="46"/>
      <c r="UDI17" s="46"/>
      <c r="UDJ17" s="46"/>
      <c r="UDK17" s="46"/>
      <c r="UDL17" s="46"/>
      <c r="UDM17" s="46"/>
      <c r="UDN17" s="46"/>
      <c r="UDO17" s="46"/>
      <c r="UDP17" s="46"/>
      <c r="UDQ17" s="46"/>
      <c r="UDR17" s="46"/>
      <c r="UDS17" s="46"/>
      <c r="UDT17" s="46"/>
      <c r="UDU17" s="46"/>
      <c r="UDV17" s="46"/>
      <c r="UDW17" s="46"/>
      <c r="UDX17" s="46"/>
      <c r="UDY17" s="46"/>
      <c r="UDZ17" s="46"/>
      <c r="UEA17" s="46"/>
      <c r="UEB17" s="46"/>
      <c r="UEC17" s="46"/>
      <c r="UED17" s="46"/>
      <c r="UEE17" s="46"/>
      <c r="UEF17" s="46"/>
      <c r="UEG17" s="46"/>
      <c r="UEH17" s="46"/>
      <c r="UEI17" s="46"/>
      <c r="UEJ17" s="46"/>
      <c r="UEK17" s="46"/>
      <c r="UEL17" s="46"/>
      <c r="UEM17" s="46"/>
      <c r="UEN17" s="46"/>
      <c r="UEO17" s="46"/>
      <c r="UEP17" s="46"/>
      <c r="UEQ17" s="46"/>
      <c r="UER17" s="46"/>
      <c r="UES17" s="46"/>
      <c r="UET17" s="46"/>
      <c r="UEU17" s="46"/>
      <c r="UEV17" s="46"/>
      <c r="UEW17" s="46"/>
      <c r="UEX17" s="46"/>
      <c r="UEY17" s="46"/>
      <c r="UEZ17" s="46"/>
      <c r="UFA17" s="46"/>
      <c r="UFB17" s="46"/>
      <c r="UFC17" s="46"/>
      <c r="UFD17" s="46"/>
      <c r="UFE17" s="46"/>
      <c r="UFF17" s="46"/>
      <c r="UFG17" s="46"/>
      <c r="UFH17" s="46"/>
      <c r="UFI17" s="46"/>
      <c r="UFJ17" s="46"/>
      <c r="UFK17" s="46"/>
      <c r="UFL17" s="46"/>
      <c r="UFM17" s="46"/>
      <c r="UFN17" s="46"/>
      <c r="UFO17" s="46"/>
      <c r="UFP17" s="46"/>
      <c r="UFQ17" s="46"/>
      <c r="UFR17" s="46"/>
      <c r="UFS17" s="46"/>
      <c r="UFT17" s="46"/>
      <c r="UFU17" s="46"/>
      <c r="UFV17" s="46"/>
      <c r="UFW17" s="46"/>
      <c r="UFX17" s="46"/>
      <c r="UFY17" s="46"/>
      <c r="UFZ17" s="46"/>
      <c r="UGA17" s="46"/>
      <c r="UGB17" s="46"/>
      <c r="UGC17" s="46"/>
      <c r="UGD17" s="46"/>
      <c r="UGE17" s="46"/>
      <c r="UGF17" s="46"/>
      <c r="UGG17" s="46"/>
      <c r="UGH17" s="46"/>
      <c r="UGI17" s="46"/>
      <c r="UGJ17" s="46"/>
      <c r="UGK17" s="46"/>
      <c r="UGL17" s="46"/>
      <c r="UGM17" s="46"/>
      <c r="UGN17" s="46"/>
      <c r="UGO17" s="46"/>
      <c r="UGP17" s="46"/>
      <c r="UGQ17" s="46"/>
      <c r="UGR17" s="46"/>
      <c r="UGS17" s="46"/>
      <c r="UGT17" s="46"/>
      <c r="UGU17" s="46"/>
      <c r="UGV17" s="46"/>
      <c r="UGW17" s="46"/>
      <c r="UGX17" s="46"/>
      <c r="UGY17" s="46"/>
      <c r="UGZ17" s="46"/>
      <c r="UHA17" s="46"/>
      <c r="UHB17" s="46"/>
      <c r="UHC17" s="46"/>
      <c r="UHD17" s="46"/>
      <c r="UHE17" s="46"/>
      <c r="UHF17" s="46"/>
      <c r="UHG17" s="46"/>
      <c r="UHH17" s="46"/>
      <c r="UHI17" s="46"/>
      <c r="UHJ17" s="46"/>
      <c r="UHK17" s="46"/>
      <c r="UHL17" s="46"/>
      <c r="UHM17" s="46"/>
      <c r="UHN17" s="46"/>
      <c r="UHO17" s="46"/>
      <c r="UHP17" s="46"/>
      <c r="UHQ17" s="46"/>
      <c r="UHR17" s="46"/>
      <c r="UHS17" s="46"/>
      <c r="UHT17" s="46"/>
      <c r="UHU17" s="46"/>
      <c r="UHV17" s="46"/>
      <c r="UHW17" s="46"/>
      <c r="UHX17" s="46"/>
      <c r="UHY17" s="46"/>
      <c r="UHZ17" s="46"/>
      <c r="UIA17" s="46"/>
      <c r="UIB17" s="46"/>
      <c r="UIC17" s="46"/>
      <c r="UID17" s="46"/>
      <c r="UIE17" s="46"/>
      <c r="UIF17" s="46"/>
      <c r="UIG17" s="46"/>
      <c r="UIH17" s="46"/>
      <c r="UII17" s="46"/>
      <c r="UIJ17" s="46"/>
      <c r="UIK17" s="46"/>
      <c r="UIL17" s="46"/>
      <c r="UIM17" s="46"/>
      <c r="UIN17" s="46"/>
      <c r="UIO17" s="46"/>
      <c r="UIP17" s="46"/>
      <c r="UIQ17" s="46"/>
      <c r="UIR17" s="46"/>
      <c r="UIS17" s="46"/>
      <c r="UIT17" s="46"/>
      <c r="UIU17" s="46"/>
      <c r="UIV17" s="46"/>
      <c r="UIW17" s="46"/>
      <c r="UIX17" s="46"/>
      <c r="UIY17" s="46"/>
      <c r="UIZ17" s="46"/>
      <c r="UJA17" s="46"/>
      <c r="UJB17" s="46"/>
      <c r="UJC17" s="46"/>
      <c r="UJD17" s="46"/>
      <c r="UJE17" s="46"/>
      <c r="UJF17" s="46"/>
      <c r="UJG17" s="46"/>
      <c r="UJH17" s="46"/>
      <c r="UJI17" s="46"/>
      <c r="UJJ17" s="46"/>
      <c r="UJK17" s="46"/>
      <c r="UJL17" s="46"/>
      <c r="UJM17" s="46"/>
      <c r="UJN17" s="46"/>
      <c r="UJO17" s="46"/>
      <c r="UJP17" s="46"/>
      <c r="UJQ17" s="46"/>
      <c r="UJR17" s="46"/>
      <c r="UJS17" s="46"/>
      <c r="UJT17" s="46"/>
      <c r="UJU17" s="46"/>
      <c r="UJV17" s="46"/>
      <c r="UJW17" s="46"/>
      <c r="UJX17" s="46"/>
      <c r="UJY17" s="46"/>
      <c r="UJZ17" s="46"/>
      <c r="UKA17" s="46"/>
      <c r="UKB17" s="46"/>
      <c r="UKC17" s="46"/>
      <c r="UKD17" s="46"/>
      <c r="UKE17" s="46"/>
      <c r="UKF17" s="46"/>
      <c r="UKG17" s="46"/>
      <c r="UKH17" s="46"/>
      <c r="UKI17" s="46"/>
      <c r="UKJ17" s="46"/>
      <c r="UKK17" s="46"/>
      <c r="UKL17" s="46"/>
      <c r="UKM17" s="46"/>
      <c r="UKN17" s="46"/>
      <c r="UKO17" s="46"/>
      <c r="UKP17" s="46"/>
      <c r="UKQ17" s="46"/>
      <c r="UKR17" s="46"/>
      <c r="UKS17" s="46"/>
      <c r="UKT17" s="46"/>
      <c r="UKU17" s="46"/>
      <c r="UKV17" s="46"/>
      <c r="UKW17" s="46"/>
      <c r="UKX17" s="46"/>
      <c r="UKY17" s="46"/>
      <c r="UKZ17" s="46"/>
      <c r="ULA17" s="46"/>
      <c r="ULB17" s="46"/>
      <c r="ULC17" s="46"/>
      <c r="ULD17" s="46"/>
      <c r="ULE17" s="46"/>
      <c r="ULF17" s="46"/>
      <c r="ULG17" s="46"/>
      <c r="ULH17" s="46"/>
      <c r="ULI17" s="46"/>
      <c r="ULJ17" s="46"/>
      <c r="ULK17" s="46"/>
      <c r="ULL17" s="46"/>
      <c r="ULM17" s="46"/>
      <c r="ULN17" s="46"/>
      <c r="ULO17" s="46"/>
      <c r="ULP17" s="46"/>
      <c r="ULQ17" s="46"/>
      <c r="ULR17" s="46"/>
      <c r="ULS17" s="46"/>
      <c r="ULT17" s="46"/>
      <c r="ULU17" s="46"/>
      <c r="ULV17" s="46"/>
      <c r="ULW17" s="46"/>
      <c r="ULX17" s="46"/>
      <c r="ULY17" s="46"/>
      <c r="ULZ17" s="46"/>
      <c r="UMA17" s="46"/>
      <c r="UMB17" s="46"/>
      <c r="UMC17" s="46"/>
      <c r="UMD17" s="46"/>
      <c r="UME17" s="46"/>
      <c r="UMF17" s="46"/>
      <c r="UMG17" s="46"/>
      <c r="UMH17" s="46"/>
      <c r="UMI17" s="46"/>
      <c r="UMJ17" s="46"/>
      <c r="UMK17" s="46"/>
      <c r="UML17" s="46"/>
      <c r="UMM17" s="46"/>
      <c r="UMN17" s="46"/>
      <c r="UMO17" s="46"/>
      <c r="UMP17" s="46"/>
      <c r="UMQ17" s="46"/>
      <c r="UMR17" s="46"/>
      <c r="UMS17" s="46"/>
      <c r="UMT17" s="46"/>
      <c r="UMU17" s="46"/>
      <c r="UMV17" s="46"/>
      <c r="UMW17" s="46"/>
      <c r="UMX17" s="46"/>
      <c r="UMY17" s="46"/>
      <c r="UMZ17" s="46"/>
      <c r="UNA17" s="46"/>
      <c r="UNB17" s="46"/>
      <c r="UNC17" s="46"/>
      <c r="UND17" s="46"/>
      <c r="UNE17" s="46"/>
      <c r="UNF17" s="46"/>
      <c r="UNG17" s="46"/>
      <c r="UNH17" s="46"/>
      <c r="UNI17" s="46"/>
      <c r="UNJ17" s="46"/>
      <c r="UNK17" s="46"/>
      <c r="UNL17" s="46"/>
      <c r="UNM17" s="46"/>
      <c r="UNN17" s="46"/>
      <c r="UNO17" s="46"/>
      <c r="UNP17" s="46"/>
      <c r="UNQ17" s="46"/>
      <c r="UNR17" s="46"/>
      <c r="UNS17" s="46"/>
      <c r="UNT17" s="46"/>
      <c r="UNU17" s="46"/>
      <c r="UNV17" s="46"/>
      <c r="UNW17" s="46"/>
      <c r="UNX17" s="46"/>
      <c r="UNY17" s="46"/>
      <c r="UNZ17" s="46"/>
      <c r="UOA17" s="46"/>
      <c r="UOB17" s="46"/>
      <c r="UOC17" s="46"/>
      <c r="UOD17" s="46"/>
      <c r="UOE17" s="46"/>
      <c r="UOF17" s="46"/>
      <c r="UOG17" s="46"/>
      <c r="UOH17" s="46"/>
      <c r="UOI17" s="46"/>
      <c r="UOJ17" s="46"/>
      <c r="UOK17" s="46"/>
      <c r="UOL17" s="46"/>
      <c r="UOM17" s="46"/>
      <c r="UON17" s="46"/>
      <c r="UOO17" s="46"/>
      <c r="UOP17" s="46"/>
      <c r="UOQ17" s="46"/>
      <c r="UOR17" s="46"/>
      <c r="UOS17" s="46"/>
      <c r="UOT17" s="46"/>
      <c r="UOU17" s="46"/>
      <c r="UOV17" s="46"/>
      <c r="UOW17" s="46"/>
      <c r="UOX17" s="46"/>
      <c r="UOY17" s="46"/>
      <c r="UOZ17" s="46"/>
      <c r="UPA17" s="46"/>
      <c r="UPB17" s="46"/>
      <c r="UPC17" s="46"/>
      <c r="UPD17" s="46"/>
      <c r="UPE17" s="46"/>
      <c r="UPF17" s="46"/>
      <c r="UPG17" s="46"/>
      <c r="UPH17" s="46"/>
      <c r="UPI17" s="46"/>
      <c r="UPJ17" s="46"/>
      <c r="UPK17" s="46"/>
      <c r="UPL17" s="46"/>
      <c r="UPM17" s="46"/>
      <c r="UPN17" s="46"/>
      <c r="UPO17" s="46"/>
      <c r="UPP17" s="46"/>
      <c r="UPQ17" s="46"/>
      <c r="UPR17" s="46"/>
      <c r="UPS17" s="46"/>
      <c r="UPT17" s="46"/>
      <c r="UPU17" s="46"/>
      <c r="UPV17" s="46"/>
      <c r="UPW17" s="46"/>
      <c r="UPX17" s="46"/>
      <c r="UPY17" s="46"/>
      <c r="UPZ17" s="46"/>
      <c r="UQA17" s="46"/>
      <c r="UQB17" s="46"/>
      <c r="UQC17" s="46"/>
      <c r="UQD17" s="46"/>
      <c r="UQE17" s="46"/>
      <c r="UQF17" s="46"/>
      <c r="UQG17" s="46"/>
      <c r="UQH17" s="46"/>
      <c r="UQI17" s="46"/>
      <c r="UQJ17" s="46"/>
      <c r="UQK17" s="46"/>
      <c r="UQL17" s="46"/>
      <c r="UQM17" s="46"/>
      <c r="UQN17" s="46"/>
      <c r="UQO17" s="46"/>
      <c r="UQP17" s="46"/>
      <c r="UQQ17" s="46"/>
      <c r="UQR17" s="46"/>
      <c r="UQS17" s="46"/>
      <c r="UQT17" s="46"/>
      <c r="UQU17" s="46"/>
      <c r="UQV17" s="46"/>
      <c r="UQW17" s="46"/>
      <c r="UQX17" s="46"/>
      <c r="UQY17" s="46"/>
      <c r="UQZ17" s="46"/>
      <c r="URA17" s="46"/>
      <c r="URB17" s="46"/>
      <c r="URC17" s="46"/>
      <c r="URD17" s="46"/>
      <c r="URE17" s="46"/>
      <c r="URF17" s="46"/>
      <c r="URG17" s="46"/>
      <c r="URH17" s="46"/>
      <c r="URI17" s="46"/>
      <c r="URJ17" s="46"/>
      <c r="URK17" s="46"/>
      <c r="URL17" s="46"/>
      <c r="URM17" s="46"/>
      <c r="URN17" s="46"/>
      <c r="URO17" s="46"/>
      <c r="URP17" s="46"/>
      <c r="URQ17" s="46"/>
      <c r="URR17" s="46"/>
      <c r="URS17" s="46"/>
      <c r="URT17" s="46"/>
      <c r="URU17" s="46"/>
      <c r="URV17" s="46"/>
      <c r="URW17" s="46"/>
      <c r="URX17" s="46"/>
      <c r="URY17" s="46"/>
      <c r="URZ17" s="46"/>
      <c r="USA17" s="46"/>
      <c r="USB17" s="46"/>
      <c r="USC17" s="46"/>
      <c r="USD17" s="46"/>
      <c r="USE17" s="46"/>
      <c r="USF17" s="46"/>
      <c r="USG17" s="46"/>
      <c r="USH17" s="46"/>
      <c r="USI17" s="46"/>
      <c r="USJ17" s="46"/>
      <c r="USK17" s="46"/>
      <c r="USL17" s="46"/>
      <c r="USM17" s="46"/>
      <c r="USN17" s="46"/>
      <c r="USO17" s="46"/>
      <c r="USP17" s="46"/>
      <c r="USQ17" s="46"/>
      <c r="USR17" s="46"/>
      <c r="USS17" s="46"/>
      <c r="UST17" s="46"/>
      <c r="USU17" s="46"/>
      <c r="USV17" s="46"/>
      <c r="USW17" s="46"/>
      <c r="USX17" s="46"/>
      <c r="USY17" s="46"/>
      <c r="USZ17" s="46"/>
      <c r="UTA17" s="46"/>
      <c r="UTB17" s="46"/>
      <c r="UTC17" s="46"/>
      <c r="UTD17" s="46"/>
      <c r="UTE17" s="46"/>
      <c r="UTF17" s="46"/>
      <c r="UTG17" s="46"/>
      <c r="UTH17" s="46"/>
      <c r="UTI17" s="46"/>
      <c r="UTJ17" s="46"/>
      <c r="UTK17" s="46"/>
      <c r="UTL17" s="46"/>
      <c r="UTM17" s="46"/>
      <c r="UTN17" s="46"/>
      <c r="UTO17" s="46"/>
      <c r="UTP17" s="46"/>
      <c r="UTQ17" s="46"/>
      <c r="UTR17" s="46"/>
      <c r="UTS17" s="46"/>
      <c r="UTT17" s="46"/>
      <c r="UTU17" s="46"/>
      <c r="UTV17" s="46"/>
      <c r="UTW17" s="46"/>
      <c r="UTX17" s="46"/>
      <c r="UTY17" s="46"/>
      <c r="UTZ17" s="46"/>
      <c r="UUA17" s="46"/>
      <c r="UUB17" s="46"/>
      <c r="UUC17" s="46"/>
      <c r="UUD17" s="46"/>
      <c r="UUE17" s="46"/>
      <c r="UUF17" s="46"/>
      <c r="UUG17" s="46"/>
      <c r="UUH17" s="46"/>
      <c r="UUI17" s="46"/>
      <c r="UUJ17" s="46"/>
      <c r="UUK17" s="46"/>
      <c r="UUL17" s="46"/>
      <c r="UUM17" s="46"/>
      <c r="UUN17" s="46"/>
      <c r="UUO17" s="46"/>
      <c r="UUP17" s="46"/>
      <c r="UUQ17" s="46"/>
      <c r="UUR17" s="46"/>
      <c r="UUS17" s="46"/>
      <c r="UUT17" s="46"/>
      <c r="UUU17" s="46"/>
      <c r="UUV17" s="46"/>
      <c r="UUW17" s="46"/>
      <c r="UUX17" s="46"/>
      <c r="UUY17" s="46"/>
      <c r="UUZ17" s="46"/>
      <c r="UVA17" s="46"/>
      <c r="UVB17" s="46"/>
      <c r="UVC17" s="46"/>
      <c r="UVD17" s="46"/>
      <c r="UVE17" s="46"/>
      <c r="UVF17" s="46"/>
      <c r="UVG17" s="46"/>
      <c r="UVH17" s="46"/>
      <c r="UVI17" s="46"/>
      <c r="UVJ17" s="46"/>
      <c r="UVK17" s="46"/>
      <c r="UVL17" s="46"/>
      <c r="UVM17" s="46"/>
      <c r="UVN17" s="46"/>
      <c r="UVO17" s="46"/>
      <c r="UVP17" s="46"/>
      <c r="UVQ17" s="46"/>
      <c r="UVR17" s="46"/>
      <c r="UVS17" s="46"/>
      <c r="UVT17" s="46"/>
      <c r="UVU17" s="46"/>
      <c r="UVV17" s="46"/>
      <c r="UVW17" s="46"/>
      <c r="UVX17" s="46"/>
      <c r="UVY17" s="46"/>
      <c r="UVZ17" s="46"/>
      <c r="UWA17" s="46"/>
      <c r="UWB17" s="46"/>
      <c r="UWC17" s="46"/>
      <c r="UWD17" s="46"/>
      <c r="UWE17" s="46"/>
      <c r="UWF17" s="46"/>
      <c r="UWG17" s="46"/>
      <c r="UWH17" s="46"/>
      <c r="UWI17" s="46"/>
      <c r="UWJ17" s="46"/>
      <c r="UWK17" s="46"/>
      <c r="UWL17" s="46"/>
      <c r="UWM17" s="46"/>
      <c r="UWN17" s="46"/>
      <c r="UWO17" s="46"/>
      <c r="UWP17" s="46"/>
      <c r="UWQ17" s="46"/>
      <c r="UWR17" s="46"/>
      <c r="UWS17" s="46"/>
      <c r="UWT17" s="46"/>
      <c r="UWU17" s="46"/>
      <c r="UWV17" s="46"/>
      <c r="UWW17" s="46"/>
      <c r="UWX17" s="46"/>
      <c r="UWY17" s="46"/>
      <c r="UWZ17" s="46"/>
      <c r="UXA17" s="46"/>
      <c r="UXB17" s="46"/>
      <c r="UXC17" s="46"/>
      <c r="UXD17" s="46"/>
      <c r="UXE17" s="46"/>
      <c r="UXF17" s="46"/>
      <c r="UXG17" s="46"/>
      <c r="UXH17" s="46"/>
      <c r="UXI17" s="46"/>
      <c r="UXJ17" s="46"/>
      <c r="UXK17" s="46"/>
      <c r="UXL17" s="46"/>
      <c r="UXM17" s="46"/>
      <c r="UXN17" s="46"/>
      <c r="UXO17" s="46"/>
      <c r="UXP17" s="46"/>
      <c r="UXQ17" s="46"/>
      <c r="UXR17" s="46"/>
      <c r="UXS17" s="46"/>
      <c r="UXT17" s="46"/>
      <c r="UXU17" s="46"/>
      <c r="UXV17" s="46"/>
      <c r="UXW17" s="46"/>
      <c r="UXX17" s="46"/>
      <c r="UXY17" s="46"/>
      <c r="UXZ17" s="46"/>
      <c r="UYA17" s="46"/>
      <c r="UYB17" s="46"/>
      <c r="UYC17" s="46"/>
      <c r="UYD17" s="46"/>
      <c r="UYE17" s="46"/>
      <c r="UYF17" s="46"/>
      <c r="UYG17" s="46"/>
      <c r="UYH17" s="46"/>
      <c r="UYI17" s="46"/>
      <c r="UYJ17" s="46"/>
      <c r="UYK17" s="46"/>
      <c r="UYL17" s="46"/>
      <c r="UYM17" s="46"/>
      <c r="UYN17" s="46"/>
      <c r="UYO17" s="46"/>
      <c r="UYP17" s="46"/>
      <c r="UYQ17" s="46"/>
      <c r="UYR17" s="46"/>
      <c r="UYS17" s="46"/>
      <c r="UYT17" s="46"/>
      <c r="UYU17" s="46"/>
      <c r="UYV17" s="46"/>
      <c r="UYW17" s="46"/>
      <c r="UYX17" s="46"/>
      <c r="UYY17" s="46"/>
      <c r="UYZ17" s="46"/>
      <c r="UZA17" s="46"/>
      <c r="UZB17" s="46"/>
      <c r="UZC17" s="46"/>
      <c r="UZD17" s="46"/>
      <c r="UZE17" s="46"/>
      <c r="UZF17" s="46"/>
      <c r="UZG17" s="46"/>
      <c r="UZH17" s="46"/>
      <c r="UZI17" s="46"/>
      <c r="UZJ17" s="46"/>
      <c r="UZK17" s="46"/>
      <c r="UZL17" s="46"/>
      <c r="UZM17" s="46"/>
      <c r="UZN17" s="46"/>
      <c r="UZO17" s="46"/>
      <c r="UZP17" s="46"/>
      <c r="UZQ17" s="46"/>
      <c r="UZR17" s="46"/>
      <c r="UZS17" s="46"/>
      <c r="UZT17" s="46"/>
      <c r="UZU17" s="46"/>
      <c r="UZV17" s="46"/>
      <c r="UZW17" s="46"/>
      <c r="UZX17" s="46"/>
      <c r="UZY17" s="46"/>
      <c r="UZZ17" s="46"/>
      <c r="VAA17" s="46"/>
      <c r="VAB17" s="46"/>
      <c r="VAC17" s="46"/>
      <c r="VAD17" s="46"/>
      <c r="VAE17" s="46"/>
      <c r="VAF17" s="46"/>
      <c r="VAG17" s="46"/>
      <c r="VAH17" s="46"/>
      <c r="VAI17" s="46"/>
      <c r="VAJ17" s="46"/>
      <c r="VAK17" s="46"/>
      <c r="VAL17" s="46"/>
      <c r="VAM17" s="46"/>
      <c r="VAN17" s="46"/>
      <c r="VAO17" s="46"/>
      <c r="VAP17" s="46"/>
      <c r="VAQ17" s="46"/>
      <c r="VAR17" s="46"/>
      <c r="VAS17" s="46"/>
      <c r="VAT17" s="46"/>
      <c r="VAU17" s="46"/>
      <c r="VAV17" s="46"/>
      <c r="VAW17" s="46"/>
      <c r="VAX17" s="46"/>
      <c r="VAY17" s="46"/>
      <c r="VAZ17" s="46"/>
      <c r="VBA17" s="46"/>
      <c r="VBB17" s="46"/>
      <c r="VBC17" s="46"/>
      <c r="VBD17" s="46"/>
      <c r="VBE17" s="46"/>
      <c r="VBF17" s="46"/>
      <c r="VBG17" s="46"/>
      <c r="VBH17" s="46"/>
      <c r="VBI17" s="46"/>
      <c r="VBJ17" s="46"/>
      <c r="VBK17" s="46"/>
      <c r="VBL17" s="46"/>
      <c r="VBM17" s="46"/>
      <c r="VBN17" s="46"/>
      <c r="VBO17" s="46"/>
      <c r="VBP17" s="46"/>
      <c r="VBQ17" s="46"/>
      <c r="VBR17" s="46"/>
      <c r="VBS17" s="46"/>
      <c r="VBT17" s="46"/>
      <c r="VBU17" s="46"/>
      <c r="VBV17" s="46"/>
      <c r="VBW17" s="46"/>
      <c r="VBX17" s="46"/>
      <c r="VBY17" s="46"/>
      <c r="VBZ17" s="46"/>
      <c r="VCA17" s="46"/>
      <c r="VCB17" s="46"/>
      <c r="VCC17" s="46"/>
      <c r="VCD17" s="46"/>
      <c r="VCE17" s="46"/>
      <c r="VCF17" s="46"/>
      <c r="VCG17" s="46"/>
      <c r="VCH17" s="46"/>
      <c r="VCI17" s="46"/>
      <c r="VCJ17" s="46"/>
      <c r="VCK17" s="46"/>
      <c r="VCL17" s="46"/>
      <c r="VCM17" s="46"/>
      <c r="VCN17" s="46"/>
      <c r="VCO17" s="46"/>
      <c r="VCP17" s="46"/>
      <c r="VCQ17" s="46"/>
      <c r="VCR17" s="46"/>
      <c r="VCS17" s="46"/>
      <c r="VCT17" s="46"/>
      <c r="VCU17" s="46"/>
      <c r="VCV17" s="46"/>
      <c r="VCW17" s="46"/>
      <c r="VCX17" s="46"/>
      <c r="VCY17" s="46"/>
      <c r="VCZ17" s="46"/>
      <c r="VDA17" s="46"/>
      <c r="VDB17" s="46"/>
      <c r="VDC17" s="46"/>
      <c r="VDD17" s="46"/>
      <c r="VDE17" s="46"/>
      <c r="VDF17" s="46"/>
      <c r="VDG17" s="46"/>
      <c r="VDH17" s="46"/>
      <c r="VDI17" s="46"/>
      <c r="VDJ17" s="46"/>
      <c r="VDK17" s="46"/>
      <c r="VDL17" s="46"/>
      <c r="VDM17" s="46"/>
      <c r="VDN17" s="46"/>
      <c r="VDO17" s="46"/>
      <c r="VDP17" s="46"/>
      <c r="VDQ17" s="46"/>
      <c r="VDR17" s="46"/>
      <c r="VDS17" s="46"/>
      <c r="VDT17" s="46"/>
      <c r="VDU17" s="46"/>
      <c r="VDV17" s="46"/>
      <c r="VDW17" s="46"/>
      <c r="VDX17" s="46"/>
      <c r="VDY17" s="46"/>
      <c r="VDZ17" s="46"/>
      <c r="VEA17" s="46"/>
      <c r="VEB17" s="46"/>
      <c r="VEC17" s="46"/>
      <c r="VED17" s="46"/>
      <c r="VEE17" s="46"/>
      <c r="VEF17" s="46"/>
      <c r="VEG17" s="46"/>
      <c r="VEH17" s="46"/>
      <c r="VEI17" s="46"/>
      <c r="VEJ17" s="46"/>
      <c r="VEK17" s="46"/>
      <c r="VEL17" s="46"/>
      <c r="VEM17" s="46"/>
      <c r="VEN17" s="46"/>
      <c r="VEO17" s="46"/>
      <c r="VEP17" s="46"/>
      <c r="VEQ17" s="46"/>
      <c r="VER17" s="46"/>
      <c r="VES17" s="46"/>
      <c r="VET17" s="46"/>
      <c r="VEU17" s="46"/>
      <c r="VEV17" s="46"/>
      <c r="VEW17" s="46"/>
      <c r="VEX17" s="46"/>
      <c r="VEY17" s="46"/>
      <c r="VEZ17" s="46"/>
      <c r="VFA17" s="46"/>
      <c r="VFB17" s="46"/>
      <c r="VFC17" s="46"/>
      <c r="VFD17" s="46"/>
      <c r="VFE17" s="46"/>
      <c r="VFF17" s="46"/>
      <c r="VFG17" s="46"/>
      <c r="VFH17" s="46"/>
      <c r="VFI17" s="46"/>
      <c r="VFJ17" s="46"/>
      <c r="VFK17" s="46"/>
      <c r="VFL17" s="46"/>
      <c r="VFM17" s="46"/>
      <c r="VFN17" s="46"/>
      <c r="VFO17" s="46"/>
      <c r="VFP17" s="46"/>
      <c r="VFQ17" s="46"/>
      <c r="VFR17" s="46"/>
      <c r="VFS17" s="46"/>
      <c r="VFT17" s="46"/>
      <c r="VFU17" s="46"/>
      <c r="VFV17" s="46"/>
      <c r="VFW17" s="46"/>
      <c r="VFX17" s="46"/>
      <c r="VFY17" s="46"/>
      <c r="VFZ17" s="46"/>
      <c r="VGA17" s="46"/>
      <c r="VGB17" s="46"/>
      <c r="VGC17" s="46"/>
      <c r="VGD17" s="46"/>
      <c r="VGE17" s="46"/>
      <c r="VGF17" s="46"/>
      <c r="VGG17" s="46"/>
      <c r="VGH17" s="46"/>
      <c r="VGI17" s="46"/>
      <c r="VGJ17" s="46"/>
      <c r="VGK17" s="46"/>
      <c r="VGL17" s="46"/>
      <c r="VGM17" s="46"/>
      <c r="VGN17" s="46"/>
      <c r="VGO17" s="46"/>
      <c r="VGP17" s="46"/>
      <c r="VGQ17" s="46"/>
      <c r="VGR17" s="46"/>
      <c r="VGS17" s="46"/>
      <c r="VGT17" s="46"/>
      <c r="VGU17" s="46"/>
      <c r="VGV17" s="46"/>
      <c r="VGW17" s="46"/>
      <c r="VGX17" s="46"/>
      <c r="VGY17" s="46"/>
      <c r="VGZ17" s="46"/>
      <c r="VHA17" s="46"/>
      <c r="VHB17" s="46"/>
      <c r="VHC17" s="46"/>
      <c r="VHD17" s="46"/>
      <c r="VHE17" s="46"/>
      <c r="VHF17" s="46"/>
      <c r="VHG17" s="46"/>
      <c r="VHH17" s="46"/>
      <c r="VHI17" s="46"/>
      <c r="VHJ17" s="46"/>
      <c r="VHK17" s="46"/>
      <c r="VHL17" s="46"/>
      <c r="VHM17" s="46"/>
      <c r="VHN17" s="46"/>
      <c r="VHO17" s="46"/>
      <c r="VHP17" s="46"/>
      <c r="VHQ17" s="46"/>
      <c r="VHR17" s="46"/>
      <c r="VHS17" s="46"/>
      <c r="VHT17" s="46"/>
      <c r="VHU17" s="46"/>
      <c r="VHV17" s="46"/>
      <c r="VHW17" s="46"/>
      <c r="VHX17" s="46"/>
      <c r="VHY17" s="46"/>
      <c r="VHZ17" s="46"/>
      <c r="VIA17" s="46"/>
      <c r="VIB17" s="46"/>
      <c r="VIC17" s="46"/>
      <c r="VID17" s="46"/>
      <c r="VIE17" s="46"/>
      <c r="VIF17" s="46"/>
      <c r="VIG17" s="46"/>
      <c r="VIH17" s="46"/>
      <c r="VII17" s="46"/>
      <c r="VIJ17" s="46"/>
      <c r="VIK17" s="46"/>
      <c r="VIL17" s="46"/>
      <c r="VIM17" s="46"/>
      <c r="VIN17" s="46"/>
      <c r="VIO17" s="46"/>
      <c r="VIP17" s="46"/>
      <c r="VIQ17" s="46"/>
      <c r="VIR17" s="46"/>
      <c r="VIS17" s="46"/>
      <c r="VIT17" s="46"/>
      <c r="VIU17" s="46"/>
      <c r="VIV17" s="46"/>
      <c r="VIW17" s="46"/>
      <c r="VIX17" s="46"/>
      <c r="VIY17" s="46"/>
      <c r="VIZ17" s="46"/>
      <c r="VJA17" s="46"/>
      <c r="VJB17" s="46"/>
      <c r="VJC17" s="46"/>
      <c r="VJD17" s="46"/>
      <c r="VJE17" s="46"/>
      <c r="VJF17" s="46"/>
      <c r="VJG17" s="46"/>
      <c r="VJH17" s="46"/>
      <c r="VJI17" s="46"/>
      <c r="VJJ17" s="46"/>
      <c r="VJK17" s="46"/>
      <c r="VJL17" s="46"/>
      <c r="VJM17" s="46"/>
      <c r="VJN17" s="46"/>
      <c r="VJO17" s="46"/>
      <c r="VJP17" s="46"/>
      <c r="VJQ17" s="46"/>
      <c r="VJR17" s="46"/>
      <c r="VJS17" s="46"/>
      <c r="VJT17" s="46"/>
      <c r="VJU17" s="46"/>
      <c r="VJV17" s="46"/>
      <c r="VJW17" s="46"/>
      <c r="VJX17" s="46"/>
      <c r="VJY17" s="46"/>
      <c r="VJZ17" s="46"/>
      <c r="VKA17" s="46"/>
      <c r="VKB17" s="46"/>
      <c r="VKC17" s="46"/>
      <c r="VKD17" s="46"/>
      <c r="VKE17" s="46"/>
      <c r="VKF17" s="46"/>
      <c r="VKG17" s="46"/>
      <c r="VKH17" s="46"/>
      <c r="VKI17" s="46"/>
      <c r="VKJ17" s="46"/>
      <c r="VKK17" s="46"/>
      <c r="VKL17" s="46"/>
      <c r="VKM17" s="46"/>
      <c r="VKN17" s="46"/>
      <c r="VKO17" s="46"/>
      <c r="VKP17" s="46"/>
      <c r="VKQ17" s="46"/>
      <c r="VKR17" s="46"/>
      <c r="VKS17" s="46"/>
      <c r="VKT17" s="46"/>
      <c r="VKU17" s="46"/>
      <c r="VKV17" s="46"/>
      <c r="VKW17" s="46"/>
      <c r="VKX17" s="46"/>
      <c r="VKY17" s="46"/>
      <c r="VKZ17" s="46"/>
      <c r="VLA17" s="46"/>
      <c r="VLB17" s="46"/>
      <c r="VLC17" s="46"/>
      <c r="VLD17" s="46"/>
      <c r="VLE17" s="46"/>
      <c r="VLF17" s="46"/>
      <c r="VLG17" s="46"/>
      <c r="VLH17" s="46"/>
      <c r="VLI17" s="46"/>
      <c r="VLJ17" s="46"/>
      <c r="VLK17" s="46"/>
      <c r="VLL17" s="46"/>
      <c r="VLM17" s="46"/>
      <c r="VLN17" s="46"/>
      <c r="VLO17" s="46"/>
      <c r="VLP17" s="46"/>
      <c r="VLQ17" s="46"/>
      <c r="VLR17" s="46"/>
      <c r="VLS17" s="46"/>
      <c r="VLT17" s="46"/>
      <c r="VLU17" s="46"/>
      <c r="VLV17" s="46"/>
      <c r="VLW17" s="46"/>
      <c r="VLX17" s="46"/>
      <c r="VLY17" s="46"/>
      <c r="VLZ17" s="46"/>
      <c r="VMA17" s="46"/>
      <c r="VMB17" s="46"/>
      <c r="VMC17" s="46"/>
      <c r="VMD17" s="46"/>
      <c r="VME17" s="46"/>
      <c r="VMF17" s="46"/>
      <c r="VMG17" s="46"/>
      <c r="VMH17" s="46"/>
      <c r="VMI17" s="46"/>
      <c r="VMJ17" s="46"/>
      <c r="VMK17" s="46"/>
      <c r="VML17" s="46"/>
      <c r="VMM17" s="46"/>
      <c r="VMN17" s="46"/>
      <c r="VMO17" s="46"/>
      <c r="VMP17" s="46"/>
      <c r="VMQ17" s="46"/>
      <c r="VMR17" s="46"/>
      <c r="VMS17" s="46"/>
      <c r="VMT17" s="46"/>
      <c r="VMU17" s="46"/>
      <c r="VMV17" s="46"/>
      <c r="VMW17" s="46"/>
      <c r="VMX17" s="46"/>
      <c r="VMY17" s="46"/>
      <c r="VMZ17" s="46"/>
      <c r="VNA17" s="46"/>
      <c r="VNB17" s="46"/>
      <c r="VNC17" s="46"/>
      <c r="VND17" s="46"/>
      <c r="VNE17" s="46"/>
      <c r="VNF17" s="46"/>
      <c r="VNG17" s="46"/>
      <c r="VNH17" s="46"/>
      <c r="VNI17" s="46"/>
      <c r="VNJ17" s="46"/>
      <c r="VNK17" s="46"/>
      <c r="VNL17" s="46"/>
      <c r="VNM17" s="46"/>
      <c r="VNN17" s="46"/>
      <c r="VNO17" s="46"/>
      <c r="VNP17" s="46"/>
      <c r="VNQ17" s="46"/>
      <c r="VNR17" s="46"/>
      <c r="VNS17" s="46"/>
      <c r="VNT17" s="46"/>
      <c r="VNU17" s="46"/>
      <c r="VNV17" s="46"/>
      <c r="VNW17" s="46"/>
      <c r="VNX17" s="46"/>
      <c r="VNY17" s="46"/>
      <c r="VNZ17" s="46"/>
      <c r="VOA17" s="46"/>
      <c r="VOB17" s="46"/>
      <c r="VOC17" s="46"/>
      <c r="VOD17" s="46"/>
      <c r="VOE17" s="46"/>
      <c r="VOF17" s="46"/>
      <c r="VOG17" s="46"/>
      <c r="VOH17" s="46"/>
      <c r="VOI17" s="46"/>
      <c r="VOJ17" s="46"/>
      <c r="VOK17" s="46"/>
      <c r="VOL17" s="46"/>
      <c r="VOM17" s="46"/>
      <c r="VON17" s="46"/>
      <c r="VOO17" s="46"/>
      <c r="VOP17" s="46"/>
      <c r="VOQ17" s="46"/>
      <c r="VOR17" s="46"/>
      <c r="VOS17" s="46"/>
      <c r="VOT17" s="46"/>
      <c r="VOU17" s="46"/>
      <c r="VOV17" s="46"/>
      <c r="VOW17" s="46"/>
      <c r="VOX17" s="46"/>
      <c r="VOY17" s="46"/>
      <c r="VOZ17" s="46"/>
      <c r="VPA17" s="46"/>
      <c r="VPB17" s="46"/>
      <c r="VPC17" s="46"/>
      <c r="VPD17" s="46"/>
      <c r="VPE17" s="46"/>
      <c r="VPF17" s="46"/>
      <c r="VPG17" s="46"/>
      <c r="VPH17" s="46"/>
      <c r="VPI17" s="46"/>
      <c r="VPJ17" s="46"/>
      <c r="VPK17" s="46"/>
      <c r="VPL17" s="46"/>
      <c r="VPM17" s="46"/>
      <c r="VPN17" s="46"/>
      <c r="VPO17" s="46"/>
      <c r="VPP17" s="46"/>
      <c r="VPQ17" s="46"/>
      <c r="VPR17" s="46"/>
      <c r="VPS17" s="46"/>
      <c r="VPT17" s="46"/>
      <c r="VPU17" s="46"/>
      <c r="VPV17" s="46"/>
      <c r="VPW17" s="46"/>
      <c r="VPX17" s="46"/>
      <c r="VPY17" s="46"/>
      <c r="VPZ17" s="46"/>
      <c r="VQA17" s="46"/>
      <c r="VQB17" s="46"/>
      <c r="VQC17" s="46"/>
      <c r="VQD17" s="46"/>
      <c r="VQE17" s="46"/>
      <c r="VQF17" s="46"/>
      <c r="VQG17" s="46"/>
      <c r="VQH17" s="46"/>
      <c r="VQI17" s="46"/>
      <c r="VQJ17" s="46"/>
      <c r="VQK17" s="46"/>
      <c r="VQL17" s="46"/>
      <c r="VQM17" s="46"/>
      <c r="VQN17" s="46"/>
      <c r="VQO17" s="46"/>
      <c r="VQP17" s="46"/>
      <c r="VQQ17" s="46"/>
      <c r="VQR17" s="46"/>
      <c r="VQS17" s="46"/>
      <c r="VQT17" s="46"/>
      <c r="VQU17" s="46"/>
      <c r="VQV17" s="46"/>
      <c r="VQW17" s="46"/>
      <c r="VQX17" s="46"/>
      <c r="VQY17" s="46"/>
      <c r="VQZ17" s="46"/>
      <c r="VRA17" s="46"/>
      <c r="VRB17" s="46"/>
      <c r="VRC17" s="46"/>
      <c r="VRD17" s="46"/>
      <c r="VRE17" s="46"/>
      <c r="VRF17" s="46"/>
      <c r="VRG17" s="46"/>
      <c r="VRH17" s="46"/>
      <c r="VRI17" s="46"/>
      <c r="VRJ17" s="46"/>
      <c r="VRK17" s="46"/>
      <c r="VRL17" s="46"/>
      <c r="VRM17" s="46"/>
      <c r="VRN17" s="46"/>
      <c r="VRO17" s="46"/>
      <c r="VRP17" s="46"/>
      <c r="VRQ17" s="46"/>
      <c r="VRR17" s="46"/>
      <c r="VRS17" s="46"/>
      <c r="VRT17" s="46"/>
      <c r="VRU17" s="46"/>
      <c r="VRV17" s="46"/>
      <c r="VRW17" s="46"/>
      <c r="VRX17" s="46"/>
      <c r="VRY17" s="46"/>
      <c r="VRZ17" s="46"/>
      <c r="VSA17" s="46"/>
      <c r="VSB17" s="46"/>
      <c r="VSC17" s="46"/>
      <c r="VSD17" s="46"/>
      <c r="VSE17" s="46"/>
      <c r="VSF17" s="46"/>
      <c r="VSG17" s="46"/>
      <c r="VSH17" s="46"/>
      <c r="VSI17" s="46"/>
      <c r="VSJ17" s="46"/>
      <c r="VSK17" s="46"/>
      <c r="VSL17" s="46"/>
      <c r="VSM17" s="46"/>
      <c r="VSN17" s="46"/>
      <c r="VSO17" s="46"/>
      <c r="VSP17" s="46"/>
      <c r="VSQ17" s="46"/>
      <c r="VSR17" s="46"/>
      <c r="VSS17" s="46"/>
      <c r="VST17" s="46"/>
      <c r="VSU17" s="46"/>
      <c r="VSV17" s="46"/>
      <c r="VSW17" s="46"/>
      <c r="VSX17" s="46"/>
      <c r="VSY17" s="46"/>
      <c r="VSZ17" s="46"/>
      <c r="VTA17" s="46"/>
      <c r="VTB17" s="46"/>
      <c r="VTC17" s="46"/>
      <c r="VTD17" s="46"/>
      <c r="VTE17" s="46"/>
      <c r="VTF17" s="46"/>
      <c r="VTG17" s="46"/>
      <c r="VTH17" s="46"/>
      <c r="VTI17" s="46"/>
      <c r="VTJ17" s="46"/>
      <c r="VTK17" s="46"/>
      <c r="VTL17" s="46"/>
      <c r="VTM17" s="46"/>
      <c r="VTN17" s="46"/>
      <c r="VTO17" s="46"/>
      <c r="VTP17" s="46"/>
      <c r="VTQ17" s="46"/>
      <c r="VTR17" s="46"/>
      <c r="VTS17" s="46"/>
      <c r="VTT17" s="46"/>
      <c r="VTU17" s="46"/>
      <c r="VTV17" s="46"/>
      <c r="VTW17" s="46"/>
      <c r="VTX17" s="46"/>
      <c r="VTY17" s="46"/>
      <c r="VTZ17" s="46"/>
      <c r="VUA17" s="46"/>
      <c r="VUB17" s="46"/>
      <c r="VUC17" s="46"/>
      <c r="VUD17" s="46"/>
      <c r="VUE17" s="46"/>
      <c r="VUF17" s="46"/>
      <c r="VUG17" s="46"/>
      <c r="VUH17" s="46"/>
      <c r="VUI17" s="46"/>
      <c r="VUJ17" s="46"/>
      <c r="VUK17" s="46"/>
      <c r="VUL17" s="46"/>
      <c r="VUM17" s="46"/>
      <c r="VUN17" s="46"/>
      <c r="VUO17" s="46"/>
      <c r="VUP17" s="46"/>
      <c r="VUQ17" s="46"/>
      <c r="VUR17" s="46"/>
      <c r="VUS17" s="46"/>
      <c r="VUT17" s="46"/>
      <c r="VUU17" s="46"/>
      <c r="VUV17" s="46"/>
      <c r="VUW17" s="46"/>
      <c r="VUX17" s="46"/>
      <c r="VUY17" s="46"/>
      <c r="VUZ17" s="46"/>
      <c r="VVA17" s="46"/>
      <c r="VVB17" s="46"/>
      <c r="VVC17" s="46"/>
      <c r="VVD17" s="46"/>
      <c r="VVE17" s="46"/>
      <c r="VVF17" s="46"/>
      <c r="VVG17" s="46"/>
      <c r="VVH17" s="46"/>
      <c r="VVI17" s="46"/>
      <c r="VVJ17" s="46"/>
      <c r="VVK17" s="46"/>
      <c r="VVL17" s="46"/>
      <c r="VVM17" s="46"/>
      <c r="VVN17" s="46"/>
      <c r="VVO17" s="46"/>
      <c r="VVP17" s="46"/>
      <c r="VVQ17" s="46"/>
      <c r="VVR17" s="46"/>
      <c r="VVS17" s="46"/>
      <c r="VVT17" s="46"/>
      <c r="VVU17" s="46"/>
      <c r="VVV17" s="46"/>
      <c r="VVW17" s="46"/>
      <c r="VVX17" s="46"/>
      <c r="VVY17" s="46"/>
      <c r="VVZ17" s="46"/>
      <c r="VWA17" s="46"/>
      <c r="VWB17" s="46"/>
      <c r="VWC17" s="46"/>
      <c r="VWD17" s="46"/>
      <c r="VWE17" s="46"/>
      <c r="VWF17" s="46"/>
      <c r="VWG17" s="46"/>
      <c r="VWH17" s="46"/>
      <c r="VWI17" s="46"/>
      <c r="VWJ17" s="46"/>
      <c r="VWK17" s="46"/>
      <c r="VWL17" s="46"/>
      <c r="VWM17" s="46"/>
      <c r="VWN17" s="46"/>
      <c r="VWO17" s="46"/>
      <c r="VWP17" s="46"/>
      <c r="VWQ17" s="46"/>
      <c r="VWR17" s="46"/>
      <c r="VWS17" s="46"/>
      <c r="VWT17" s="46"/>
      <c r="VWU17" s="46"/>
      <c r="VWV17" s="46"/>
      <c r="VWW17" s="46"/>
      <c r="VWX17" s="46"/>
      <c r="VWY17" s="46"/>
      <c r="VWZ17" s="46"/>
      <c r="VXA17" s="46"/>
      <c r="VXB17" s="46"/>
      <c r="VXC17" s="46"/>
      <c r="VXD17" s="46"/>
      <c r="VXE17" s="46"/>
      <c r="VXF17" s="46"/>
      <c r="VXG17" s="46"/>
      <c r="VXH17" s="46"/>
      <c r="VXI17" s="46"/>
      <c r="VXJ17" s="46"/>
      <c r="VXK17" s="46"/>
      <c r="VXL17" s="46"/>
      <c r="VXM17" s="46"/>
      <c r="VXN17" s="46"/>
      <c r="VXO17" s="46"/>
      <c r="VXP17" s="46"/>
      <c r="VXQ17" s="46"/>
      <c r="VXR17" s="46"/>
      <c r="VXS17" s="46"/>
      <c r="VXT17" s="46"/>
      <c r="VXU17" s="46"/>
      <c r="VXV17" s="46"/>
      <c r="VXW17" s="46"/>
      <c r="VXX17" s="46"/>
      <c r="VXY17" s="46"/>
      <c r="VXZ17" s="46"/>
      <c r="VYA17" s="46"/>
      <c r="VYB17" s="46"/>
      <c r="VYC17" s="46"/>
      <c r="VYD17" s="46"/>
      <c r="VYE17" s="46"/>
      <c r="VYF17" s="46"/>
      <c r="VYG17" s="46"/>
      <c r="VYH17" s="46"/>
      <c r="VYI17" s="46"/>
      <c r="VYJ17" s="46"/>
      <c r="VYK17" s="46"/>
      <c r="VYL17" s="46"/>
      <c r="VYM17" s="46"/>
      <c r="VYN17" s="46"/>
      <c r="VYO17" s="46"/>
      <c r="VYP17" s="46"/>
      <c r="VYQ17" s="46"/>
      <c r="VYR17" s="46"/>
      <c r="VYS17" s="46"/>
      <c r="VYT17" s="46"/>
      <c r="VYU17" s="46"/>
      <c r="VYV17" s="46"/>
      <c r="VYW17" s="46"/>
      <c r="VYX17" s="46"/>
      <c r="VYY17" s="46"/>
      <c r="VYZ17" s="46"/>
      <c r="VZA17" s="46"/>
      <c r="VZB17" s="46"/>
      <c r="VZC17" s="46"/>
      <c r="VZD17" s="46"/>
      <c r="VZE17" s="46"/>
      <c r="VZF17" s="46"/>
      <c r="VZG17" s="46"/>
      <c r="VZH17" s="46"/>
      <c r="VZI17" s="46"/>
      <c r="VZJ17" s="46"/>
      <c r="VZK17" s="46"/>
      <c r="VZL17" s="46"/>
      <c r="VZM17" s="46"/>
      <c r="VZN17" s="46"/>
      <c r="VZO17" s="46"/>
      <c r="VZP17" s="46"/>
      <c r="VZQ17" s="46"/>
      <c r="VZR17" s="46"/>
      <c r="VZS17" s="46"/>
      <c r="VZT17" s="46"/>
      <c r="VZU17" s="46"/>
      <c r="VZV17" s="46"/>
      <c r="VZW17" s="46"/>
      <c r="VZX17" s="46"/>
      <c r="VZY17" s="46"/>
      <c r="VZZ17" s="46"/>
      <c r="WAA17" s="46"/>
      <c r="WAB17" s="46"/>
      <c r="WAC17" s="46"/>
      <c r="WAD17" s="46"/>
      <c r="WAE17" s="46"/>
      <c r="WAF17" s="46"/>
      <c r="WAG17" s="46"/>
      <c r="WAH17" s="46"/>
      <c r="WAI17" s="46"/>
      <c r="WAJ17" s="46"/>
      <c r="WAK17" s="46"/>
      <c r="WAL17" s="46"/>
      <c r="WAM17" s="46"/>
      <c r="WAN17" s="46"/>
      <c r="WAO17" s="46"/>
      <c r="WAP17" s="46"/>
      <c r="WAQ17" s="46"/>
      <c r="WAR17" s="46"/>
      <c r="WAS17" s="46"/>
      <c r="WAT17" s="46"/>
      <c r="WAU17" s="46"/>
      <c r="WAV17" s="46"/>
      <c r="WAW17" s="46"/>
      <c r="WAX17" s="46"/>
      <c r="WAY17" s="46"/>
      <c r="WAZ17" s="46"/>
      <c r="WBA17" s="46"/>
      <c r="WBB17" s="46"/>
      <c r="WBC17" s="46"/>
      <c r="WBD17" s="46"/>
      <c r="WBE17" s="46"/>
      <c r="WBF17" s="46"/>
      <c r="WBG17" s="46"/>
      <c r="WBH17" s="46"/>
      <c r="WBI17" s="46"/>
      <c r="WBJ17" s="46"/>
      <c r="WBK17" s="46"/>
      <c r="WBL17" s="46"/>
      <c r="WBM17" s="46"/>
      <c r="WBN17" s="46"/>
      <c r="WBO17" s="46"/>
      <c r="WBP17" s="46"/>
      <c r="WBQ17" s="46"/>
      <c r="WBR17" s="46"/>
      <c r="WBS17" s="46"/>
      <c r="WBT17" s="46"/>
      <c r="WBU17" s="46"/>
      <c r="WBV17" s="46"/>
      <c r="WBW17" s="46"/>
      <c r="WBX17" s="46"/>
      <c r="WBY17" s="46"/>
      <c r="WBZ17" s="46"/>
      <c r="WCA17" s="46"/>
      <c r="WCB17" s="46"/>
      <c r="WCC17" s="46"/>
      <c r="WCD17" s="46"/>
      <c r="WCE17" s="46"/>
      <c r="WCF17" s="46"/>
      <c r="WCG17" s="46"/>
      <c r="WCH17" s="46"/>
      <c r="WCI17" s="46"/>
      <c r="WCJ17" s="46"/>
      <c r="WCK17" s="46"/>
      <c r="WCL17" s="46"/>
      <c r="WCM17" s="46"/>
      <c r="WCN17" s="46"/>
      <c r="WCO17" s="46"/>
      <c r="WCP17" s="46"/>
      <c r="WCQ17" s="46"/>
      <c r="WCR17" s="46"/>
      <c r="WCS17" s="46"/>
      <c r="WCT17" s="46"/>
      <c r="WCU17" s="46"/>
      <c r="WCV17" s="46"/>
      <c r="WCW17" s="46"/>
      <c r="WCX17" s="46"/>
      <c r="WCY17" s="46"/>
      <c r="WCZ17" s="46"/>
      <c r="WDA17" s="46"/>
      <c r="WDB17" s="46"/>
      <c r="WDC17" s="46"/>
      <c r="WDD17" s="46"/>
      <c r="WDE17" s="46"/>
      <c r="WDF17" s="46"/>
      <c r="WDG17" s="46"/>
      <c r="WDH17" s="46"/>
      <c r="WDI17" s="46"/>
      <c r="WDJ17" s="46"/>
      <c r="WDK17" s="46"/>
      <c r="WDL17" s="46"/>
      <c r="WDM17" s="46"/>
      <c r="WDN17" s="46"/>
      <c r="WDO17" s="46"/>
      <c r="WDP17" s="46"/>
      <c r="WDQ17" s="46"/>
      <c r="WDR17" s="46"/>
      <c r="WDS17" s="46"/>
      <c r="WDT17" s="46"/>
      <c r="WDU17" s="46"/>
      <c r="WDV17" s="46"/>
      <c r="WDW17" s="46"/>
      <c r="WDX17" s="46"/>
      <c r="WDY17" s="46"/>
      <c r="WDZ17" s="46"/>
      <c r="WEA17" s="46"/>
      <c r="WEB17" s="46"/>
      <c r="WEC17" s="46"/>
      <c r="WED17" s="46"/>
      <c r="WEE17" s="46"/>
      <c r="WEF17" s="46"/>
      <c r="WEG17" s="46"/>
      <c r="WEH17" s="46"/>
      <c r="WEI17" s="46"/>
      <c r="WEJ17" s="46"/>
      <c r="WEK17" s="46"/>
      <c r="WEL17" s="46"/>
      <c r="WEM17" s="46"/>
      <c r="WEN17" s="46"/>
      <c r="WEO17" s="46"/>
      <c r="WEP17" s="46"/>
      <c r="WEQ17" s="46"/>
      <c r="WER17" s="46"/>
      <c r="WES17" s="46"/>
      <c r="WET17" s="46"/>
      <c r="WEU17" s="46"/>
      <c r="WEV17" s="46"/>
      <c r="WEW17" s="46"/>
      <c r="WEX17" s="46"/>
      <c r="WEY17" s="46"/>
      <c r="WEZ17" s="46"/>
      <c r="WFA17" s="46"/>
      <c r="WFB17" s="46"/>
      <c r="WFC17" s="46"/>
      <c r="WFD17" s="46"/>
      <c r="WFE17" s="46"/>
      <c r="WFF17" s="46"/>
      <c r="WFG17" s="46"/>
      <c r="WFH17" s="46"/>
      <c r="WFI17" s="46"/>
      <c r="WFJ17" s="46"/>
      <c r="WFK17" s="46"/>
      <c r="WFL17" s="46"/>
      <c r="WFM17" s="46"/>
      <c r="WFN17" s="46"/>
      <c r="WFO17" s="46"/>
      <c r="WFP17" s="46"/>
      <c r="WFQ17" s="46"/>
      <c r="WFR17" s="46"/>
      <c r="WFS17" s="46"/>
      <c r="WFT17" s="46"/>
      <c r="WFU17" s="46"/>
      <c r="WFV17" s="46"/>
      <c r="WFW17" s="46"/>
      <c r="WFX17" s="46"/>
      <c r="WFY17" s="46"/>
      <c r="WFZ17" s="46"/>
      <c r="WGA17" s="46"/>
      <c r="WGB17" s="46"/>
      <c r="WGC17" s="46"/>
      <c r="WGD17" s="46"/>
      <c r="WGE17" s="46"/>
      <c r="WGF17" s="46"/>
      <c r="WGG17" s="46"/>
      <c r="WGH17" s="46"/>
      <c r="WGI17" s="46"/>
      <c r="WGJ17" s="46"/>
      <c r="WGK17" s="46"/>
      <c r="WGL17" s="46"/>
      <c r="WGM17" s="46"/>
      <c r="WGN17" s="46"/>
      <c r="WGO17" s="46"/>
      <c r="WGP17" s="46"/>
      <c r="WGQ17" s="46"/>
      <c r="WGR17" s="46"/>
      <c r="WGS17" s="46"/>
      <c r="WGT17" s="46"/>
      <c r="WGU17" s="46"/>
      <c r="WGV17" s="46"/>
      <c r="WGW17" s="46"/>
      <c r="WGX17" s="46"/>
      <c r="WGY17" s="46"/>
      <c r="WGZ17" s="46"/>
      <c r="WHA17" s="46"/>
      <c r="WHB17" s="46"/>
      <c r="WHC17" s="46"/>
      <c r="WHD17" s="46"/>
      <c r="WHE17" s="46"/>
      <c r="WHF17" s="46"/>
      <c r="WHG17" s="46"/>
      <c r="WHH17" s="46"/>
      <c r="WHI17" s="46"/>
      <c r="WHJ17" s="46"/>
      <c r="WHK17" s="46"/>
      <c r="WHL17" s="46"/>
      <c r="WHM17" s="46"/>
      <c r="WHN17" s="46"/>
      <c r="WHO17" s="46"/>
      <c r="WHP17" s="46"/>
      <c r="WHQ17" s="46"/>
      <c r="WHR17" s="46"/>
      <c r="WHS17" s="46"/>
      <c r="WHT17" s="46"/>
      <c r="WHU17" s="46"/>
      <c r="WHV17" s="46"/>
      <c r="WHW17" s="46"/>
      <c r="WHX17" s="46"/>
      <c r="WHY17" s="46"/>
      <c r="WHZ17" s="46"/>
      <c r="WIA17" s="46"/>
      <c r="WIB17" s="46"/>
      <c r="WIC17" s="46"/>
      <c r="WID17" s="46"/>
      <c r="WIE17" s="46"/>
      <c r="WIF17" s="46"/>
      <c r="WIG17" s="46"/>
      <c r="WIH17" s="46"/>
      <c r="WII17" s="46"/>
      <c r="WIJ17" s="46"/>
      <c r="WIK17" s="46"/>
      <c r="WIL17" s="46"/>
      <c r="WIM17" s="46"/>
      <c r="WIN17" s="46"/>
      <c r="WIO17" s="46"/>
      <c r="WIP17" s="46"/>
      <c r="WIQ17" s="46"/>
      <c r="WIR17" s="46"/>
      <c r="WIS17" s="46"/>
      <c r="WIT17" s="46"/>
      <c r="WIU17" s="46"/>
      <c r="WIV17" s="46"/>
      <c r="WIW17" s="46"/>
      <c r="WIX17" s="46"/>
      <c r="WIY17" s="46"/>
      <c r="WIZ17" s="46"/>
      <c r="WJA17" s="46"/>
      <c r="WJB17" s="46"/>
      <c r="WJC17" s="46"/>
      <c r="WJD17" s="46"/>
      <c r="WJE17" s="46"/>
      <c r="WJF17" s="46"/>
      <c r="WJG17" s="46"/>
      <c r="WJH17" s="46"/>
      <c r="WJI17" s="46"/>
      <c r="WJJ17" s="46"/>
      <c r="WJK17" s="46"/>
      <c r="WJL17" s="46"/>
      <c r="WJM17" s="46"/>
      <c r="WJN17" s="46"/>
      <c r="WJO17" s="46"/>
      <c r="WJP17" s="46"/>
      <c r="WJQ17" s="46"/>
      <c r="WJR17" s="46"/>
      <c r="WJS17" s="46"/>
      <c r="WJT17" s="46"/>
      <c r="WJU17" s="46"/>
      <c r="WJV17" s="46"/>
      <c r="WJW17" s="46"/>
      <c r="WJX17" s="46"/>
      <c r="WJY17" s="46"/>
      <c r="WJZ17" s="46"/>
      <c r="WKA17" s="46"/>
      <c r="WKB17" s="46"/>
      <c r="WKC17" s="46"/>
      <c r="WKD17" s="46"/>
      <c r="WKE17" s="46"/>
      <c r="WKF17" s="46"/>
      <c r="WKG17" s="46"/>
      <c r="WKH17" s="46"/>
      <c r="WKI17" s="46"/>
      <c r="WKJ17" s="46"/>
      <c r="WKK17" s="46"/>
      <c r="WKL17" s="46"/>
      <c r="WKM17" s="46"/>
      <c r="WKN17" s="46"/>
      <c r="WKO17" s="46"/>
      <c r="WKP17" s="46"/>
      <c r="WKQ17" s="46"/>
      <c r="WKR17" s="46"/>
      <c r="WKS17" s="46"/>
      <c r="WKT17" s="46"/>
      <c r="WKU17" s="46"/>
      <c r="WKV17" s="46"/>
      <c r="WKW17" s="46"/>
      <c r="WKX17" s="46"/>
      <c r="WKY17" s="46"/>
      <c r="WKZ17" s="46"/>
      <c r="WLA17" s="46"/>
      <c r="WLB17" s="46"/>
      <c r="WLC17" s="46"/>
      <c r="WLD17" s="46"/>
      <c r="WLE17" s="46"/>
      <c r="WLF17" s="46"/>
      <c r="WLG17" s="46"/>
      <c r="WLH17" s="46"/>
      <c r="WLI17" s="46"/>
      <c r="WLJ17" s="46"/>
      <c r="WLK17" s="46"/>
      <c r="WLL17" s="46"/>
      <c r="WLM17" s="46"/>
      <c r="WLN17" s="46"/>
      <c r="WLO17" s="46"/>
      <c r="WLP17" s="46"/>
      <c r="WLQ17" s="46"/>
      <c r="WLR17" s="46"/>
      <c r="WLS17" s="46"/>
      <c r="WLT17" s="46"/>
      <c r="WLU17" s="46"/>
      <c r="WLV17" s="46"/>
      <c r="WLW17" s="46"/>
      <c r="WLX17" s="46"/>
      <c r="WLY17" s="46"/>
      <c r="WLZ17" s="46"/>
      <c r="WMA17" s="46"/>
      <c r="WMB17" s="46"/>
      <c r="WMC17" s="46"/>
      <c r="WMD17" s="46"/>
      <c r="WME17" s="46"/>
      <c r="WMF17" s="46"/>
      <c r="WMG17" s="46"/>
      <c r="WMH17" s="46"/>
      <c r="WMI17" s="46"/>
      <c r="WMJ17" s="46"/>
      <c r="WMK17" s="46"/>
      <c r="WML17" s="46"/>
      <c r="WMM17" s="46"/>
      <c r="WMN17" s="46"/>
      <c r="WMO17" s="46"/>
      <c r="WMP17" s="46"/>
      <c r="WMQ17" s="46"/>
      <c r="WMR17" s="46"/>
      <c r="WMS17" s="46"/>
      <c r="WMT17" s="46"/>
      <c r="WMU17" s="46"/>
      <c r="WMV17" s="46"/>
      <c r="WMW17" s="46"/>
      <c r="WMX17" s="46"/>
      <c r="WMY17" s="46"/>
      <c r="WMZ17" s="46"/>
      <c r="WNA17" s="46"/>
      <c r="WNB17" s="46"/>
      <c r="WNC17" s="46"/>
      <c r="WND17" s="46"/>
      <c r="WNE17" s="46"/>
      <c r="WNF17" s="46"/>
      <c r="WNG17" s="46"/>
      <c r="WNH17" s="46"/>
      <c r="WNI17" s="46"/>
      <c r="WNJ17" s="46"/>
      <c r="WNK17" s="46"/>
      <c r="WNL17" s="46"/>
      <c r="WNM17" s="46"/>
      <c r="WNN17" s="46"/>
      <c r="WNO17" s="46"/>
      <c r="WNP17" s="46"/>
      <c r="WNQ17" s="46"/>
      <c r="WNR17" s="46"/>
      <c r="WNS17" s="46"/>
      <c r="WNT17" s="46"/>
      <c r="WNU17" s="46"/>
      <c r="WNV17" s="46"/>
      <c r="WNW17" s="46"/>
      <c r="WNX17" s="46"/>
      <c r="WNY17" s="46"/>
      <c r="WNZ17" s="46"/>
      <c r="WOA17" s="46"/>
      <c r="WOB17" s="46"/>
      <c r="WOC17" s="46"/>
      <c r="WOD17" s="46"/>
      <c r="WOE17" s="46"/>
      <c r="WOF17" s="46"/>
      <c r="WOG17" s="46"/>
      <c r="WOH17" s="46"/>
      <c r="WOI17" s="46"/>
      <c r="WOJ17" s="46"/>
      <c r="WOK17" s="46"/>
      <c r="WOL17" s="46"/>
      <c r="WOM17" s="46"/>
      <c r="WON17" s="46"/>
      <c r="WOO17" s="46"/>
      <c r="WOP17" s="46"/>
      <c r="WOQ17" s="46"/>
      <c r="WOR17" s="46"/>
      <c r="WOS17" s="46"/>
      <c r="WOT17" s="46"/>
      <c r="WOU17" s="46"/>
      <c r="WOV17" s="46"/>
      <c r="WOW17" s="46"/>
      <c r="WOX17" s="46"/>
      <c r="WOY17" s="46"/>
      <c r="WOZ17" s="46"/>
      <c r="WPA17" s="46"/>
      <c r="WPB17" s="46"/>
      <c r="WPC17" s="46"/>
      <c r="WPD17" s="46"/>
      <c r="WPE17" s="46"/>
      <c r="WPF17" s="46"/>
      <c r="WPG17" s="46"/>
      <c r="WPH17" s="46"/>
      <c r="WPI17" s="46"/>
      <c r="WPJ17" s="46"/>
      <c r="WPK17" s="46"/>
      <c r="WPL17" s="46"/>
      <c r="WPM17" s="46"/>
      <c r="WPN17" s="46"/>
      <c r="WPO17" s="46"/>
      <c r="WPP17" s="46"/>
      <c r="WPQ17" s="46"/>
      <c r="WPR17" s="46"/>
      <c r="WPS17" s="46"/>
      <c r="WPT17" s="46"/>
      <c r="WPU17" s="46"/>
      <c r="WPV17" s="46"/>
      <c r="WPW17" s="46"/>
      <c r="WPX17" s="46"/>
      <c r="WPY17" s="46"/>
      <c r="WPZ17" s="46"/>
      <c r="WQA17" s="46"/>
      <c r="WQB17" s="46"/>
      <c r="WQC17" s="46"/>
      <c r="WQD17" s="46"/>
      <c r="WQE17" s="46"/>
      <c r="WQF17" s="46"/>
      <c r="WQG17" s="46"/>
      <c r="WQH17" s="46"/>
      <c r="WQI17" s="46"/>
      <c r="WQJ17" s="46"/>
      <c r="WQK17" s="46"/>
      <c r="WQL17" s="46"/>
      <c r="WQM17" s="46"/>
      <c r="WQN17" s="46"/>
      <c r="WQO17" s="46"/>
      <c r="WQP17" s="46"/>
      <c r="WQQ17" s="46"/>
      <c r="WQR17" s="46"/>
      <c r="WQS17" s="46"/>
      <c r="WQT17" s="46"/>
      <c r="WQU17" s="46"/>
      <c r="WQV17" s="46"/>
      <c r="WQW17" s="46"/>
      <c r="WQX17" s="46"/>
      <c r="WQY17" s="46"/>
      <c r="WQZ17" s="46"/>
      <c r="WRA17" s="46"/>
      <c r="WRB17" s="46"/>
      <c r="WRC17" s="46"/>
      <c r="WRD17" s="46"/>
      <c r="WRE17" s="46"/>
      <c r="WRF17" s="46"/>
      <c r="WRG17" s="46"/>
      <c r="WRH17" s="46"/>
      <c r="WRI17" s="46"/>
      <c r="WRJ17" s="46"/>
      <c r="WRK17" s="46"/>
      <c r="WRL17" s="46"/>
      <c r="WRM17" s="46"/>
      <c r="WRN17" s="46"/>
      <c r="WRO17" s="46"/>
      <c r="WRP17" s="46"/>
      <c r="WRQ17" s="46"/>
      <c r="WRR17" s="46"/>
      <c r="WRS17" s="46"/>
      <c r="WRT17" s="46"/>
      <c r="WRU17" s="46"/>
      <c r="WRV17" s="46"/>
      <c r="WRW17" s="46"/>
      <c r="WRX17" s="46"/>
      <c r="WRY17" s="46"/>
      <c r="WRZ17" s="46"/>
      <c r="WSA17" s="46"/>
      <c r="WSB17" s="46"/>
      <c r="WSC17" s="46"/>
      <c r="WSD17" s="46"/>
      <c r="WSE17" s="46"/>
      <c r="WSF17" s="46"/>
      <c r="WSG17" s="46"/>
      <c r="WSH17" s="46"/>
      <c r="WSI17" s="46"/>
      <c r="WSJ17" s="46"/>
      <c r="WSK17" s="46"/>
      <c r="WSL17" s="46"/>
      <c r="WSM17" s="46"/>
      <c r="WSN17" s="46"/>
      <c r="WSO17" s="46"/>
      <c r="WSP17" s="46"/>
      <c r="WSQ17" s="46"/>
      <c r="WSR17" s="46"/>
      <c r="WSS17" s="46"/>
      <c r="WST17" s="46"/>
      <c r="WSU17" s="46"/>
      <c r="WSV17" s="46"/>
      <c r="WSW17" s="46"/>
      <c r="WSX17" s="46"/>
      <c r="WSY17" s="46"/>
      <c r="WSZ17" s="46"/>
      <c r="WTA17" s="46"/>
      <c r="WTB17" s="46"/>
      <c r="WTC17" s="46"/>
      <c r="WTD17" s="46"/>
      <c r="WTE17" s="46"/>
      <c r="WTF17" s="46"/>
      <c r="WTG17" s="46"/>
      <c r="WTH17" s="46"/>
      <c r="WTI17" s="46"/>
      <c r="WTJ17" s="46"/>
      <c r="WTK17" s="46"/>
      <c r="WTL17" s="46"/>
      <c r="WTM17" s="46"/>
      <c r="WTN17" s="46"/>
      <c r="WTO17" s="46"/>
      <c r="WTP17" s="46"/>
      <c r="WTQ17" s="46"/>
      <c r="WTR17" s="46"/>
      <c r="WTS17" s="46"/>
      <c r="WTT17" s="46"/>
      <c r="WTU17" s="46"/>
      <c r="WTV17" s="46"/>
      <c r="WTW17" s="46"/>
      <c r="WTX17" s="46"/>
      <c r="WTY17" s="46"/>
      <c r="WTZ17" s="46"/>
      <c r="WUA17" s="46"/>
      <c r="WUB17" s="46"/>
      <c r="WUC17" s="46"/>
      <c r="WUD17" s="46"/>
      <c r="WUE17" s="46"/>
      <c r="WUF17" s="46"/>
      <c r="WUG17" s="46"/>
      <c r="WUH17" s="46"/>
      <c r="WUI17" s="46"/>
      <c r="WUJ17" s="46"/>
      <c r="WUK17" s="46"/>
      <c r="WUL17" s="46"/>
      <c r="WUM17" s="46"/>
      <c r="WUN17" s="46"/>
      <c r="WUO17" s="46"/>
      <c r="WUP17" s="46"/>
      <c r="WUQ17" s="46"/>
      <c r="WUR17" s="46"/>
      <c r="WUS17" s="46"/>
      <c r="WUT17" s="46"/>
      <c r="WUU17" s="46"/>
      <c r="WUV17" s="46"/>
      <c r="WUW17" s="46"/>
      <c r="WUX17" s="46"/>
      <c r="WUY17" s="46"/>
      <c r="WUZ17" s="46"/>
      <c r="WVA17" s="46"/>
      <c r="WVB17" s="46"/>
      <c r="WVC17" s="46"/>
      <c r="WVD17" s="46"/>
      <c r="WVE17" s="46"/>
      <c r="WVF17" s="46"/>
      <c r="WVG17" s="46"/>
      <c r="WVH17" s="46"/>
      <c r="WVI17" s="46"/>
      <c r="WVJ17" s="46"/>
      <c r="WVK17" s="46"/>
      <c r="WVL17" s="46"/>
      <c r="WVM17" s="46"/>
      <c r="WVN17" s="46"/>
      <c r="WVO17" s="46"/>
      <c r="WVP17" s="46"/>
      <c r="WVQ17" s="46"/>
      <c r="WVR17" s="46"/>
      <c r="WVS17" s="46"/>
      <c r="WVT17" s="46"/>
      <c r="WVU17" s="46"/>
      <c r="WVV17" s="46"/>
      <c r="WVW17" s="46"/>
      <c r="WVX17" s="46"/>
      <c r="WVY17" s="46"/>
      <c r="WVZ17" s="46"/>
      <c r="WWA17" s="46"/>
      <c r="WWB17" s="46"/>
      <c r="WWC17" s="46"/>
      <c r="WWD17" s="46"/>
      <c r="WWE17" s="46"/>
      <c r="WWF17" s="46"/>
      <c r="WWG17" s="46"/>
      <c r="WWH17" s="46"/>
      <c r="WWI17" s="46"/>
      <c r="WWJ17" s="46"/>
      <c r="WWK17" s="46"/>
      <c r="WWL17" s="46"/>
      <c r="WWM17" s="46"/>
      <c r="WWN17" s="46"/>
      <c r="WWO17" s="46"/>
      <c r="WWP17" s="46"/>
      <c r="WWQ17" s="46"/>
      <c r="WWR17" s="46"/>
      <c r="WWS17" s="46"/>
      <c r="WWT17" s="46"/>
      <c r="WWU17" s="46"/>
      <c r="WWV17" s="46"/>
      <c r="WWW17" s="46"/>
      <c r="WWX17" s="46"/>
      <c r="WWY17" s="46"/>
      <c r="WWZ17" s="46"/>
      <c r="WXA17" s="46"/>
      <c r="WXB17" s="46"/>
      <c r="WXC17" s="46"/>
      <c r="WXD17" s="46"/>
      <c r="WXE17" s="46"/>
      <c r="WXF17" s="46"/>
      <c r="WXG17" s="46"/>
      <c r="WXH17" s="46"/>
      <c r="WXI17" s="46"/>
      <c r="WXJ17" s="46"/>
      <c r="WXK17" s="46"/>
      <c r="WXL17" s="46"/>
      <c r="WXM17" s="46"/>
      <c r="WXN17" s="46"/>
      <c r="WXO17" s="46"/>
      <c r="WXP17" s="46"/>
      <c r="WXQ17" s="46"/>
      <c r="WXR17" s="46"/>
      <c r="WXS17" s="46"/>
      <c r="WXT17" s="46"/>
      <c r="WXU17" s="46"/>
      <c r="WXV17" s="46"/>
      <c r="WXW17" s="46"/>
      <c r="WXX17" s="46"/>
      <c r="WXY17" s="46"/>
      <c r="WXZ17" s="46"/>
      <c r="WYA17" s="46"/>
      <c r="WYB17" s="46"/>
      <c r="WYC17" s="46"/>
      <c r="WYD17" s="46"/>
      <c r="WYE17" s="46"/>
      <c r="WYF17" s="46"/>
      <c r="WYG17" s="46"/>
      <c r="WYH17" s="46"/>
      <c r="WYI17" s="46"/>
      <c r="WYJ17" s="46"/>
      <c r="WYK17" s="46"/>
      <c r="WYL17" s="46"/>
      <c r="WYM17" s="46"/>
      <c r="WYN17" s="46"/>
      <c r="WYO17" s="46"/>
      <c r="WYP17" s="46"/>
      <c r="WYQ17" s="46"/>
      <c r="WYR17" s="46"/>
      <c r="WYS17" s="46"/>
      <c r="WYT17" s="46"/>
      <c r="WYU17" s="46"/>
      <c r="WYV17" s="46"/>
      <c r="WYW17" s="46"/>
      <c r="WYX17" s="46"/>
      <c r="WYY17" s="46"/>
      <c r="WYZ17" s="46"/>
      <c r="WZA17" s="46"/>
      <c r="WZB17" s="46"/>
      <c r="WZC17" s="46"/>
      <c r="WZD17" s="46"/>
      <c r="WZE17" s="46"/>
      <c r="WZF17" s="46"/>
      <c r="WZG17" s="46"/>
      <c r="WZH17" s="46"/>
      <c r="WZI17" s="46"/>
      <c r="WZJ17" s="46"/>
      <c r="WZK17" s="46"/>
      <c r="WZL17" s="46"/>
      <c r="WZM17" s="46"/>
      <c r="WZN17" s="46"/>
      <c r="WZO17" s="46"/>
      <c r="WZP17" s="46"/>
      <c r="WZQ17" s="46"/>
      <c r="WZR17" s="46"/>
      <c r="WZS17" s="46"/>
      <c r="WZT17" s="46"/>
      <c r="WZU17" s="46"/>
      <c r="WZV17" s="46"/>
      <c r="WZW17" s="46"/>
      <c r="WZX17" s="46"/>
      <c r="WZY17" s="46"/>
      <c r="WZZ17" s="46"/>
      <c r="XAA17" s="46"/>
      <c r="XAB17" s="46"/>
      <c r="XAC17" s="46"/>
      <c r="XAD17" s="46"/>
      <c r="XAE17" s="46"/>
      <c r="XAF17" s="46"/>
      <c r="XAG17" s="46"/>
      <c r="XAH17" s="46"/>
      <c r="XAI17" s="46"/>
      <c r="XAJ17" s="46"/>
      <c r="XAK17" s="46"/>
      <c r="XAL17" s="46"/>
      <c r="XAM17" s="46"/>
      <c r="XAN17" s="46"/>
      <c r="XAO17" s="46"/>
      <c r="XAP17" s="46"/>
      <c r="XAQ17" s="46"/>
      <c r="XAR17" s="46"/>
      <c r="XAS17" s="46"/>
      <c r="XAT17" s="46"/>
      <c r="XAU17" s="46"/>
      <c r="XAV17" s="46"/>
      <c r="XAW17" s="46"/>
      <c r="XAX17" s="46"/>
      <c r="XAY17" s="46"/>
      <c r="XAZ17" s="46"/>
      <c r="XBA17" s="46"/>
      <c r="XBB17" s="46"/>
      <c r="XBC17" s="46"/>
      <c r="XBD17" s="46"/>
      <c r="XBE17" s="46"/>
      <c r="XBF17" s="46"/>
      <c r="XBG17" s="46"/>
      <c r="XBH17" s="46"/>
      <c r="XBI17" s="46"/>
      <c r="XBJ17" s="46"/>
      <c r="XBK17" s="46"/>
      <c r="XBL17" s="46"/>
      <c r="XBM17" s="46"/>
      <c r="XBN17" s="46"/>
      <c r="XBO17" s="46"/>
      <c r="XBP17" s="46"/>
      <c r="XBQ17" s="46"/>
      <c r="XBR17" s="46"/>
      <c r="XBS17" s="46"/>
      <c r="XBT17" s="46"/>
      <c r="XBU17" s="46"/>
      <c r="XBV17" s="46"/>
      <c r="XBW17" s="46"/>
      <c r="XBX17" s="46"/>
      <c r="XBY17" s="46"/>
      <c r="XBZ17" s="46"/>
      <c r="XCA17" s="46"/>
      <c r="XCB17" s="46"/>
      <c r="XCC17" s="46"/>
      <c r="XCD17" s="46"/>
      <c r="XCE17" s="46"/>
      <c r="XCF17" s="46"/>
      <c r="XCG17" s="46"/>
      <c r="XCH17" s="46"/>
      <c r="XCI17" s="46"/>
      <c r="XCJ17" s="46"/>
      <c r="XCK17" s="46"/>
      <c r="XCL17" s="46"/>
      <c r="XCM17" s="46"/>
      <c r="XCN17" s="46"/>
      <c r="XCO17" s="46"/>
      <c r="XCP17" s="46"/>
      <c r="XCQ17" s="46"/>
      <c r="XCR17" s="46"/>
      <c r="XCS17" s="46"/>
      <c r="XCT17" s="46"/>
      <c r="XCU17" s="46"/>
      <c r="XCV17" s="46"/>
      <c r="XCW17" s="46"/>
      <c r="XCX17" s="46"/>
      <c r="XCY17" s="46"/>
      <c r="XCZ17" s="46"/>
      <c r="XDA17" s="46"/>
      <c r="XDB17" s="46"/>
      <c r="XDC17" s="46"/>
      <c r="XDD17" s="46"/>
      <c r="XDE17" s="46"/>
      <c r="XDF17" s="46"/>
      <c r="XDG17" s="46"/>
      <c r="XDH17" s="46"/>
      <c r="XDI17" s="46"/>
      <c r="XDJ17" s="46"/>
      <c r="XDK17" s="46"/>
      <c r="XDL17" s="46"/>
      <c r="XDM17" s="46"/>
      <c r="XDN17" s="46"/>
      <c r="XDO17" s="46"/>
      <c r="XDP17" s="46"/>
      <c r="XDQ17" s="46"/>
      <c r="XDR17" s="46"/>
      <c r="XDS17" s="46"/>
      <c r="XDT17" s="46"/>
      <c r="XDU17" s="46"/>
      <c r="XDV17" s="46"/>
      <c r="XDW17" s="46"/>
      <c r="XDX17" s="46"/>
      <c r="XDY17" s="46"/>
      <c r="XDZ17" s="46"/>
      <c r="XEA17" s="46"/>
      <c r="XEB17" s="46"/>
      <c r="XEC17" s="46"/>
      <c r="XED17" s="46"/>
      <c r="XEE17" s="46"/>
      <c r="XEF17" s="46"/>
      <c r="XEG17" s="46"/>
      <c r="XEH17" s="46"/>
      <c r="XEI17" s="46"/>
      <c r="XEJ17" s="46"/>
      <c r="XEK17" s="46"/>
      <c r="XEL17" s="46"/>
      <c r="XEM17" s="46"/>
      <c r="XEN17" s="46"/>
      <c r="XEO17" s="46"/>
      <c r="XEP17" s="46"/>
      <c r="XEQ17" s="46"/>
    </row>
    <row r="18" spans="1:16371">
      <c r="A18" s="317" t="s">
        <v>421</v>
      </c>
      <c r="B18" s="190">
        <f>AVERAGE(B16:B17)</f>
        <v>6.905967660671955E-2</v>
      </c>
      <c r="E18" s="46"/>
      <c r="F18" s="46"/>
      <c r="G18" s="46"/>
      <c r="H18" s="46"/>
      <c r="J18" s="46" t="s">
        <v>294</v>
      </c>
      <c r="K18" s="342">
        <f>Annual!S49</f>
        <v>0.35035785027190924</v>
      </c>
      <c r="L18" s="343">
        <f>Annual!T49</f>
        <v>0.32055571519526632</v>
      </c>
      <c r="M18" s="343">
        <f>Annual!U49</f>
        <v>0.30505319715808166</v>
      </c>
      <c r="N18" s="343">
        <f>Annual!V49</f>
        <v>0.28415436930753363</v>
      </c>
      <c r="O18" s="343">
        <f>Annual!W49</f>
        <v>0.26772474707277555</v>
      </c>
      <c r="P18" s="28">
        <f t="shared" ref="P18:AN18" si="123">P20/P25</f>
        <v>0.25241160722482803</v>
      </c>
      <c r="Q18" s="28">
        <f t="shared" si="123"/>
        <v>0.23795062475369666</v>
      </c>
      <c r="R18" s="28">
        <f t="shared" si="123"/>
        <v>0.22446353527742982</v>
      </c>
      <c r="S18" s="28">
        <f t="shared" si="123"/>
        <v>0.21198746804583524</v>
      </c>
      <c r="T18" s="28">
        <f t="shared" si="123"/>
        <v>0.20050784713353284</v>
      </c>
      <c r="U18" s="28">
        <f t="shared" si="123"/>
        <v>0.18998041788921033</v>
      </c>
      <c r="V18" s="28">
        <f t="shared" si="123"/>
        <v>0.18076594799174533</v>
      </c>
      <c r="W18" s="28">
        <f t="shared" si="123"/>
        <v>0.17263657404806795</v>
      </c>
      <c r="X18" s="28">
        <f t="shared" si="123"/>
        <v>0.165414262695599</v>
      </c>
      <c r="Y18" s="28">
        <f t="shared" si="123"/>
        <v>0.15895789470888494</v>
      </c>
      <c r="Z18" s="28">
        <f t="shared" si="123"/>
        <v>0.15315416846576718</v>
      </c>
      <c r="AA18" s="28">
        <f t="shared" si="123"/>
        <v>0.14791106700395371</v>
      </c>
      <c r="AB18" s="28">
        <f t="shared" si="123"/>
        <v>0.14315308359800225</v>
      </c>
      <c r="AC18" s="28">
        <f t="shared" si="123"/>
        <v>0.13881767732246908</v>
      </c>
      <c r="AD18" s="28">
        <f t="shared" si="123"/>
        <v>0.13485260414055683</v>
      </c>
      <c r="AE18" s="28">
        <f t="shared" si="123"/>
        <v>0.13121388118365526</v>
      </c>
      <c r="AF18" s="28">
        <f t="shared" si="123"/>
        <v>0.12786421562872702</v>
      </c>
      <c r="AG18" s="28">
        <f t="shared" si="123"/>
        <v>0.12477177900286958</v>
      </c>
      <c r="AH18" s="28">
        <f t="shared" si="123"/>
        <v>0.12190924144393242</v>
      </c>
      <c r="AI18" s="28">
        <f t="shared" si="123"/>
        <v>0.11925300379073581</v>
      </c>
      <c r="AJ18" s="28">
        <f t="shared" si="123"/>
        <v>0.11678258178479561</v>
      </c>
      <c r="AK18" s="28">
        <f t="shared" si="123"/>
        <v>0.1144801083542691</v>
      </c>
      <c r="AL18" s="28">
        <f t="shared" si="123"/>
        <v>0.11232992838171411</v>
      </c>
      <c r="AM18" s="28">
        <f t="shared" si="123"/>
        <v>0.11031826650883875</v>
      </c>
      <c r="AN18" s="28">
        <f t="shared" si="123"/>
        <v>0.10843295306842406</v>
      </c>
      <c r="AO18" s="28">
        <f t="shared" ref="AO18:CL18" si="124">AO20/AO25</f>
        <v>0.10666319661353919</v>
      </c>
      <c r="AP18" s="28">
        <f t="shared" si="124"/>
        <v>0.10499939405587894</v>
      </c>
      <c r="AQ18" s="28">
        <f t="shared" si="124"/>
        <v>0.10343297135331996</v>
      </c>
      <c r="AR18" s="28">
        <f t="shared" si="124"/>
        <v>0.1019562491618238</v>
      </c>
      <c r="AS18" s="28">
        <f t="shared" si="124"/>
        <v>0.10056232900397084</v>
      </c>
      <c r="AT18" s="28">
        <f t="shared" si="124"/>
        <v>9.9244996389544357E-2</v>
      </c>
      <c r="AU18" s="28">
        <f t="shared" si="124"/>
        <v>9.7998638014225717E-2</v>
      </c>
      <c r="AV18" s="28">
        <f t="shared" si="124"/>
        <v>9.6818170706122461E-2</v>
      </c>
      <c r="AW18" s="28">
        <f t="shared" si="124"/>
        <v>9.5698980220484758E-2</v>
      </c>
      <c r="AX18" s="28">
        <f t="shared" si="124"/>
        <v>9.4636868326094206E-2</v>
      </c>
      <c r="AY18" s="28">
        <f t="shared" si="124"/>
        <v>9.3628006901749022E-2</v>
      </c>
      <c r="AZ18" s="28">
        <f t="shared" si="124"/>
        <v>9.2668897982756557E-2</v>
      </c>
      <c r="BA18" s="28">
        <f t="shared" si="124"/>
        <v>9.1756338876677251E-2</v>
      </c>
      <c r="BB18" s="28">
        <f t="shared" si="124"/>
        <v>9.0887391613474949E-2</v>
      </c>
      <c r="BC18" s="28">
        <f t="shared" si="124"/>
        <v>9.005935611449771E-2</v>
      </c>
      <c r="BD18" s="28">
        <f t="shared" si="124"/>
        <v>8.926974656263692E-2</v>
      </c>
      <c r="BE18" s="28">
        <f t="shared" si="124"/>
        <v>8.8516270536753719E-2</v>
      </c>
      <c r="BF18" s="28">
        <f t="shared" si="124"/>
        <v>8.7796810540306636E-2</v>
      </c>
      <c r="BG18" s="28">
        <f t="shared" si="124"/>
        <v>8.710940760966901E-2</v>
      </c>
      <c r="BH18" s="28">
        <f t="shared" si="124"/>
        <v>8.6452246733970617E-2</v>
      </c>
      <c r="BI18" s="28">
        <f t="shared" si="124"/>
        <v>8.5823643857099494E-2</v>
      </c>
      <c r="BJ18" s="28">
        <f t="shared" si="124"/>
        <v>8.5222034265097349E-2</v>
      </c>
      <c r="BK18" s="28">
        <f t="shared" si="124"/>
        <v>8.4645962189659502E-2</v>
      </c>
      <c r="BL18" s="28">
        <f t="shared" si="124"/>
        <v>8.4094071481683727E-2</v>
      </c>
      <c r="BM18" s="28">
        <f t="shared" si="124"/>
        <v>8.3565097228520763E-2</v>
      </c>
      <c r="BN18" s="28">
        <f t="shared" si="124"/>
        <v>8.3057858205344434E-2</v>
      </c>
      <c r="BO18" s="28">
        <f t="shared" si="124"/>
        <v>8.2571250065363297E-2</v>
      </c>
      <c r="BP18" s="28">
        <f t="shared" si="124"/>
        <v>8.2104239185832623E-2</v>
      </c>
      <c r="BQ18" s="28">
        <f t="shared" si="124"/>
        <v>8.1655857097322537E-2</v>
      </c>
      <c r="BR18" s="28">
        <f t="shared" si="124"/>
        <v>8.1225195432725841E-2</v>
      </c>
      <c r="BS18" s="28">
        <f t="shared" si="124"/>
        <v>8.081140134027158E-2</v>
      </c>
      <c r="BT18" s="28">
        <f t="shared" si="124"/>
        <v>8.0413673311537842E-2</v>
      </c>
      <c r="BU18" s="28">
        <f t="shared" si="124"/>
        <v>8.0031257381282514E-2</v>
      </c>
      <c r="BV18" s="28">
        <f t="shared" si="124"/>
        <v>7.9663443660971209E-2</v>
      </c>
      <c r="BW18" s="28">
        <f t="shared" si="124"/>
        <v>7.9309563172282146E-2</v>
      </c>
      <c r="BX18" s="28">
        <f t="shared" si="124"/>
        <v>7.8968984950706644E-2</v>
      </c>
      <c r="BY18" s="28">
        <f t="shared" si="124"/>
        <v>7.8641113392716844E-2</v>
      </c>
      <c r="BZ18" s="28">
        <f t="shared" si="124"/>
        <v>7.8325385822909363E-2</v>
      </c>
      <c r="CA18" s="28">
        <f t="shared" si="124"/>
        <v>7.802127026010798E-2</v>
      </c>
      <c r="CB18" s="28">
        <f t="shared" si="124"/>
        <v>7.772826336367282E-2</v>
      </c>
      <c r="CC18" s="28">
        <f t="shared" si="124"/>
        <v>7.744588854325625E-2</v>
      </c>
      <c r="CD18" s="28">
        <f t="shared" si="124"/>
        <v>7.717369421700318E-2</v>
      </c>
      <c r="CE18" s="28">
        <f t="shared" si="124"/>
        <v>7.6911252204747191E-2</v>
      </c>
      <c r="CF18" s="28">
        <f t="shared" si="124"/>
        <v>7.6658156244128167E-2</v>
      </c>
      <c r="CG18" s="28">
        <f t="shared" si="124"/>
        <v>7.6414020618775516E-2</v>
      </c>
      <c r="CH18" s="28">
        <f t="shared" si="124"/>
        <v>7.6178478888783582E-2</v>
      </c>
      <c r="CI18" s="28">
        <f t="shared" si="124"/>
        <v>7.5951182714667401E-2</v>
      </c>
      <c r="CJ18" s="28">
        <f t="shared" si="124"/>
        <v>7.5731800766844493E-2</v>
      </c>
      <c r="CK18" s="28">
        <f t="shared" si="124"/>
        <v>7.5520017713452098E-2</v>
      </c>
      <c r="CL18" s="28">
        <f t="shared" si="124"/>
        <v>7.5315533279992616E-2</v>
      </c>
      <c r="CM18" s="28">
        <f t="shared" ref="CM18:EX18" si="125">CM20/CM25</f>
        <v>7.5118061374910255E-2</v>
      </c>
      <c r="CN18" s="28">
        <f t="shared" si="125"/>
        <v>7.4927329275748814E-2</v>
      </c>
      <c r="CO18" s="28">
        <f t="shared" si="125"/>
        <v>7.4743076871031669E-2</v>
      </c>
      <c r="CP18" s="28">
        <f t="shared" si="125"/>
        <v>7.4565055953444953E-2</v>
      </c>
      <c r="CQ18" s="28">
        <f t="shared" si="125"/>
        <v>7.4393029560301291E-2</v>
      </c>
      <c r="CR18" s="28">
        <f t="shared" si="125"/>
        <v>7.4226771357618293E-2</v>
      </c>
      <c r="CS18" s="28">
        <f t="shared" si="125"/>
        <v>7.4066065064467237E-2</v>
      </c>
      <c r="CT18" s="28">
        <f t="shared" si="125"/>
        <v>7.3910703914537648E-2</v>
      </c>
      <c r="CU18" s="28">
        <f t="shared" si="125"/>
        <v>7.376049015212556E-2</v>
      </c>
      <c r="CV18" s="28">
        <f t="shared" si="125"/>
        <v>7.3615234559990333E-2</v>
      </c>
      <c r="CW18" s="28">
        <f t="shared" si="125"/>
        <v>7.3474756016739709E-2</v>
      </c>
      <c r="CX18" s="28">
        <f t="shared" si="125"/>
        <v>7.3338881081597279E-2</v>
      </c>
      <c r="CY18" s="28">
        <f t="shared" si="125"/>
        <v>7.3207443604583214E-2</v>
      </c>
      <c r="CZ18" s="28">
        <f t="shared" si="125"/>
        <v>7.3080284360299647E-2</v>
      </c>
      <c r="DA18" s="28">
        <f t="shared" si="125"/>
        <v>7.2957250703657689E-2</v>
      </c>
      <c r="DB18" s="28">
        <f t="shared" si="125"/>
        <v>7.2838196246016354E-2</v>
      </c>
      <c r="DC18" s="28">
        <f t="shared" si="125"/>
        <v>7.2722980550324168E-2</v>
      </c>
      <c r="DD18" s="28">
        <f t="shared" si="125"/>
        <v>7.2611468843964661E-2</v>
      </c>
      <c r="DE18" s="28">
        <f t="shared" si="125"/>
        <v>7.2503531748108002E-2</v>
      </c>
      <c r="DF18" s="28">
        <f t="shared" si="125"/>
        <v>7.2399045022462624E-2</v>
      </c>
      <c r="DG18" s="28">
        <f t="shared" si="125"/>
        <v>7.229788932440516E-2</v>
      </c>
      <c r="DH18" s="28">
        <f t="shared" si="125"/>
        <v>7.2199949981543707E-2</v>
      </c>
      <c r="DI18" s="28">
        <f t="shared" si="125"/>
        <v>7.2105116776840186E-2</v>
      </c>
      <c r="DJ18" s="28">
        <f t="shared" si="125"/>
        <v>7.2013283745482368E-2</v>
      </c>
      <c r="DK18" s="28">
        <f t="shared" si="125"/>
        <v>7.1924348982755168E-2</v>
      </c>
      <c r="DL18" s="28">
        <f t="shared" si="125"/>
        <v>7.1838214462215486E-2</v>
      </c>
      <c r="DM18" s="28">
        <f t="shared" si="125"/>
        <v>7.1754785863524934E-2</v>
      </c>
      <c r="DN18" s="28">
        <f t="shared" si="125"/>
        <v>7.1673972409340911E-2</v>
      </c>
      <c r="DO18" s="28">
        <f t="shared" si="125"/>
        <v>7.1595686710708803E-2</v>
      </c>
      <c r="DP18" s="28">
        <f t="shared" si="125"/>
        <v>7.1519844620437076E-2</v>
      </c>
      <c r="DQ18" s="28">
        <f t="shared" si="125"/>
        <v>7.1446365093973285E-2</v>
      </c>
      <c r="DR18" s="28">
        <f t="shared" si="125"/>
        <v>7.1375170057331919E-2</v>
      </c>
      <c r="DS18" s="28">
        <f t="shared" si="125"/>
        <v>7.1306184281656027E-2</v>
      </c>
      <c r="DT18" s="28">
        <f t="shared" si="125"/>
        <v>7.1239335264022333E-2</v>
      </c>
      <c r="DU18" s="28">
        <f t="shared" si="125"/>
        <v>7.1174553114126474E-2</v>
      </c>
      <c r="DV18" s="28">
        <f t="shared" si="125"/>
        <v>7.1111770446508432E-2</v>
      </c>
      <c r="DW18" s="28">
        <f t="shared" si="125"/>
        <v>7.1050922278001485E-2</v>
      </c>
      <c r="DX18" s="28">
        <f t="shared" si="125"/>
        <v>7.0991945930107714E-2</v>
      </c>
      <c r="DY18" s="28">
        <f t="shared" si="125"/>
        <v>7.0934780936023498E-2</v>
      </c>
      <c r="DZ18" s="28">
        <f t="shared" si="125"/>
        <v>7.0879368952055349E-2</v>
      </c>
      <c r="EA18" s="28">
        <f t="shared" si="125"/>
        <v>7.0825653673183678E-2</v>
      </c>
      <c r="EB18" s="28">
        <f t="shared" si="125"/>
        <v>7.0773580752546653E-2</v>
      </c>
      <c r="EC18" s="28">
        <f t="shared" si="125"/>
        <v>7.0723097724631714E-2</v>
      </c>
      <c r="ED18" s="28">
        <f t="shared" si="125"/>
        <v>7.0674153931974626E-2</v>
      </c>
      <c r="EE18" s="28">
        <f t="shared" si="125"/>
        <v>7.0626700455178465E-2</v>
      </c>
      <c r="EF18" s="28">
        <f t="shared" si="125"/>
        <v>7.058069004607713E-2</v>
      </c>
      <c r="EG18" s="28">
        <f t="shared" si="125"/>
        <v>7.0536077063877808E-2</v>
      </c>
      <c r="EH18" s="28">
        <f t="shared" si="125"/>
        <v>7.0492817414127038E-2</v>
      </c>
      <c r="EI18" s="28">
        <f t="shared" si="125"/>
        <v>7.0450868490355006E-2</v>
      </c>
      <c r="EJ18" s="28">
        <f t="shared" si="125"/>
        <v>7.041018911826008E-2</v>
      </c>
      <c r="EK18" s="28">
        <f t="shared" si="125"/>
        <v>7.0370739502305074E-2</v>
      </c>
      <c r="EL18" s="28">
        <f t="shared" si="125"/>
        <v>7.0332481174603251E-2</v>
      </c>
      <c r="EM18" s="28">
        <f t="shared" si="125"/>
        <v>7.0295376945979496E-2</v>
      </c>
      <c r="EN18" s="28">
        <f t="shared" si="125"/>
        <v>7.0259390859099158E-2</v>
      </c>
      <c r="EO18" s="28">
        <f t="shared" si="125"/>
        <v>7.0224488143562178E-2</v>
      </c>
      <c r="EP18" s="28">
        <f t="shared" si="125"/>
        <v>7.0190635172867166E-2</v>
      </c>
      <c r="EQ18" s="28">
        <f t="shared" si="125"/>
        <v>7.0157799423154144E-2</v>
      </c>
      <c r="ER18" s="28">
        <f t="shared" si="125"/>
        <v>7.0125949433641144E-2</v>
      </c>
      <c r="ES18" s="28">
        <f t="shared" si="125"/>
        <v>7.0095054768673393E-2</v>
      </c>
      <c r="ET18" s="28">
        <f t="shared" si="125"/>
        <v>7.0065085981308894E-2</v>
      </c>
      <c r="EU18" s="28">
        <f t="shared" si="125"/>
        <v>7.0036014578368402E-2</v>
      </c>
      <c r="EV18" s="28">
        <f t="shared" si="125"/>
        <v>7.0007812986881301E-2</v>
      </c>
      <c r="EW18" s="28">
        <f t="shared" si="125"/>
        <v>6.9980454521863009E-2</v>
      </c>
      <c r="EX18" s="28">
        <f t="shared" si="125"/>
        <v>6.9953913355362801E-2</v>
      </c>
      <c r="EY18" s="28">
        <f>EY20/EY25</f>
        <v>6.9928164486723926E-2</v>
      </c>
      <c r="EZ18" s="28">
        <f>EZ20/EZ25</f>
        <v>6.9903183714001504E-2</v>
      </c>
      <c r="FA18" s="28">
        <f>FA20/FA25</f>
        <v>6.9878947606486122E-2</v>
      </c>
      <c r="FB18" s="28">
        <f>FB20/FB25</f>
        <v>6.9855433478283741E-2</v>
      </c>
    </row>
    <row r="19" spans="1:16371" s="46" customFormat="1">
      <c r="A19" s="48" t="s">
        <v>360</v>
      </c>
      <c r="B19" s="364">
        <v>1.567E-2</v>
      </c>
      <c r="D19"/>
      <c r="J19" s="46" t="s">
        <v>371</v>
      </c>
      <c r="K19" s="476">
        <f>Annual!R43*1000</f>
        <v>3335276</v>
      </c>
      <c r="L19" s="475">
        <f>Annual!S43*1000</f>
        <v>5704025.0402030945</v>
      </c>
      <c r="M19" s="475">
        <f>Annual!T43*1000</f>
        <v>6917827.0913375681</v>
      </c>
      <c r="N19" s="475">
        <f>Annual!U43*1000</f>
        <v>8311558.9633595897</v>
      </c>
      <c r="O19" s="475">
        <f>Annual!V43*1000</f>
        <v>9313188.7791553307</v>
      </c>
      <c r="P19" s="475">
        <f>O24</f>
        <v>10366961.426381655</v>
      </c>
      <c r="Q19" s="475">
        <f t="shared" ref="Q19:BM19" si="126">P24</f>
        <v>11498420.824708421</v>
      </c>
      <c r="R19" s="475">
        <f t="shared" si="126"/>
        <v>12700583.864672752</v>
      </c>
      <c r="S19" s="475">
        <f t="shared" si="126"/>
        <v>13966217.369191028</v>
      </c>
      <c r="T19" s="475">
        <f t="shared" si="126"/>
        <v>15287927.86044332</v>
      </c>
      <c r="U19" s="475">
        <f t="shared" si="126"/>
        <v>16658239.517832138</v>
      </c>
      <c r="V19" s="475">
        <f t="shared" si="126"/>
        <v>18069660.524942622</v>
      </c>
      <c r="W19" s="475">
        <f t="shared" si="126"/>
        <v>19523424.162266418</v>
      </c>
      <c r="X19" s="475">
        <f t="shared" si="126"/>
        <v>21020800.708709929</v>
      </c>
      <c r="Y19" s="475">
        <f t="shared" si="126"/>
        <v>22563098.551546745</v>
      </c>
      <c r="Z19" s="475">
        <f t="shared" si="126"/>
        <v>24151665.329668663</v>
      </c>
      <c r="AA19" s="475">
        <f t="shared" si="126"/>
        <v>25787889.111134242</v>
      </c>
      <c r="AB19" s="475">
        <f t="shared" si="126"/>
        <v>27473199.606043786</v>
      </c>
      <c r="AC19" s="475">
        <f t="shared" si="126"/>
        <v>29209069.415800616</v>
      </c>
      <c r="AD19" s="475">
        <f t="shared" si="126"/>
        <v>30997015.319850154</v>
      </c>
      <c r="AE19" s="475">
        <f t="shared" si="126"/>
        <v>32838599.601021178</v>
      </c>
      <c r="AF19" s="475">
        <f t="shared" si="126"/>
        <v>34735431.410627328</v>
      </c>
      <c r="AG19" s="475">
        <f t="shared" si="126"/>
        <v>36689168.17452167</v>
      </c>
      <c r="AH19" s="475">
        <f t="shared" si="126"/>
        <v>38701517.041332841</v>
      </c>
      <c r="AI19" s="475">
        <f t="shared" si="126"/>
        <v>40774236.374148346</v>
      </c>
      <c r="AJ19" s="475">
        <f t="shared" si="126"/>
        <v>42909137.286948316</v>
      </c>
      <c r="AK19" s="475">
        <f t="shared" si="126"/>
        <v>45108085.227132283</v>
      </c>
      <c r="AL19" s="475">
        <f t="shared" si="126"/>
        <v>47373001.605521768</v>
      </c>
      <c r="AM19" s="475">
        <f t="shared" si="126"/>
        <v>49705865.47526294</v>
      </c>
      <c r="AN19" s="475">
        <f t="shared" si="126"/>
        <v>52108715.261096351</v>
      </c>
      <c r="AO19" s="475">
        <f t="shared" si="126"/>
        <v>54583650.540504761</v>
      </c>
      <c r="AP19" s="475">
        <f t="shared" si="126"/>
        <v>57132833.878295422</v>
      </c>
      <c r="AQ19" s="475">
        <f t="shared" si="126"/>
        <v>59758492.716219805</v>
      </c>
      <c r="AR19" s="475">
        <f t="shared" si="126"/>
        <v>62462921.319281921</v>
      </c>
      <c r="AS19" s="475">
        <f t="shared" si="126"/>
        <v>65248482.780435897</v>
      </c>
      <c r="AT19" s="475">
        <f t="shared" si="126"/>
        <v>68117611.085424498</v>
      </c>
      <c r="AU19" s="475">
        <f t="shared" si="126"/>
        <v>71072813.23956275</v>
      </c>
      <c r="AV19" s="475">
        <f t="shared" si="126"/>
        <v>74116671.458325148</v>
      </c>
      <c r="AW19" s="475">
        <f t="shared" si="126"/>
        <v>77251845.423650414</v>
      </c>
      <c r="AX19" s="475">
        <f t="shared" si="126"/>
        <v>80481074.607935444</v>
      </c>
      <c r="AY19" s="475">
        <f t="shared" si="126"/>
        <v>83807180.667749017</v>
      </c>
      <c r="AZ19" s="475">
        <f t="shared" si="126"/>
        <v>87233069.909357011</v>
      </c>
      <c r="BA19" s="475">
        <f t="shared" si="126"/>
        <v>90761735.828213245</v>
      </c>
      <c r="BB19" s="475">
        <f t="shared" si="126"/>
        <v>94396261.724635154</v>
      </c>
      <c r="BC19" s="475">
        <f t="shared" si="126"/>
        <v>98139823.397949725</v>
      </c>
      <c r="BD19" s="475">
        <f t="shared" si="126"/>
        <v>101995691.92146374</v>
      </c>
      <c r="BE19" s="475">
        <f t="shared" si="126"/>
        <v>105967236.50068317</v>
      </c>
      <c r="BF19" s="475">
        <f t="shared" si="126"/>
        <v>110057927.41727918</v>
      </c>
      <c r="BG19" s="475">
        <f t="shared" si="126"/>
        <v>114271339.06137307</v>
      </c>
      <c r="BH19" s="475">
        <f t="shared" si="126"/>
        <v>118611153.05478978</v>
      </c>
      <c r="BI19" s="475">
        <f t="shared" si="126"/>
        <v>123081161.468009</v>
      </c>
      <c r="BJ19" s="475">
        <f t="shared" si="126"/>
        <v>127685270.13362479</v>
      </c>
      <c r="BK19" s="475">
        <f t="shared" si="126"/>
        <v>132427502.05920905</v>
      </c>
      <c r="BL19" s="475">
        <f t="shared" si="126"/>
        <v>137312000.94256085</v>
      </c>
      <c r="BM19" s="475">
        <f t="shared" si="126"/>
        <v>142343034.79241318</v>
      </c>
      <c r="BN19" s="475">
        <f t="shared" ref="BN19:DY19" si="127">BM24</f>
        <v>147524999.65776107</v>
      </c>
      <c r="BO19" s="475">
        <f t="shared" si="127"/>
        <v>152862423.46906942</v>
      </c>
      <c r="BP19" s="475">
        <f t="shared" si="127"/>
        <v>158359969.994717</v>
      </c>
      <c r="BQ19" s="475">
        <f t="shared" si="127"/>
        <v>164022442.91613406</v>
      </c>
      <c r="BR19" s="475">
        <f t="shared" si="127"/>
        <v>169854790.0251936</v>
      </c>
      <c r="BS19" s="475">
        <f t="shared" si="127"/>
        <v>175862107.54752493</v>
      </c>
      <c r="BT19" s="475">
        <f t="shared" si="127"/>
        <v>182049644.59552619</v>
      </c>
      <c r="BU19" s="475">
        <f t="shared" si="127"/>
        <v>188422807.75496751</v>
      </c>
      <c r="BV19" s="475">
        <f t="shared" si="127"/>
        <v>194987165.80919206</v>
      </c>
      <c r="BW19" s="475">
        <f t="shared" si="127"/>
        <v>201748454.60504332</v>
      </c>
      <c r="BX19" s="475">
        <f t="shared" si="127"/>
        <v>208712582.06477016</v>
      </c>
      <c r="BY19" s="475">
        <f t="shared" si="127"/>
        <v>215885633.34828877</v>
      </c>
      <c r="BZ19" s="475">
        <f t="shared" si="127"/>
        <v>223273876.17031294</v>
      </c>
      <c r="CA19" s="475">
        <f t="shared" si="127"/>
        <v>230883766.27699786</v>
      </c>
      <c r="CB19" s="475">
        <f t="shared" si="127"/>
        <v>238721953.08688331</v>
      </c>
      <c r="CC19" s="475">
        <f t="shared" si="127"/>
        <v>246795285.50106531</v>
      </c>
      <c r="CD19" s="475">
        <f t="shared" si="127"/>
        <v>255110817.88767278</v>
      </c>
      <c r="CE19" s="475">
        <f t="shared" si="127"/>
        <v>263675816.24587849</v>
      </c>
      <c r="CF19" s="475">
        <f t="shared" si="127"/>
        <v>272497764.55483037</v>
      </c>
      <c r="CG19" s="475">
        <f t="shared" si="127"/>
        <v>281584371.31305081</v>
      </c>
      <c r="CH19" s="475">
        <f t="shared" si="127"/>
        <v>290943576.27401787</v>
      </c>
      <c r="CI19" s="475">
        <f t="shared" si="127"/>
        <v>300583557.38381392</v>
      </c>
      <c r="CJ19" s="475">
        <f t="shared" si="127"/>
        <v>310512737.92690384</v>
      </c>
      <c r="CK19" s="475">
        <f t="shared" si="127"/>
        <v>320739793.8862865</v>
      </c>
      <c r="CL19" s="475">
        <f t="shared" si="127"/>
        <v>331273661.52445066</v>
      </c>
      <c r="CM19" s="475">
        <f t="shared" si="127"/>
        <v>342123545.19175971</v>
      </c>
      <c r="CN19" s="475">
        <f t="shared" si="127"/>
        <v>353298925.36908799</v>
      </c>
      <c r="CO19" s="475">
        <f t="shared" si="127"/>
        <v>364809566.95173615</v>
      </c>
      <c r="CP19" s="475">
        <f t="shared" si="127"/>
        <v>376665527.78186375</v>
      </c>
      <c r="CQ19" s="475">
        <f t="shared" si="127"/>
        <v>388877167.43689519</v>
      </c>
      <c r="CR19" s="475">
        <f t="shared" si="127"/>
        <v>401455156.28157753</v>
      </c>
      <c r="CS19" s="475">
        <f t="shared" si="127"/>
        <v>414410484.79160035</v>
      </c>
      <c r="CT19" s="475">
        <f t="shared" si="127"/>
        <v>427754473.15692389</v>
      </c>
      <c r="CU19" s="475">
        <f t="shared" si="127"/>
        <v>441498781.1732071</v>
      </c>
      <c r="CV19" s="475">
        <f t="shared" si="127"/>
        <v>455655418.42997885</v>
      </c>
      <c r="CW19" s="475">
        <f t="shared" si="127"/>
        <v>470236754.80445373</v>
      </c>
      <c r="CX19" s="475">
        <f t="shared" si="127"/>
        <v>485255531.27016288</v>
      </c>
      <c r="CY19" s="475">
        <f t="shared" si="127"/>
        <v>500724871.02984327</v>
      </c>
      <c r="CZ19" s="475">
        <f t="shared" si="127"/>
        <v>516658290.98231411</v>
      </c>
      <c r="DA19" s="475">
        <f t="shared" si="127"/>
        <v>533069713.53335905</v>
      </c>
      <c r="DB19" s="475">
        <f t="shared" si="127"/>
        <v>549973478.76093531</v>
      </c>
      <c r="DC19" s="475">
        <f t="shared" si="127"/>
        <v>567384356.94533896</v>
      </c>
      <c r="DD19" s="475">
        <f t="shared" si="127"/>
        <v>585317561.47527456</v>
      </c>
      <c r="DE19" s="475">
        <f t="shared" si="127"/>
        <v>603788762.14110827</v>
      </c>
      <c r="DF19" s="475">
        <f t="shared" si="127"/>
        <v>622814098.82691705</v>
      </c>
      <c r="DG19" s="475">
        <f t="shared" si="127"/>
        <v>642410195.61330009</v>
      </c>
      <c r="DH19" s="475">
        <f t="shared" si="127"/>
        <v>662594175.30327463</v>
      </c>
      <c r="DI19" s="475">
        <f t="shared" si="127"/>
        <v>683383674.38394833</v>
      </c>
      <c r="DJ19" s="475">
        <f t="shared" si="127"/>
        <v>704796858.43704236</v>
      </c>
      <c r="DK19" s="475">
        <f t="shared" si="127"/>
        <v>726852438.01172912</v>
      </c>
      <c r="DL19" s="475">
        <f t="shared" si="127"/>
        <v>749569684.97365654</v>
      </c>
      <c r="DM19" s="475">
        <f t="shared" si="127"/>
        <v>772968449.34444177</v>
      </c>
      <c r="DN19" s="475">
        <f t="shared" si="127"/>
        <v>797069176.64635062</v>
      </c>
      <c r="DO19" s="475">
        <f t="shared" si="127"/>
        <v>821892925.76731658</v>
      </c>
      <c r="DP19" s="475">
        <f t="shared" si="127"/>
        <v>847461387.36191154</v>
      </c>
      <c r="DQ19" s="475">
        <f t="shared" si="127"/>
        <v>873796902.80434442</v>
      </c>
      <c r="DR19" s="475">
        <f t="shared" si="127"/>
        <v>900922483.71005034</v>
      </c>
      <c r="DS19" s="475">
        <f t="shared" si="127"/>
        <v>928861832.04292738</v>
      </c>
      <c r="DT19" s="475">
        <f t="shared" si="127"/>
        <v>957639360.82579076</v>
      </c>
      <c r="DU19" s="475">
        <f t="shared" si="127"/>
        <v>987280215.47213995</v>
      </c>
      <c r="DV19" s="475">
        <f t="shared" si="127"/>
        <v>1017810295.7578797</v>
      </c>
      <c r="DW19" s="475">
        <f t="shared" si="127"/>
        <v>1049256278.4521916</v>
      </c>
      <c r="DX19" s="475">
        <f t="shared" si="127"/>
        <v>1081645640.6273329</v>
      </c>
      <c r="DY19" s="475">
        <f t="shared" si="127"/>
        <v>1115006683.6677284</v>
      </c>
      <c r="DZ19" s="475">
        <f t="shared" ref="DZ19:FB19" si="128">DY24</f>
        <v>1149368557.9993358</v>
      </c>
      <c r="EA19" s="475">
        <f t="shared" si="128"/>
        <v>1184761288.5608914</v>
      </c>
      <c r="EB19" s="475">
        <f t="shared" si="128"/>
        <v>1221215801.0392935</v>
      </c>
      <c r="EC19" s="475">
        <f t="shared" si="128"/>
        <v>1258763948.8920479</v>
      </c>
      <c r="ED19" s="475">
        <f t="shared" si="128"/>
        <v>1297438541.1803851</v>
      </c>
      <c r="EE19" s="475">
        <f t="shared" si="128"/>
        <v>1337273371.2373722</v>
      </c>
      <c r="EF19" s="475">
        <f t="shared" si="128"/>
        <v>1378303246.196069</v>
      </c>
      <c r="EG19" s="475">
        <f t="shared" si="128"/>
        <v>1420564017.4035268</v>
      </c>
      <c r="EH19" s="475">
        <f t="shared" si="128"/>
        <v>1464092611.7472081</v>
      </c>
      <c r="EI19" s="475">
        <f t="shared" si="128"/>
        <v>1508927063.9211998</v>
      </c>
      <c r="EJ19" s="475">
        <f t="shared" si="128"/>
        <v>1555106549.6604114</v>
      </c>
      <c r="EK19" s="475">
        <f t="shared" si="128"/>
        <v>1602671419.9717994</v>
      </c>
      <c r="EL19" s="475">
        <f t="shared" si="128"/>
        <v>1651663236.3925288</v>
      </c>
      <c r="EM19" s="475">
        <f t="shared" si="128"/>
        <v>1702124807.3058801</v>
      </c>
      <c r="EN19" s="475">
        <f t="shared" si="128"/>
        <v>1754100225.346632</v>
      </c>
      <c r="EO19" s="475">
        <f t="shared" si="128"/>
        <v>1807634905.9286065</v>
      </c>
      <c r="EP19" s="475">
        <f t="shared" si="128"/>
        <v>1862775626.9280405</v>
      </c>
      <c r="EQ19" s="475">
        <f t="shared" si="128"/>
        <v>1919570569.5574572</v>
      </c>
      <c r="ER19" s="475">
        <f t="shared" si="128"/>
        <v>1978069360.4657564</v>
      </c>
      <c r="ES19" s="475">
        <f t="shared" si="128"/>
        <v>2038323115.1013048</v>
      </c>
      <c r="ET19" s="475">
        <f t="shared" si="128"/>
        <v>2100384482.3759193</v>
      </c>
      <c r="EU19" s="475">
        <f t="shared" si="128"/>
        <v>2164307690.6687727</v>
      </c>
      <c r="EV19" s="475">
        <f t="shared" si="128"/>
        <v>2230148595.2104111</v>
      </c>
      <c r="EW19" s="475">
        <f t="shared" si="128"/>
        <v>2297964726.888299</v>
      </c>
      <c r="EX19" s="475">
        <f t="shared" si="128"/>
        <v>2367815342.5165238</v>
      </c>
      <c r="EY19" s="475">
        <f t="shared" si="128"/>
        <v>2439761476.613595</v>
      </c>
      <c r="EZ19" s="475">
        <f t="shared" si="128"/>
        <v>2513865994.7335782</v>
      </c>
      <c r="FA19" s="475">
        <f t="shared" si="128"/>
        <v>2590193648.397161</v>
      </c>
      <c r="FB19" s="475">
        <f t="shared" si="128"/>
        <v>2668811131.6706514</v>
      </c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</row>
    <row r="20" spans="1:16371" s="46" customFormat="1">
      <c r="A20" s="48"/>
      <c r="B20" s="364"/>
      <c r="J20" s="480" t="s">
        <v>33</v>
      </c>
      <c r="K20" s="481">
        <f>K25*K18</f>
        <v>1583495.0402030947</v>
      </c>
      <c r="L20" s="482">
        <f>L25*L18</f>
        <v>2023003.4185574572</v>
      </c>
      <c r="M20" s="482">
        <f>M25*M18</f>
        <v>2322886.4533700356</v>
      </c>
      <c r="N20" s="482">
        <f>N25*N18</f>
        <v>2504074.5394893521</v>
      </c>
      <c r="O20" s="482">
        <f>O25*O18</f>
        <v>2634431.6180658103</v>
      </c>
      <c r="P20" s="482">
        <f t="shared" ref="P20:AN20" si="129">O20*(1+P21)</f>
        <v>2759538.1382914372</v>
      </c>
      <c r="Q20" s="482">
        <f t="shared" si="129"/>
        <v>2879084.1421279428</v>
      </c>
      <c r="R20" s="482">
        <f t="shared" si="129"/>
        <v>2992862.2397467955</v>
      </c>
      <c r="S20" s="482">
        <f t="shared" si="129"/>
        <v>3100756.0885376674</v>
      </c>
      <c r="T20" s="482">
        <f t="shared" si="129"/>
        <v>3202728.6225927547</v>
      </c>
      <c r="U20" s="482">
        <f t="shared" si="129"/>
        <v>3298810.4812705372</v>
      </c>
      <c r="V20" s="482">
        <f t="shared" si="129"/>
        <v>3397774.7957086535</v>
      </c>
      <c r="W20" s="482">
        <f t="shared" si="129"/>
        <v>3499708.039579913</v>
      </c>
      <c r="X20" s="482">
        <f t="shared" si="129"/>
        <v>3604699.2807673104</v>
      </c>
      <c r="Y20" s="482">
        <f t="shared" si="129"/>
        <v>3712840.2591903298</v>
      </c>
      <c r="Z20" s="482">
        <f t="shared" si="129"/>
        <v>3824225.46696604</v>
      </c>
      <c r="AA20" s="482">
        <f t="shared" si="129"/>
        <v>3938952.2309750211</v>
      </c>
      <c r="AB20" s="482">
        <f t="shared" si="129"/>
        <v>4057120.7979042721</v>
      </c>
      <c r="AC20" s="482">
        <f t="shared" si="129"/>
        <v>4178834.4218414002</v>
      </c>
      <c r="AD20" s="482">
        <f t="shared" si="129"/>
        <v>4304199.4544966426</v>
      </c>
      <c r="AE20" s="482">
        <f t="shared" si="129"/>
        <v>4433325.4381315419</v>
      </c>
      <c r="AF20" s="482">
        <f t="shared" si="129"/>
        <v>4566325.2012754884</v>
      </c>
      <c r="AG20" s="482">
        <f t="shared" si="129"/>
        <v>4703314.9573137527</v>
      </c>
      <c r="AH20" s="482">
        <f t="shared" si="129"/>
        <v>4844414.4060331658</v>
      </c>
      <c r="AI20" s="482">
        <f t="shared" si="129"/>
        <v>4989746.8382141609</v>
      </c>
      <c r="AJ20" s="482">
        <f t="shared" si="129"/>
        <v>5139439.2433605855</v>
      </c>
      <c r="AK20" s="482">
        <f t="shared" si="129"/>
        <v>5293622.4206614029</v>
      </c>
      <c r="AL20" s="482">
        <f t="shared" si="129"/>
        <v>5452431.0932812449</v>
      </c>
      <c r="AM20" s="482">
        <f t="shared" si="129"/>
        <v>5616004.0260796826</v>
      </c>
      <c r="AN20" s="482">
        <f t="shared" si="129"/>
        <v>5784484.1468620729</v>
      </c>
      <c r="AO20" s="482">
        <f t="shared" ref="AO20:CL20" si="130">AN20*(1+AO21)</f>
        <v>5958018.6712679351</v>
      </c>
      <c r="AP20" s="482">
        <f t="shared" si="130"/>
        <v>6136759.2314059734</v>
      </c>
      <c r="AQ20" s="482">
        <f t="shared" si="130"/>
        <v>6320862.008348153</v>
      </c>
      <c r="AR20" s="482">
        <f t="shared" si="130"/>
        <v>6510487.8685985981</v>
      </c>
      <c r="AS20" s="482">
        <f t="shared" si="130"/>
        <v>6705802.5046565561</v>
      </c>
      <c r="AT20" s="482">
        <f t="shared" si="130"/>
        <v>6906976.5797962528</v>
      </c>
      <c r="AU20" s="482">
        <f t="shared" si="130"/>
        <v>7114185.8771901401</v>
      </c>
      <c r="AV20" s="482">
        <f t="shared" si="130"/>
        <v>7327611.4535058448</v>
      </c>
      <c r="AW20" s="482">
        <f t="shared" si="130"/>
        <v>7547439.7971110204</v>
      </c>
      <c r="AX20" s="482">
        <f t="shared" si="130"/>
        <v>7773862.9910243517</v>
      </c>
      <c r="AY20" s="482">
        <f t="shared" si="130"/>
        <v>8007078.8807550827</v>
      </c>
      <c r="AZ20" s="482">
        <f t="shared" si="130"/>
        <v>8247291.247177735</v>
      </c>
      <c r="BA20" s="482">
        <f t="shared" si="130"/>
        <v>8494709.9845930673</v>
      </c>
      <c r="BB20" s="482">
        <f t="shared" si="130"/>
        <v>8749551.2841308601</v>
      </c>
      <c r="BC20" s="482">
        <f t="shared" si="130"/>
        <v>9012037.8226547856</v>
      </c>
      <c r="BD20" s="482">
        <f t="shared" si="130"/>
        <v>9282398.957334429</v>
      </c>
      <c r="BE20" s="482">
        <f t="shared" si="130"/>
        <v>9560870.9260544628</v>
      </c>
      <c r="BF20" s="482">
        <f t="shared" si="130"/>
        <v>9847697.0538360961</v>
      </c>
      <c r="BG20" s="482">
        <f t="shared" si="130"/>
        <v>10143127.965451179</v>
      </c>
      <c r="BH20" s="482">
        <f t="shared" si="130"/>
        <v>10447421.804414716</v>
      </c>
      <c r="BI20" s="482">
        <f t="shared" si="130"/>
        <v>10760844.458547158</v>
      </c>
      <c r="BJ20" s="482">
        <f t="shared" si="130"/>
        <v>11083669.792303573</v>
      </c>
      <c r="BK20" s="482">
        <f t="shared" si="130"/>
        <v>11416179.88607268</v>
      </c>
      <c r="BL20" s="482">
        <f t="shared" si="130"/>
        <v>11758665.282654861</v>
      </c>
      <c r="BM20" s="482">
        <f t="shared" si="130"/>
        <v>12111425.241134508</v>
      </c>
      <c r="BN20" s="482">
        <f t="shared" si="130"/>
        <v>12474767.998368543</v>
      </c>
      <c r="BO20" s="482">
        <f t="shared" si="130"/>
        <v>12849011.038319599</v>
      </c>
      <c r="BP20" s="482">
        <f t="shared" si="130"/>
        <v>13234481.369469186</v>
      </c>
      <c r="BQ20" s="482">
        <f t="shared" si="130"/>
        <v>13631515.810553262</v>
      </c>
      <c r="BR20" s="482">
        <f t="shared" si="130"/>
        <v>14040461.284869861</v>
      </c>
      <c r="BS20" s="482">
        <f t="shared" si="130"/>
        <v>14461675.123415956</v>
      </c>
      <c r="BT20" s="482">
        <f t="shared" si="130"/>
        <v>14895525.377118435</v>
      </c>
      <c r="BU20" s="482">
        <f t="shared" si="130"/>
        <v>15342391.138431989</v>
      </c>
      <c r="BV20" s="482">
        <f t="shared" si="130"/>
        <v>15802662.872584948</v>
      </c>
      <c r="BW20" s="482">
        <f t="shared" si="130"/>
        <v>16276742.758762497</v>
      </c>
      <c r="BX20" s="482">
        <f t="shared" si="130"/>
        <v>16765045.041525373</v>
      </c>
      <c r="BY20" s="482">
        <f t="shared" si="130"/>
        <v>17267996.392771136</v>
      </c>
      <c r="BZ20" s="482">
        <f t="shared" si="130"/>
        <v>17786036.284554269</v>
      </c>
      <c r="CA20" s="482">
        <f t="shared" si="130"/>
        <v>18319617.373090897</v>
      </c>
      <c r="CB20" s="482">
        <f t="shared" si="130"/>
        <v>18869205.894283623</v>
      </c>
      <c r="CC20" s="482">
        <f t="shared" si="130"/>
        <v>19435282.07111213</v>
      </c>
      <c r="CD20" s="482">
        <f t="shared" si="130"/>
        <v>20018340.533245493</v>
      </c>
      <c r="CE20" s="482">
        <f t="shared" si="130"/>
        <v>20618890.749242857</v>
      </c>
      <c r="CF20" s="482">
        <f t="shared" si="130"/>
        <v>21237457.471720144</v>
      </c>
      <c r="CG20" s="482">
        <f t="shared" si="130"/>
        <v>21874581.195871748</v>
      </c>
      <c r="CH20" s="482">
        <f t="shared" si="130"/>
        <v>22530818.631747901</v>
      </c>
      <c r="CI20" s="482">
        <f t="shared" si="130"/>
        <v>23206743.190700337</v>
      </c>
      <c r="CJ20" s="482">
        <f t="shared" si="130"/>
        <v>23902945.486421347</v>
      </c>
      <c r="CK20" s="482">
        <f t="shared" si="130"/>
        <v>24620033.851013988</v>
      </c>
      <c r="CL20" s="482">
        <f t="shared" si="130"/>
        <v>25358634.866544407</v>
      </c>
      <c r="CM20" s="482">
        <f t="shared" ref="CM20" si="131">CL20*(1+CM21)</f>
        <v>26119393.912540741</v>
      </c>
      <c r="CN20" s="482">
        <f t="shared" ref="CN20" si="132">CM20*(1+CN21)</f>
        <v>26902975.729916964</v>
      </c>
      <c r="CO20" s="482">
        <f t="shared" ref="CO20" si="133">CN20*(1+CO21)</f>
        <v>27710065.001814473</v>
      </c>
      <c r="CP20" s="482">
        <f t="shared" ref="CP20" si="134">CO20*(1+CP21)</f>
        <v>28541366.951868907</v>
      </c>
      <c r="CQ20" s="482">
        <f t="shared" ref="CQ20" si="135">CP20*(1+CQ21)</f>
        <v>29397607.960424975</v>
      </c>
      <c r="CR20" s="482">
        <f t="shared" ref="CR20" si="136">CQ20*(1+CR21)</f>
        <v>30279536.199237723</v>
      </c>
      <c r="CS20" s="482">
        <f t="shared" ref="CS20" si="137">CR20*(1+CS21)</f>
        <v>31187922.285214856</v>
      </c>
      <c r="CT20" s="482">
        <f t="shared" ref="CT20" si="138">CS20*(1+CT21)</f>
        <v>32123559.953771304</v>
      </c>
      <c r="CU20" s="482">
        <f t="shared" ref="CU20" si="139">CT20*(1+CU21)</f>
        <v>33087266.752384443</v>
      </c>
      <c r="CV20" s="482">
        <f t="shared" ref="CV20" si="140">CU20*(1+CV21)</f>
        <v>34079884.754955977</v>
      </c>
      <c r="CW20" s="482">
        <f t="shared" ref="CW20" si="141">CV20*(1+CW21)</f>
        <v>35102281.297604658</v>
      </c>
      <c r="CX20" s="482">
        <f t="shared" ref="CX20" si="142">CW20*(1+CX21)</f>
        <v>36155349.7365328</v>
      </c>
      <c r="CY20" s="482">
        <f t="shared" ref="CY20" si="143">CX20*(1+CY21)</f>
        <v>37240010.228628784</v>
      </c>
      <c r="CZ20" s="482">
        <f t="shared" ref="CZ20" si="144">CY20*(1+CZ21)</f>
        <v>38357210.535487652</v>
      </c>
      <c r="DA20" s="482">
        <f t="shared" ref="DA20" si="145">CZ20*(1+DA21)</f>
        <v>39507926.851552285</v>
      </c>
      <c r="DB20" s="482">
        <f t="shared" ref="DB20" si="146">DA20*(1+DB21)</f>
        <v>40693164.657098852</v>
      </c>
      <c r="DC20" s="482">
        <f t="shared" ref="DC20" si="147">DB20*(1+DC21)</f>
        <v>41913959.596811816</v>
      </c>
      <c r="DD20" s="482">
        <f t="shared" ref="DD20" si="148">DC20*(1+DD21)</f>
        <v>43171378.384716168</v>
      </c>
      <c r="DE20" s="482">
        <f t="shared" ref="DE20" si="149">DD20*(1+DE21)</f>
        <v>44466519.736257657</v>
      </c>
      <c r="DF20" s="482">
        <f t="shared" ref="DF20" si="150">DE20*(1+DF21)</f>
        <v>45800515.328345388</v>
      </c>
      <c r="DG20" s="482">
        <f t="shared" ref="DG20" si="151">DF20*(1+DG21)</f>
        <v>47174530.788195752</v>
      </c>
      <c r="DH20" s="482">
        <f t="shared" ref="DH20" si="152">DG20*(1+DH21)</f>
        <v>48589766.711841628</v>
      </c>
      <c r="DI20" s="482">
        <f t="shared" ref="DI20" si="153">DH20*(1+DI21)</f>
        <v>50047459.713196881</v>
      </c>
      <c r="DJ20" s="482">
        <f t="shared" ref="DJ20" si="154">DI20*(1+DJ21)</f>
        <v>51548883.504592791</v>
      </c>
      <c r="DK20" s="482">
        <f t="shared" ref="DK20" si="155">DJ20*(1+DK21)</f>
        <v>53095350.009730577</v>
      </c>
      <c r="DL20" s="482">
        <f t="shared" ref="DL20" si="156">DK20*(1+DL21)</f>
        <v>54688210.510022499</v>
      </c>
      <c r="DM20" s="482">
        <f t="shared" ref="DM20" si="157">DL20*(1+DM21)</f>
        <v>56328856.825323172</v>
      </c>
      <c r="DN20" s="482">
        <f t="shared" ref="DN20" si="158">DM20*(1+DN21)</f>
        <v>58018722.530082867</v>
      </c>
      <c r="DO20" s="482">
        <f t="shared" ref="DO20" si="159">DN20*(1+DO21)</f>
        <v>59759284.205985352</v>
      </c>
      <c r="DP20" s="482">
        <f t="shared" ref="DP20" si="160">DO20*(1+DP21)</f>
        <v>61552062.732164912</v>
      </c>
      <c r="DQ20" s="482">
        <f t="shared" ref="DQ20" si="161">DP20*(1+DQ21)</f>
        <v>63398624.614129864</v>
      </c>
      <c r="DR20" s="482">
        <f t="shared" ref="DR20" si="162">DQ20*(1+DR21)</f>
        <v>65300583.352553762</v>
      </c>
      <c r="DS20" s="482">
        <f t="shared" ref="DS20" si="163">DR20*(1+DS21)</f>
        <v>67259600.85313037</v>
      </c>
      <c r="DT20" s="482">
        <f t="shared" ref="DT20" si="164">DS20*(1+DT21)</f>
        <v>69277388.878724277</v>
      </c>
      <c r="DU20" s="482">
        <f t="shared" ref="DU20" si="165">DT20*(1+DU21)</f>
        <v>71355710.545086011</v>
      </c>
      <c r="DV20" s="482">
        <f t="shared" ref="DV20" si="166">DU20*(1+DV21)</f>
        <v>73496381.861438587</v>
      </c>
      <c r="DW20" s="482">
        <f t="shared" ref="DW20" si="167">DV20*(1+DW21)</f>
        <v>75701273.317281753</v>
      </c>
      <c r="DX20" s="482">
        <f t="shared" ref="DX20" si="168">DW20*(1+DX21)</f>
        <v>77972311.51680021</v>
      </c>
      <c r="DY20" s="482">
        <f t="shared" ref="DY20" si="169">DX20*(1+DY21)</f>
        <v>80311480.862304226</v>
      </c>
      <c r="DZ20" s="482">
        <f t="shared" ref="DZ20" si="170">DY20*(1+DZ21)</f>
        <v>82720825.288173348</v>
      </c>
      <c r="EA20" s="482">
        <f t="shared" ref="EA20" si="171">DZ20*(1+EA21)</f>
        <v>85202450.046818554</v>
      </c>
      <c r="EB20" s="482">
        <f t="shared" ref="EB20" si="172">EA20*(1+EB21)</f>
        <v>87758523.548223108</v>
      </c>
      <c r="EC20" s="482">
        <f t="shared" ref="EC20" si="173">EB20*(1+EC21)</f>
        <v>90391279.2546698</v>
      </c>
      <c r="ED20" s="482">
        <f t="shared" ref="ED20" si="174">EC20*(1+ED21)</f>
        <v>93103017.632309899</v>
      </c>
      <c r="EE20" s="482">
        <f t="shared" ref="EE20" si="175">ED20*(1+EE21)</f>
        <v>95896108.161279202</v>
      </c>
      <c r="EF20" s="482">
        <f t="shared" ref="EF20" si="176">EE20*(1+EF21)</f>
        <v>98772991.406117573</v>
      </c>
      <c r="EG20" s="482">
        <f t="shared" ref="EG20" si="177">EF20*(1+EG21)</f>
        <v>101736181.14830111</v>
      </c>
      <c r="EH20" s="482">
        <f t="shared" ref="EH20" si="178">EG20*(1+EH21)</f>
        <v>104788266.58275014</v>
      </c>
      <c r="EI20" s="482">
        <f t="shared" ref="EI20" si="179">EH20*(1+EI21)</f>
        <v>107931914.58023265</v>
      </c>
      <c r="EJ20" s="482">
        <f t="shared" ref="EJ20" si="180">EI20*(1+EJ21)</f>
        <v>111169872.01763964</v>
      </c>
      <c r="EK20" s="482">
        <f t="shared" ref="EK20" si="181">EJ20*(1+EK21)</f>
        <v>114504968.17816883</v>
      </c>
      <c r="EL20" s="482">
        <f t="shared" ref="EL20" si="182">EK20*(1+EL21)</f>
        <v>117940117.2235139</v>
      </c>
      <c r="EM20" s="482">
        <f t="shared" ref="EM20" si="183">EL20*(1+EM21)</f>
        <v>121478320.74021932</v>
      </c>
      <c r="EN20" s="482">
        <f t="shared" ref="EN20" si="184">EM20*(1+EN21)</f>
        <v>125122670.36242591</v>
      </c>
      <c r="EO20" s="482">
        <f t="shared" ref="EO20" si="185">EN20*(1+EO21)</f>
        <v>128876350.47329868</v>
      </c>
      <c r="EP20" s="482">
        <f t="shared" ref="EP20" si="186">EO20*(1+EP21)</f>
        <v>132742640.98749764</v>
      </c>
      <c r="EQ20" s="482">
        <f t="shared" ref="EQ20" si="187">EP20*(1+EQ21)</f>
        <v>136724920.21712258</v>
      </c>
      <c r="ER20" s="482">
        <f t="shared" ref="ER20" si="188">EQ20*(1+ER21)</f>
        <v>140826667.82363626</v>
      </c>
      <c r="ES20" s="482">
        <f t="shared" ref="ES20" si="189">ER20*(1+ES21)</f>
        <v>145051467.85834536</v>
      </c>
      <c r="ET20" s="482">
        <f t="shared" ref="ET20" si="190">ES20*(1+ET21)</f>
        <v>149403011.89409572</v>
      </c>
      <c r="EU20" s="482">
        <f t="shared" ref="EU20" si="191">ET20*(1+EU21)</f>
        <v>153885102.2509186</v>
      </c>
      <c r="EV20" s="482">
        <f t="shared" ref="EV20" si="192">EU20*(1+EV21)</f>
        <v>158501655.31844616</v>
      </c>
      <c r="EW20" s="482">
        <f t="shared" ref="EW20" si="193">EV20*(1+EW21)</f>
        <v>163256704.97799954</v>
      </c>
      <c r="EX20" s="482">
        <f t="shared" ref="EX20" si="194">EW20*(1+EX21)</f>
        <v>168154406.12733954</v>
      </c>
      <c r="EY20" s="482">
        <f t="shared" ref="EY20" si="195">EX20*(1+EY21)</f>
        <v>173199038.31115973</v>
      </c>
      <c r="EZ20" s="482">
        <f t="shared" ref="EZ20" si="196">EY20*(1+EZ21)</f>
        <v>178395009.46049452</v>
      </c>
      <c r="FA20" s="482">
        <f t="shared" ref="FA20" si="197">EZ20*(1+FA21)</f>
        <v>183746859.74430937</v>
      </c>
      <c r="FB20" s="482">
        <f t="shared" ref="FB20" si="198">FA20*(1+FB21)</f>
        <v>189259265.53663865</v>
      </c>
    </row>
    <row r="21" spans="1:16371" s="46" customFormat="1">
      <c r="A21" s="48" t="s">
        <v>366</v>
      </c>
      <c r="B21" s="48">
        <v>0.8</v>
      </c>
      <c r="J21" s="46" t="s">
        <v>373</v>
      </c>
      <c r="K21" s="53"/>
      <c r="L21" s="53">
        <f>L20/K20-1</f>
        <v>0.27755589199571618</v>
      </c>
      <c r="M21" s="53">
        <f>M20/L20-1</f>
        <v>0.14823654377530215</v>
      </c>
      <c r="N21" s="53">
        <f>N20/M20-1</f>
        <v>7.8001266853336526E-2</v>
      </c>
      <c r="O21" s="53">
        <f>O20/N20-1</f>
        <v>5.2057986501887976E-2</v>
      </c>
      <c r="P21" s="53">
        <f>($U$21/$O$21)^(1/COUNT($P$17:$U$17))*O21</f>
        <v>4.7488998905000954E-2</v>
      </c>
      <c r="Q21" s="53">
        <f>($U$21/$O$21)^(1/COUNT($P$17:$U$17))*P21</f>
        <v>4.332101889721364E-2</v>
      </c>
      <c r="R21" s="53">
        <f>($U$21/$O$21)^(1/COUNT($P$17:$U$17))*Q21</f>
        <v>3.9518851135333356E-2</v>
      </c>
      <c r="S21" s="53">
        <f>($U$21/$O$21)^(1/COUNT($P$17:$U$17))*R21</f>
        <v>3.6050389275518353E-2</v>
      </c>
      <c r="T21" s="53">
        <f>($U$21/$O$21)^(1/COUNT($P$17:$U$17))*S21</f>
        <v>3.2886344860223522E-2</v>
      </c>
      <c r="U21" s="53">
        <v>0.03</v>
      </c>
      <c r="V21" s="53">
        <f>U21</f>
        <v>0.03</v>
      </c>
      <c r="W21" s="53">
        <f t="shared" ref="W21:AN21" si="199">V21</f>
        <v>0.03</v>
      </c>
      <c r="X21" s="53">
        <f t="shared" si="199"/>
        <v>0.03</v>
      </c>
      <c r="Y21" s="53">
        <f t="shared" si="199"/>
        <v>0.03</v>
      </c>
      <c r="Z21" s="53">
        <f t="shared" si="199"/>
        <v>0.03</v>
      </c>
      <c r="AA21" s="53">
        <f t="shared" si="199"/>
        <v>0.03</v>
      </c>
      <c r="AB21" s="53">
        <f t="shared" si="199"/>
        <v>0.03</v>
      </c>
      <c r="AC21" s="53">
        <f t="shared" si="199"/>
        <v>0.03</v>
      </c>
      <c r="AD21" s="53">
        <f t="shared" si="199"/>
        <v>0.03</v>
      </c>
      <c r="AE21" s="53">
        <f t="shared" si="199"/>
        <v>0.03</v>
      </c>
      <c r="AF21" s="53">
        <f t="shared" si="199"/>
        <v>0.03</v>
      </c>
      <c r="AG21" s="53">
        <f t="shared" si="199"/>
        <v>0.03</v>
      </c>
      <c r="AH21" s="53">
        <f t="shared" si="199"/>
        <v>0.03</v>
      </c>
      <c r="AI21" s="53">
        <f t="shared" si="199"/>
        <v>0.03</v>
      </c>
      <c r="AJ21" s="53">
        <f t="shared" si="199"/>
        <v>0.03</v>
      </c>
      <c r="AK21" s="53">
        <f t="shared" si="199"/>
        <v>0.03</v>
      </c>
      <c r="AL21" s="53">
        <f t="shared" si="199"/>
        <v>0.03</v>
      </c>
      <c r="AM21" s="53">
        <f t="shared" si="199"/>
        <v>0.03</v>
      </c>
      <c r="AN21" s="53">
        <f t="shared" si="199"/>
        <v>0.03</v>
      </c>
      <c r="AO21" s="53">
        <f t="shared" ref="AO21:CL21" si="200">AN21</f>
        <v>0.03</v>
      </c>
      <c r="AP21" s="53">
        <f t="shared" si="200"/>
        <v>0.03</v>
      </c>
      <c r="AQ21" s="53">
        <f t="shared" si="200"/>
        <v>0.03</v>
      </c>
      <c r="AR21" s="53">
        <f t="shared" si="200"/>
        <v>0.03</v>
      </c>
      <c r="AS21" s="53">
        <f t="shared" si="200"/>
        <v>0.03</v>
      </c>
      <c r="AT21" s="53">
        <f t="shared" si="200"/>
        <v>0.03</v>
      </c>
      <c r="AU21" s="53">
        <f t="shared" si="200"/>
        <v>0.03</v>
      </c>
      <c r="AV21" s="53">
        <f t="shared" si="200"/>
        <v>0.03</v>
      </c>
      <c r="AW21" s="53">
        <f t="shared" si="200"/>
        <v>0.03</v>
      </c>
      <c r="AX21" s="53">
        <f t="shared" si="200"/>
        <v>0.03</v>
      </c>
      <c r="AY21" s="53">
        <f t="shared" si="200"/>
        <v>0.03</v>
      </c>
      <c r="AZ21" s="53">
        <f t="shared" si="200"/>
        <v>0.03</v>
      </c>
      <c r="BA21" s="53">
        <f t="shared" si="200"/>
        <v>0.03</v>
      </c>
      <c r="BB21" s="53">
        <f t="shared" si="200"/>
        <v>0.03</v>
      </c>
      <c r="BC21" s="53">
        <f t="shared" si="200"/>
        <v>0.03</v>
      </c>
      <c r="BD21" s="53">
        <f t="shared" si="200"/>
        <v>0.03</v>
      </c>
      <c r="BE21" s="53">
        <f t="shared" si="200"/>
        <v>0.03</v>
      </c>
      <c r="BF21" s="53">
        <f t="shared" si="200"/>
        <v>0.03</v>
      </c>
      <c r="BG21" s="53">
        <f t="shared" si="200"/>
        <v>0.03</v>
      </c>
      <c r="BH21" s="53">
        <f t="shared" si="200"/>
        <v>0.03</v>
      </c>
      <c r="BI21" s="53">
        <f t="shared" si="200"/>
        <v>0.03</v>
      </c>
      <c r="BJ21" s="53">
        <f t="shared" si="200"/>
        <v>0.03</v>
      </c>
      <c r="BK21" s="53">
        <f t="shared" si="200"/>
        <v>0.03</v>
      </c>
      <c r="BL21" s="53">
        <f t="shared" si="200"/>
        <v>0.03</v>
      </c>
      <c r="BM21" s="53">
        <f t="shared" si="200"/>
        <v>0.03</v>
      </c>
      <c r="BN21" s="53">
        <f t="shared" si="200"/>
        <v>0.03</v>
      </c>
      <c r="BO21" s="53">
        <f t="shared" si="200"/>
        <v>0.03</v>
      </c>
      <c r="BP21" s="53">
        <f t="shared" si="200"/>
        <v>0.03</v>
      </c>
      <c r="BQ21" s="53">
        <f t="shared" si="200"/>
        <v>0.03</v>
      </c>
      <c r="BR21" s="53">
        <f t="shared" si="200"/>
        <v>0.03</v>
      </c>
      <c r="BS21" s="53">
        <f t="shared" si="200"/>
        <v>0.03</v>
      </c>
      <c r="BT21" s="53">
        <f t="shared" si="200"/>
        <v>0.03</v>
      </c>
      <c r="BU21" s="53">
        <f t="shared" si="200"/>
        <v>0.03</v>
      </c>
      <c r="BV21" s="53">
        <f t="shared" si="200"/>
        <v>0.03</v>
      </c>
      <c r="BW21" s="53">
        <f t="shared" si="200"/>
        <v>0.03</v>
      </c>
      <c r="BX21" s="53">
        <f t="shared" si="200"/>
        <v>0.03</v>
      </c>
      <c r="BY21" s="53">
        <f t="shared" si="200"/>
        <v>0.03</v>
      </c>
      <c r="BZ21" s="53">
        <f t="shared" si="200"/>
        <v>0.03</v>
      </c>
      <c r="CA21" s="53">
        <f t="shared" si="200"/>
        <v>0.03</v>
      </c>
      <c r="CB21" s="53">
        <f t="shared" si="200"/>
        <v>0.03</v>
      </c>
      <c r="CC21" s="53">
        <f t="shared" si="200"/>
        <v>0.03</v>
      </c>
      <c r="CD21" s="53">
        <f t="shared" si="200"/>
        <v>0.03</v>
      </c>
      <c r="CE21" s="53">
        <f t="shared" si="200"/>
        <v>0.03</v>
      </c>
      <c r="CF21" s="53">
        <f t="shared" si="200"/>
        <v>0.03</v>
      </c>
      <c r="CG21" s="53">
        <f t="shared" si="200"/>
        <v>0.03</v>
      </c>
      <c r="CH21" s="53">
        <f t="shared" si="200"/>
        <v>0.03</v>
      </c>
      <c r="CI21" s="53">
        <f t="shared" si="200"/>
        <v>0.03</v>
      </c>
      <c r="CJ21" s="53">
        <f t="shared" si="200"/>
        <v>0.03</v>
      </c>
      <c r="CK21" s="53">
        <f t="shared" si="200"/>
        <v>0.03</v>
      </c>
      <c r="CL21" s="53">
        <f t="shared" si="200"/>
        <v>0.03</v>
      </c>
      <c r="CM21" s="53">
        <f t="shared" ref="CM21:EX21" si="201">CL21</f>
        <v>0.03</v>
      </c>
      <c r="CN21" s="53">
        <f t="shared" si="201"/>
        <v>0.03</v>
      </c>
      <c r="CO21" s="53">
        <f t="shared" si="201"/>
        <v>0.03</v>
      </c>
      <c r="CP21" s="53">
        <f t="shared" si="201"/>
        <v>0.03</v>
      </c>
      <c r="CQ21" s="53">
        <f t="shared" si="201"/>
        <v>0.03</v>
      </c>
      <c r="CR21" s="53">
        <f t="shared" si="201"/>
        <v>0.03</v>
      </c>
      <c r="CS21" s="53">
        <f t="shared" si="201"/>
        <v>0.03</v>
      </c>
      <c r="CT21" s="53">
        <f t="shared" si="201"/>
        <v>0.03</v>
      </c>
      <c r="CU21" s="53">
        <f t="shared" si="201"/>
        <v>0.03</v>
      </c>
      <c r="CV21" s="53">
        <f t="shared" si="201"/>
        <v>0.03</v>
      </c>
      <c r="CW21" s="53">
        <f t="shared" si="201"/>
        <v>0.03</v>
      </c>
      <c r="CX21" s="53">
        <f t="shared" si="201"/>
        <v>0.03</v>
      </c>
      <c r="CY21" s="53">
        <f t="shared" si="201"/>
        <v>0.03</v>
      </c>
      <c r="CZ21" s="53">
        <f t="shared" si="201"/>
        <v>0.03</v>
      </c>
      <c r="DA21" s="53">
        <f t="shared" si="201"/>
        <v>0.03</v>
      </c>
      <c r="DB21" s="53">
        <f t="shared" si="201"/>
        <v>0.03</v>
      </c>
      <c r="DC21" s="53">
        <f t="shared" si="201"/>
        <v>0.03</v>
      </c>
      <c r="DD21" s="53">
        <f t="shared" si="201"/>
        <v>0.03</v>
      </c>
      <c r="DE21" s="53">
        <f t="shared" si="201"/>
        <v>0.03</v>
      </c>
      <c r="DF21" s="53">
        <f t="shared" si="201"/>
        <v>0.03</v>
      </c>
      <c r="DG21" s="53">
        <f t="shared" si="201"/>
        <v>0.03</v>
      </c>
      <c r="DH21" s="53">
        <f t="shared" si="201"/>
        <v>0.03</v>
      </c>
      <c r="DI21" s="53">
        <f t="shared" si="201"/>
        <v>0.03</v>
      </c>
      <c r="DJ21" s="53">
        <f t="shared" si="201"/>
        <v>0.03</v>
      </c>
      <c r="DK21" s="53">
        <f t="shared" si="201"/>
        <v>0.03</v>
      </c>
      <c r="DL21" s="53">
        <f t="shared" si="201"/>
        <v>0.03</v>
      </c>
      <c r="DM21" s="53">
        <f t="shared" si="201"/>
        <v>0.03</v>
      </c>
      <c r="DN21" s="53">
        <f t="shared" si="201"/>
        <v>0.03</v>
      </c>
      <c r="DO21" s="53">
        <f t="shared" si="201"/>
        <v>0.03</v>
      </c>
      <c r="DP21" s="53">
        <f t="shared" si="201"/>
        <v>0.03</v>
      </c>
      <c r="DQ21" s="53">
        <f t="shared" si="201"/>
        <v>0.03</v>
      </c>
      <c r="DR21" s="53">
        <f t="shared" si="201"/>
        <v>0.03</v>
      </c>
      <c r="DS21" s="53">
        <f t="shared" si="201"/>
        <v>0.03</v>
      </c>
      <c r="DT21" s="53">
        <f t="shared" si="201"/>
        <v>0.03</v>
      </c>
      <c r="DU21" s="53">
        <f t="shared" si="201"/>
        <v>0.03</v>
      </c>
      <c r="DV21" s="53">
        <f t="shared" si="201"/>
        <v>0.03</v>
      </c>
      <c r="DW21" s="53">
        <f t="shared" si="201"/>
        <v>0.03</v>
      </c>
      <c r="DX21" s="53">
        <f t="shared" si="201"/>
        <v>0.03</v>
      </c>
      <c r="DY21" s="53">
        <f t="shared" si="201"/>
        <v>0.03</v>
      </c>
      <c r="DZ21" s="53">
        <f t="shared" si="201"/>
        <v>0.03</v>
      </c>
      <c r="EA21" s="53">
        <f t="shared" si="201"/>
        <v>0.03</v>
      </c>
      <c r="EB21" s="53">
        <f t="shared" si="201"/>
        <v>0.03</v>
      </c>
      <c r="EC21" s="53">
        <f t="shared" si="201"/>
        <v>0.03</v>
      </c>
      <c r="ED21" s="53">
        <f t="shared" si="201"/>
        <v>0.03</v>
      </c>
      <c r="EE21" s="53">
        <f t="shared" si="201"/>
        <v>0.03</v>
      </c>
      <c r="EF21" s="53">
        <f t="shared" si="201"/>
        <v>0.03</v>
      </c>
      <c r="EG21" s="53">
        <f t="shared" si="201"/>
        <v>0.03</v>
      </c>
      <c r="EH21" s="53">
        <f t="shared" si="201"/>
        <v>0.03</v>
      </c>
      <c r="EI21" s="53">
        <f t="shared" si="201"/>
        <v>0.03</v>
      </c>
      <c r="EJ21" s="53">
        <f t="shared" si="201"/>
        <v>0.03</v>
      </c>
      <c r="EK21" s="53">
        <f t="shared" si="201"/>
        <v>0.03</v>
      </c>
      <c r="EL21" s="53">
        <f t="shared" si="201"/>
        <v>0.03</v>
      </c>
      <c r="EM21" s="53">
        <f t="shared" si="201"/>
        <v>0.03</v>
      </c>
      <c r="EN21" s="53">
        <f t="shared" si="201"/>
        <v>0.03</v>
      </c>
      <c r="EO21" s="53">
        <f t="shared" si="201"/>
        <v>0.03</v>
      </c>
      <c r="EP21" s="53">
        <f t="shared" si="201"/>
        <v>0.03</v>
      </c>
      <c r="EQ21" s="53">
        <f t="shared" si="201"/>
        <v>0.03</v>
      </c>
      <c r="ER21" s="53">
        <f t="shared" si="201"/>
        <v>0.03</v>
      </c>
      <c r="ES21" s="53">
        <f t="shared" si="201"/>
        <v>0.03</v>
      </c>
      <c r="ET21" s="53">
        <f t="shared" si="201"/>
        <v>0.03</v>
      </c>
      <c r="EU21" s="53">
        <f t="shared" si="201"/>
        <v>0.03</v>
      </c>
      <c r="EV21" s="53">
        <f t="shared" si="201"/>
        <v>0.03</v>
      </c>
      <c r="EW21" s="53">
        <f t="shared" si="201"/>
        <v>0.03</v>
      </c>
      <c r="EX21" s="53">
        <f t="shared" si="201"/>
        <v>0.03</v>
      </c>
      <c r="EY21" s="53">
        <f t="shared" ref="EY21:FB21" si="202">EX21</f>
        <v>0.03</v>
      </c>
      <c r="EZ21" s="53">
        <f t="shared" si="202"/>
        <v>0.03</v>
      </c>
      <c r="FA21" s="53">
        <f t="shared" si="202"/>
        <v>0.03</v>
      </c>
      <c r="FB21" s="53">
        <f t="shared" si="202"/>
        <v>0.03</v>
      </c>
    </row>
    <row r="22" spans="1:16371" s="46" customFormat="1">
      <c r="A22" s="48" t="s">
        <v>367</v>
      </c>
      <c r="B22" s="113">
        <f>B21*B18</f>
        <v>5.5247741285375643E-2</v>
      </c>
      <c r="D22"/>
      <c r="J22" s="46" t="s">
        <v>374</v>
      </c>
      <c r="K22" s="476"/>
      <c r="L22" s="475">
        <f>Annual!T53*1000</f>
        <v>809201.3674229827</v>
      </c>
      <c r="M22" s="475">
        <f>Annual!U53*1000</f>
        <v>929154.58134801441</v>
      </c>
      <c r="N22" s="475">
        <f>Annual!V53*1000</f>
        <v>1502444.7236936113</v>
      </c>
      <c r="O22" s="475">
        <f>Annual!W53*1000</f>
        <v>1580658.9708394862</v>
      </c>
      <c r="P22" s="475">
        <f>O22*(1+P23)</f>
        <v>1628078.739964671</v>
      </c>
      <c r="Q22" s="475">
        <f t="shared" ref="Q22:AN22" si="203">P22*(1+Q23)</f>
        <v>1676921.1021636112</v>
      </c>
      <c r="R22" s="475">
        <f t="shared" si="203"/>
        <v>1727228.7352285197</v>
      </c>
      <c r="S22" s="475">
        <f t="shared" si="203"/>
        <v>1779045.5972853752</v>
      </c>
      <c r="T22" s="475">
        <f t="shared" si="203"/>
        <v>1832416.9652039364</v>
      </c>
      <c r="U22" s="475">
        <f t="shared" si="203"/>
        <v>1887389.4741600547</v>
      </c>
      <c r="V22" s="475">
        <f t="shared" si="203"/>
        <v>1944011.1583848563</v>
      </c>
      <c r="W22" s="475">
        <f t="shared" si="203"/>
        <v>2002331.493136402</v>
      </c>
      <c r="X22" s="475">
        <f t="shared" si="203"/>
        <v>2062401.4379304941</v>
      </c>
      <c r="Y22" s="475">
        <f t="shared" si="203"/>
        <v>2124273.481068409</v>
      </c>
      <c r="Z22" s="475">
        <f t="shared" si="203"/>
        <v>2188001.6855004616</v>
      </c>
      <c r="AA22" s="475">
        <f t="shared" si="203"/>
        <v>2253641.7360654757</v>
      </c>
      <c r="AB22" s="475">
        <f t="shared" si="203"/>
        <v>2321250.9881474399</v>
      </c>
      <c r="AC22" s="475">
        <f t="shared" si="203"/>
        <v>2390888.5177918631</v>
      </c>
      <c r="AD22" s="475">
        <f t="shared" si="203"/>
        <v>2462615.1733256192</v>
      </c>
      <c r="AE22" s="475">
        <f t="shared" si="203"/>
        <v>2536493.628525388</v>
      </c>
      <c r="AF22" s="475">
        <f t="shared" si="203"/>
        <v>2612588.4373811497</v>
      </c>
      <c r="AG22" s="475">
        <f t="shared" si="203"/>
        <v>2690966.0905025844</v>
      </c>
      <c r="AH22" s="475">
        <f t="shared" si="203"/>
        <v>2771695.0732176621</v>
      </c>
      <c r="AI22" s="475">
        <f t="shared" si="203"/>
        <v>2854845.925414192</v>
      </c>
      <c r="AJ22" s="475">
        <f t="shared" si="203"/>
        <v>2940491.3031766177</v>
      </c>
      <c r="AK22" s="475">
        <f t="shared" si="203"/>
        <v>3028706.0422719163</v>
      </c>
      <c r="AL22" s="475">
        <f t="shared" si="203"/>
        <v>3119567.2235400737</v>
      </c>
      <c r="AM22" s="475">
        <f t="shared" si="203"/>
        <v>3213154.2402462759</v>
      </c>
      <c r="AN22" s="475">
        <f t="shared" si="203"/>
        <v>3309548.8674536641</v>
      </c>
      <c r="AO22" s="475">
        <f t="shared" ref="AO22" si="204">AN22*(1+AO23)</f>
        <v>3408835.333477274</v>
      </c>
      <c r="AP22" s="475">
        <f t="shared" ref="AP22" si="205">AO22*(1+AP23)</f>
        <v>3511100.3934815922</v>
      </c>
      <c r="AQ22" s="475">
        <f t="shared" ref="AQ22" si="206">AP22*(1+AQ23)</f>
        <v>3616433.4052860402</v>
      </c>
      <c r="AR22" s="475">
        <f t="shared" ref="AR22" si="207">AQ22*(1+AR23)</f>
        <v>3724926.4074446214</v>
      </c>
      <c r="AS22" s="475">
        <f t="shared" ref="AS22" si="208">AR22*(1+AS23)</f>
        <v>3836674.1996679604</v>
      </c>
      <c r="AT22" s="475">
        <f t="shared" ref="AT22" si="209">AS22*(1+AT23)</f>
        <v>3951774.4256579992</v>
      </c>
      <c r="AU22" s="475">
        <f t="shared" ref="AU22" si="210">AT22*(1+AU23)</f>
        <v>4070327.6584277395</v>
      </c>
      <c r="AV22" s="475">
        <f t="shared" ref="AV22" si="211">AU22*(1+AV23)</f>
        <v>4192437.4881805717</v>
      </c>
      <c r="AW22" s="475">
        <f t="shared" ref="AW22" si="212">AV22*(1+AW23)</f>
        <v>4318210.6128259888</v>
      </c>
      <c r="AX22" s="475">
        <f t="shared" ref="AX22" si="213">AW22*(1+AX23)</f>
        <v>4447756.9312107684</v>
      </c>
      <c r="AY22" s="475">
        <f t="shared" ref="AY22" si="214">AX22*(1+AY23)</f>
        <v>4581189.6391470917</v>
      </c>
      <c r="AZ22" s="475">
        <f t="shared" ref="AZ22" si="215">AY22*(1+AZ23)</f>
        <v>4718625.3283215044</v>
      </c>
      <c r="BA22" s="475">
        <f t="shared" ref="BA22" si="216">AZ22*(1+BA23)</f>
        <v>4860184.0881711496</v>
      </c>
      <c r="BB22" s="475">
        <f t="shared" ref="BB22" si="217">BA22*(1+BB23)</f>
        <v>5005989.6108162841</v>
      </c>
      <c r="BC22" s="475">
        <f t="shared" ref="BC22" si="218">BB22*(1+BC23)</f>
        <v>5156169.2991407728</v>
      </c>
      <c r="BD22" s="475">
        <f t="shared" ref="BD22" si="219">BC22*(1+BD23)</f>
        <v>5310854.3781149965</v>
      </c>
      <c r="BE22" s="475">
        <f t="shared" ref="BE22" si="220">BD22*(1+BE23)</f>
        <v>5470180.0094584469</v>
      </c>
      <c r="BF22" s="475">
        <f t="shared" ref="BF22" si="221">BE22*(1+BF23)</f>
        <v>5634285.4097422007</v>
      </c>
      <c r="BG22" s="475">
        <f t="shared" ref="BG22" si="222">BF22*(1+BG23)</f>
        <v>5803313.9720344674</v>
      </c>
      <c r="BH22" s="475">
        <f t="shared" ref="BH22" si="223">BG22*(1+BH23)</f>
        <v>5977413.3911955012</v>
      </c>
      <c r="BI22" s="475">
        <f t="shared" ref="BI22" si="224">BH22*(1+BI23)</f>
        <v>6156735.7929313667</v>
      </c>
      <c r="BJ22" s="475">
        <f t="shared" ref="BJ22" si="225">BI22*(1+BJ23)</f>
        <v>6341437.8667193083</v>
      </c>
      <c r="BK22" s="475">
        <f t="shared" ref="BK22" si="226">BJ22*(1+BK23)</f>
        <v>6531681.0027208878</v>
      </c>
      <c r="BL22" s="475">
        <f t="shared" ref="BL22" si="227">BK22*(1+BL23)</f>
        <v>6727631.4328025142</v>
      </c>
      <c r="BM22" s="475">
        <f t="shared" ref="BM22" si="228">BL22*(1+BM23)</f>
        <v>6929460.3757865895</v>
      </c>
      <c r="BN22" s="475">
        <f t="shared" ref="BN22" si="229">BM22*(1+BN23)</f>
        <v>7137344.1870601876</v>
      </c>
      <c r="BO22" s="475">
        <f t="shared" ref="BO22" si="230">BN22*(1+BO23)</f>
        <v>7351464.5126719931</v>
      </c>
      <c r="BP22" s="475">
        <f t="shared" ref="BP22" si="231">BO22*(1+BP23)</f>
        <v>7572008.448052153</v>
      </c>
      <c r="BQ22" s="475">
        <f t="shared" ref="BQ22" si="232">BP22*(1+BQ23)</f>
        <v>7799168.7014937177</v>
      </c>
      <c r="BR22" s="475">
        <f t="shared" ref="BR22" si="233">BQ22*(1+BR23)</f>
        <v>8033143.7625385299</v>
      </c>
      <c r="BS22" s="475">
        <f t="shared" ref="BS22" si="234">BR22*(1+BS23)</f>
        <v>8274138.0754146865</v>
      </c>
      <c r="BT22" s="475">
        <f t="shared" ref="BT22" si="235">BS22*(1+BT23)</f>
        <v>8522362.2176771276</v>
      </c>
      <c r="BU22" s="475">
        <f t="shared" ref="BU22" si="236">BT22*(1+BU23)</f>
        <v>8778033.0842074417</v>
      </c>
      <c r="BV22" s="475">
        <f t="shared" ref="BV22" si="237">BU22*(1+BV23)</f>
        <v>9041374.0767336655</v>
      </c>
      <c r="BW22" s="475">
        <f t="shared" ref="BW22" si="238">BV22*(1+BW23)</f>
        <v>9312615.2990356758</v>
      </c>
      <c r="BX22" s="475">
        <f t="shared" ref="BX22" si="239">BW22*(1+BX23)</f>
        <v>9591993.7580067459</v>
      </c>
      <c r="BY22" s="475">
        <f t="shared" ref="BY22" si="240">BX22*(1+BY23)</f>
        <v>9879753.5707469489</v>
      </c>
      <c r="BZ22" s="475">
        <f t="shared" ref="BZ22" si="241">BY22*(1+BZ23)</f>
        <v>10176146.177869357</v>
      </c>
      <c r="CA22" s="475">
        <f t="shared" ref="CA22" si="242">BZ22*(1+CA23)</f>
        <v>10481430.563205438</v>
      </c>
      <c r="CB22" s="475">
        <f t="shared" ref="CB22" si="243">CA22*(1+CB23)</f>
        <v>10795873.4801016</v>
      </c>
      <c r="CC22" s="475">
        <f t="shared" ref="CC22" si="244">CB22*(1+CC23)</f>
        <v>11119749.684504649</v>
      </c>
      <c r="CD22" s="475">
        <f t="shared" ref="CD22" si="245">CC22*(1+CD23)</f>
        <v>11453342.175039789</v>
      </c>
      <c r="CE22" s="475">
        <f t="shared" ref="CE22" si="246">CD22*(1+CE23)</f>
        <v>11796942.440290982</v>
      </c>
      <c r="CF22" s="475">
        <f t="shared" ref="CF22" si="247">CE22*(1+CF23)</f>
        <v>12150850.713499712</v>
      </c>
      <c r="CG22" s="475">
        <f t="shared" ref="CG22" si="248">CF22*(1+CG23)</f>
        <v>12515376.234904703</v>
      </c>
      <c r="CH22" s="475">
        <f t="shared" ref="CH22" si="249">CG22*(1+CH23)</f>
        <v>12890837.521951845</v>
      </c>
      <c r="CI22" s="475">
        <f t="shared" ref="CI22" si="250">CH22*(1+CI23)</f>
        <v>13277562.6476104</v>
      </c>
      <c r="CJ22" s="475">
        <f t="shared" ref="CJ22" si="251">CI22*(1+CJ23)</f>
        <v>13675889.527038712</v>
      </c>
      <c r="CK22" s="475">
        <f t="shared" ref="CK22" si="252">CJ22*(1+CK23)</f>
        <v>14086166.212849874</v>
      </c>
      <c r="CL22" s="475">
        <f t="shared" ref="CL22" si="253">CK22*(1+CL23)</f>
        <v>14508751.19923537</v>
      </c>
      <c r="CM22" s="475">
        <f t="shared" ref="CM22" si="254">CL22*(1+CM23)</f>
        <v>14944013.735212432</v>
      </c>
      <c r="CN22" s="475">
        <f t="shared" ref="CN22" si="255">CM22*(1+CN23)</f>
        <v>15392334.147268806</v>
      </c>
      <c r="CO22" s="475">
        <f t="shared" ref="CO22" si="256">CN22*(1+CO23)</f>
        <v>15854104.171686871</v>
      </c>
      <c r="CP22" s="475">
        <f t="shared" ref="CP22" si="257">CO22*(1+CP23)</f>
        <v>16329727.296837477</v>
      </c>
      <c r="CQ22" s="475">
        <f t="shared" ref="CQ22" si="258">CP22*(1+CQ23)</f>
        <v>16819619.115742601</v>
      </c>
      <c r="CR22" s="475">
        <f t="shared" ref="CR22" si="259">CQ22*(1+CR23)</f>
        <v>17324207.689214882</v>
      </c>
      <c r="CS22" s="475">
        <f t="shared" ref="CS22" si="260">CR22*(1+CS23)</f>
        <v>17843933.919891328</v>
      </c>
      <c r="CT22" s="475">
        <f t="shared" ref="CT22" si="261">CS22*(1+CT23)</f>
        <v>18379251.937488068</v>
      </c>
      <c r="CU22" s="475">
        <f t="shared" ref="CU22" si="262">CT22*(1+CU23)</f>
        <v>18930629.495612711</v>
      </c>
      <c r="CV22" s="475">
        <f t="shared" ref="CV22" si="263">CU22*(1+CV23)</f>
        <v>19498548.380481094</v>
      </c>
      <c r="CW22" s="475">
        <f t="shared" ref="CW22" si="264">CV22*(1+CW23)</f>
        <v>20083504.831895526</v>
      </c>
      <c r="CX22" s="475">
        <f t="shared" ref="CX22" si="265">CW22*(1+CX23)</f>
        <v>20686009.976852395</v>
      </c>
      <c r="CY22" s="475">
        <f t="shared" ref="CY22" si="266">CX22*(1+CY23)</f>
        <v>21306590.276157968</v>
      </c>
      <c r="CZ22" s="475">
        <f t="shared" ref="CZ22" si="267">CY22*(1+CZ23)</f>
        <v>21945787.984442707</v>
      </c>
      <c r="DA22" s="475">
        <f t="shared" ref="DA22" si="268">CZ22*(1+DA23)</f>
        <v>22604161.623975988</v>
      </c>
      <c r="DB22" s="475">
        <f t="shared" ref="DB22" si="269">DA22*(1+DB23)</f>
        <v>23282286.472695269</v>
      </c>
      <c r="DC22" s="475">
        <f t="shared" ref="DC22" si="270">DB22*(1+DC23)</f>
        <v>23980755.066876128</v>
      </c>
      <c r="DD22" s="475">
        <f t="shared" ref="DD22" si="271">DC22*(1+DD23)</f>
        <v>24700177.718882412</v>
      </c>
      <c r="DE22" s="475">
        <f t="shared" ref="DE22" si="272">DD22*(1+DE23)</f>
        <v>25441183.050448883</v>
      </c>
      <c r="DF22" s="475">
        <f t="shared" ref="DF22" si="273">DE22*(1+DF23)</f>
        <v>26204418.541962352</v>
      </c>
      <c r="DG22" s="475">
        <f t="shared" ref="DG22" si="274">DF22*(1+DG23)</f>
        <v>26990551.098221224</v>
      </c>
      <c r="DH22" s="475">
        <f t="shared" ref="DH22" si="275">DG22*(1+DH23)</f>
        <v>27800267.631167863</v>
      </c>
      <c r="DI22" s="475">
        <f t="shared" ref="DI22" si="276">DH22*(1+DI23)</f>
        <v>28634275.6601029</v>
      </c>
      <c r="DJ22" s="475">
        <f t="shared" ref="DJ22" si="277">DI22*(1+DJ23)</f>
        <v>29493303.929905988</v>
      </c>
      <c r="DK22" s="475">
        <f t="shared" ref="DK22" si="278">DJ22*(1+DK23)</f>
        <v>30378103.047803167</v>
      </c>
      <c r="DL22" s="475">
        <f t="shared" ref="DL22" si="279">DK22*(1+DL23)</f>
        <v>31289446.139237262</v>
      </c>
      <c r="DM22" s="475">
        <f t="shared" ref="DM22" si="280">DL22*(1+DM23)</f>
        <v>32228129.523414381</v>
      </c>
      <c r="DN22" s="475">
        <f t="shared" ref="DN22" si="281">DM22*(1+DN23)</f>
        <v>33194973.409116812</v>
      </c>
      <c r="DO22" s="475">
        <f t="shared" ref="DO22" si="282">DN22*(1+DO23)</f>
        <v>34190822.611390315</v>
      </c>
      <c r="DP22" s="475">
        <f t="shared" ref="DP22" si="283">DO22*(1+DP23)</f>
        <v>35216547.289732024</v>
      </c>
      <c r="DQ22" s="475">
        <f t="shared" ref="DQ22" si="284">DP22*(1+DQ23)</f>
        <v>36273043.708423987</v>
      </c>
      <c r="DR22" s="475">
        <f t="shared" ref="DR22" si="285">DQ22*(1+DR23)</f>
        <v>37361235.019676708</v>
      </c>
      <c r="DS22" s="475">
        <f t="shared" ref="DS22" si="286">DR22*(1+DS23)</f>
        <v>38482072.070267007</v>
      </c>
      <c r="DT22" s="475">
        <f t="shared" ref="DT22" si="287">DS22*(1+DT23)</f>
        <v>39636534.232375018</v>
      </c>
      <c r="DU22" s="475">
        <f t="shared" ref="DU22" si="288">DT22*(1+DU23)</f>
        <v>40825630.259346269</v>
      </c>
      <c r="DV22" s="475">
        <f t="shared" ref="DV22" si="289">DU22*(1+DV23)</f>
        <v>42050399.167126656</v>
      </c>
      <c r="DW22" s="475">
        <f t="shared" ref="DW22" si="290">DV22*(1+DW23)</f>
        <v>43311911.142140456</v>
      </c>
      <c r="DX22" s="475">
        <f t="shared" ref="DX22" si="291">DW22*(1+DX23)</f>
        <v>44611268.476404667</v>
      </c>
      <c r="DY22" s="475">
        <f t="shared" ref="DY22" si="292">DX22*(1+DY23)</f>
        <v>45949606.530696809</v>
      </c>
      <c r="DZ22" s="475">
        <f t="shared" ref="DZ22" si="293">DY22*(1+DZ23)</f>
        <v>47328094.726617716</v>
      </c>
      <c r="EA22" s="475">
        <f t="shared" ref="EA22" si="294">DZ22*(1+EA23)</f>
        <v>48747937.568416245</v>
      </c>
      <c r="EB22" s="475">
        <f t="shared" ref="EB22" si="295">EA22*(1+EB23)</f>
        <v>50210375.695468731</v>
      </c>
      <c r="EC22" s="475">
        <f t="shared" ref="EC22" si="296">EB22*(1+EC23)</f>
        <v>51716686.966332793</v>
      </c>
      <c r="ED22" s="475">
        <f t="shared" ref="ED22" si="297">EC22*(1+ED23)</f>
        <v>53268187.575322777</v>
      </c>
      <c r="EE22" s="475">
        <f t="shared" ref="EE22" si="298">ED22*(1+EE23)</f>
        <v>54866233.202582464</v>
      </c>
      <c r="EF22" s="475">
        <f t="shared" ref="EF22" si="299">EE22*(1+EF23)</f>
        <v>56512220.198659942</v>
      </c>
      <c r="EG22" s="475">
        <f t="shared" ref="EG22" si="300">EF22*(1+EG23)</f>
        <v>58207586.804619744</v>
      </c>
      <c r="EH22" s="475">
        <f t="shared" ref="EH22" si="301">EG22*(1+EH23)</f>
        <v>59953814.408758335</v>
      </c>
      <c r="EI22" s="475">
        <f t="shared" ref="EI22" si="302">EH22*(1+EI23)</f>
        <v>61752428.841021083</v>
      </c>
      <c r="EJ22" s="475">
        <f t="shared" ref="EJ22" si="303">EI22*(1+EJ23)</f>
        <v>63605001.706251718</v>
      </c>
      <c r="EK22" s="475">
        <f t="shared" ref="EK22" si="304">EJ22*(1+EK23)</f>
        <v>65513151.757439271</v>
      </c>
      <c r="EL22" s="475">
        <f t="shared" ref="EL22" si="305">EK22*(1+EL23)</f>
        <v>67478546.310162455</v>
      </c>
      <c r="EM22" s="475">
        <f t="shared" ref="EM22" si="306">EL22*(1+EM23)</f>
        <v>69502902.699467331</v>
      </c>
      <c r="EN22" s="475">
        <f t="shared" ref="EN22" si="307">EM22*(1+EN23)</f>
        <v>71587989.780451357</v>
      </c>
      <c r="EO22" s="475">
        <f t="shared" ref="EO22" si="308">EN22*(1+EO23)</f>
        <v>73735629.473864898</v>
      </c>
      <c r="EP22" s="475">
        <f t="shared" ref="EP22" si="309">EO22*(1+EP23)</f>
        <v>75947698.358080849</v>
      </c>
      <c r="EQ22" s="475">
        <f t="shared" ref="EQ22" si="310">EP22*(1+EQ23)</f>
        <v>78226129.308823273</v>
      </c>
      <c r="ER22" s="475">
        <f t="shared" ref="ER22" si="311">EQ22*(1+ER23)</f>
        <v>80572913.18808797</v>
      </c>
      <c r="ES22" s="475">
        <f t="shared" ref="ES22" si="312">ER22*(1+ES23)</f>
        <v>82990100.583730608</v>
      </c>
      <c r="ET22" s="475">
        <f t="shared" ref="ET22" si="313">ES22*(1+ET23)</f>
        <v>85479803.601242527</v>
      </c>
      <c r="EU22" s="475">
        <f t="shared" ref="EU22" si="314">ET22*(1+EU23)</f>
        <v>88044197.709279805</v>
      </c>
      <c r="EV22" s="475">
        <f t="shared" ref="EV22" si="315">EU22*(1+EV23)</f>
        <v>90685523.640558198</v>
      </c>
      <c r="EW22" s="475">
        <f t="shared" ref="EW22" si="316">EV22*(1+EW23)</f>
        <v>93406089.349774942</v>
      </c>
      <c r="EX22" s="475">
        <f t="shared" ref="EX22" si="317">EW22*(1+EX23)</f>
        <v>96208272.030268192</v>
      </c>
      <c r="EY22" s="475">
        <f t="shared" ref="EY22" si="318">EX22*(1+EY23)</f>
        <v>99094520.191176236</v>
      </c>
      <c r="EZ22" s="475">
        <f t="shared" ref="EZ22" si="319">EY22*(1+EZ23)</f>
        <v>102067355.79691152</v>
      </c>
      <c r="FA22" s="475">
        <f t="shared" ref="FA22" si="320">EZ22*(1+FA23)</f>
        <v>105129376.47081888</v>
      </c>
      <c r="FB22" s="475">
        <f t="shared" ref="FB22" si="321">FA22*(1+FB23)</f>
        <v>108283257.76494345</v>
      </c>
    </row>
    <row r="23" spans="1:16371" s="46" customFormat="1">
      <c r="A23" s="365" t="s">
        <v>422</v>
      </c>
      <c r="B23" s="366">
        <f>B22+B19</f>
        <v>7.0917741285375646E-2</v>
      </c>
      <c r="D23"/>
      <c r="J23" s="46" t="s">
        <v>375</v>
      </c>
      <c r="K23" s="476"/>
      <c r="L23" s="475"/>
      <c r="M23" s="475"/>
      <c r="N23" s="475"/>
      <c r="O23" s="28">
        <f>DDM!B30</f>
        <v>0.03</v>
      </c>
      <c r="P23" s="28">
        <f>O23</f>
        <v>0.03</v>
      </c>
      <c r="Q23" s="28">
        <f t="shared" ref="Q23:AN23" si="322">P23</f>
        <v>0.03</v>
      </c>
      <c r="R23" s="28">
        <f t="shared" si="322"/>
        <v>0.03</v>
      </c>
      <c r="S23" s="28">
        <f t="shared" si="322"/>
        <v>0.03</v>
      </c>
      <c r="T23" s="28">
        <f t="shared" si="322"/>
        <v>0.03</v>
      </c>
      <c r="U23" s="28">
        <f t="shared" si="322"/>
        <v>0.03</v>
      </c>
      <c r="V23" s="28">
        <f t="shared" si="322"/>
        <v>0.03</v>
      </c>
      <c r="W23" s="28">
        <f t="shared" si="322"/>
        <v>0.03</v>
      </c>
      <c r="X23" s="28">
        <f t="shared" si="322"/>
        <v>0.03</v>
      </c>
      <c r="Y23" s="28">
        <f t="shared" si="322"/>
        <v>0.03</v>
      </c>
      <c r="Z23" s="28">
        <f t="shared" si="322"/>
        <v>0.03</v>
      </c>
      <c r="AA23" s="28">
        <f t="shared" si="322"/>
        <v>0.03</v>
      </c>
      <c r="AB23" s="28">
        <f t="shared" si="322"/>
        <v>0.03</v>
      </c>
      <c r="AC23" s="28">
        <f t="shared" si="322"/>
        <v>0.03</v>
      </c>
      <c r="AD23" s="28">
        <f t="shared" si="322"/>
        <v>0.03</v>
      </c>
      <c r="AE23" s="28">
        <f t="shared" si="322"/>
        <v>0.03</v>
      </c>
      <c r="AF23" s="28">
        <f t="shared" si="322"/>
        <v>0.03</v>
      </c>
      <c r="AG23" s="28">
        <f t="shared" si="322"/>
        <v>0.03</v>
      </c>
      <c r="AH23" s="28">
        <f t="shared" si="322"/>
        <v>0.03</v>
      </c>
      <c r="AI23" s="28">
        <f t="shared" si="322"/>
        <v>0.03</v>
      </c>
      <c r="AJ23" s="28">
        <f t="shared" si="322"/>
        <v>0.03</v>
      </c>
      <c r="AK23" s="28">
        <f t="shared" si="322"/>
        <v>0.03</v>
      </c>
      <c r="AL23" s="28">
        <f t="shared" si="322"/>
        <v>0.03</v>
      </c>
      <c r="AM23" s="28">
        <f t="shared" si="322"/>
        <v>0.03</v>
      </c>
      <c r="AN23" s="28">
        <f t="shared" si="322"/>
        <v>0.03</v>
      </c>
      <c r="AO23" s="28">
        <f t="shared" ref="AO23:CL23" si="323">AN23</f>
        <v>0.03</v>
      </c>
      <c r="AP23" s="28">
        <f t="shared" si="323"/>
        <v>0.03</v>
      </c>
      <c r="AQ23" s="28">
        <f t="shared" si="323"/>
        <v>0.03</v>
      </c>
      <c r="AR23" s="28">
        <f t="shared" si="323"/>
        <v>0.03</v>
      </c>
      <c r="AS23" s="28">
        <f t="shared" si="323"/>
        <v>0.03</v>
      </c>
      <c r="AT23" s="28">
        <f t="shared" si="323"/>
        <v>0.03</v>
      </c>
      <c r="AU23" s="28">
        <f t="shared" si="323"/>
        <v>0.03</v>
      </c>
      <c r="AV23" s="28">
        <f t="shared" si="323"/>
        <v>0.03</v>
      </c>
      <c r="AW23" s="28">
        <f t="shared" si="323"/>
        <v>0.03</v>
      </c>
      <c r="AX23" s="28">
        <f t="shared" si="323"/>
        <v>0.03</v>
      </c>
      <c r="AY23" s="28">
        <f t="shared" si="323"/>
        <v>0.03</v>
      </c>
      <c r="AZ23" s="28">
        <f t="shared" si="323"/>
        <v>0.03</v>
      </c>
      <c r="BA23" s="28">
        <f t="shared" si="323"/>
        <v>0.03</v>
      </c>
      <c r="BB23" s="28">
        <f t="shared" si="323"/>
        <v>0.03</v>
      </c>
      <c r="BC23" s="28">
        <f t="shared" si="323"/>
        <v>0.03</v>
      </c>
      <c r="BD23" s="28">
        <f t="shared" si="323"/>
        <v>0.03</v>
      </c>
      <c r="BE23" s="28">
        <f t="shared" si="323"/>
        <v>0.03</v>
      </c>
      <c r="BF23" s="28">
        <f t="shared" si="323"/>
        <v>0.03</v>
      </c>
      <c r="BG23" s="28">
        <f t="shared" si="323"/>
        <v>0.03</v>
      </c>
      <c r="BH23" s="28">
        <f t="shared" si="323"/>
        <v>0.03</v>
      </c>
      <c r="BI23" s="28">
        <f t="shared" si="323"/>
        <v>0.03</v>
      </c>
      <c r="BJ23" s="28">
        <f t="shared" si="323"/>
        <v>0.03</v>
      </c>
      <c r="BK23" s="28">
        <f t="shared" si="323"/>
        <v>0.03</v>
      </c>
      <c r="BL23" s="28">
        <f t="shared" si="323"/>
        <v>0.03</v>
      </c>
      <c r="BM23" s="28">
        <f t="shared" si="323"/>
        <v>0.03</v>
      </c>
      <c r="BN23" s="28">
        <f t="shared" si="323"/>
        <v>0.03</v>
      </c>
      <c r="BO23" s="28">
        <f t="shared" si="323"/>
        <v>0.03</v>
      </c>
      <c r="BP23" s="28">
        <f t="shared" si="323"/>
        <v>0.03</v>
      </c>
      <c r="BQ23" s="28">
        <f t="shared" si="323"/>
        <v>0.03</v>
      </c>
      <c r="BR23" s="28">
        <f t="shared" si="323"/>
        <v>0.03</v>
      </c>
      <c r="BS23" s="28">
        <f t="shared" si="323"/>
        <v>0.03</v>
      </c>
      <c r="BT23" s="28">
        <f t="shared" si="323"/>
        <v>0.03</v>
      </c>
      <c r="BU23" s="28">
        <f t="shared" si="323"/>
        <v>0.03</v>
      </c>
      <c r="BV23" s="28">
        <f t="shared" si="323"/>
        <v>0.03</v>
      </c>
      <c r="BW23" s="28">
        <f t="shared" si="323"/>
        <v>0.03</v>
      </c>
      <c r="BX23" s="28">
        <f t="shared" si="323"/>
        <v>0.03</v>
      </c>
      <c r="BY23" s="28">
        <f t="shared" si="323"/>
        <v>0.03</v>
      </c>
      <c r="BZ23" s="28">
        <f t="shared" si="323"/>
        <v>0.03</v>
      </c>
      <c r="CA23" s="28">
        <f t="shared" si="323"/>
        <v>0.03</v>
      </c>
      <c r="CB23" s="28">
        <f t="shared" si="323"/>
        <v>0.03</v>
      </c>
      <c r="CC23" s="28">
        <f t="shared" si="323"/>
        <v>0.03</v>
      </c>
      <c r="CD23" s="28">
        <f t="shared" si="323"/>
        <v>0.03</v>
      </c>
      <c r="CE23" s="28">
        <f t="shared" si="323"/>
        <v>0.03</v>
      </c>
      <c r="CF23" s="28">
        <f t="shared" si="323"/>
        <v>0.03</v>
      </c>
      <c r="CG23" s="28">
        <f t="shared" si="323"/>
        <v>0.03</v>
      </c>
      <c r="CH23" s="28">
        <f t="shared" si="323"/>
        <v>0.03</v>
      </c>
      <c r="CI23" s="28">
        <f t="shared" si="323"/>
        <v>0.03</v>
      </c>
      <c r="CJ23" s="28">
        <f t="shared" si="323"/>
        <v>0.03</v>
      </c>
      <c r="CK23" s="28">
        <f t="shared" si="323"/>
        <v>0.03</v>
      </c>
      <c r="CL23" s="28">
        <f t="shared" si="323"/>
        <v>0.03</v>
      </c>
      <c r="CM23" s="28">
        <f t="shared" ref="CM23:EX23" si="324">CL23</f>
        <v>0.03</v>
      </c>
      <c r="CN23" s="28">
        <f t="shared" si="324"/>
        <v>0.03</v>
      </c>
      <c r="CO23" s="28">
        <f t="shared" si="324"/>
        <v>0.03</v>
      </c>
      <c r="CP23" s="28">
        <f t="shared" si="324"/>
        <v>0.03</v>
      </c>
      <c r="CQ23" s="28">
        <f t="shared" si="324"/>
        <v>0.03</v>
      </c>
      <c r="CR23" s="28">
        <f t="shared" si="324"/>
        <v>0.03</v>
      </c>
      <c r="CS23" s="28">
        <f t="shared" si="324"/>
        <v>0.03</v>
      </c>
      <c r="CT23" s="28">
        <f t="shared" si="324"/>
        <v>0.03</v>
      </c>
      <c r="CU23" s="28">
        <f t="shared" si="324"/>
        <v>0.03</v>
      </c>
      <c r="CV23" s="28">
        <f t="shared" si="324"/>
        <v>0.03</v>
      </c>
      <c r="CW23" s="28">
        <f t="shared" si="324"/>
        <v>0.03</v>
      </c>
      <c r="CX23" s="28">
        <f t="shared" si="324"/>
        <v>0.03</v>
      </c>
      <c r="CY23" s="28">
        <f t="shared" si="324"/>
        <v>0.03</v>
      </c>
      <c r="CZ23" s="28">
        <f t="shared" si="324"/>
        <v>0.03</v>
      </c>
      <c r="DA23" s="28">
        <f t="shared" si="324"/>
        <v>0.03</v>
      </c>
      <c r="DB23" s="28">
        <f t="shared" si="324"/>
        <v>0.03</v>
      </c>
      <c r="DC23" s="28">
        <f t="shared" si="324"/>
        <v>0.03</v>
      </c>
      <c r="DD23" s="28">
        <f t="shared" si="324"/>
        <v>0.03</v>
      </c>
      <c r="DE23" s="28">
        <f t="shared" si="324"/>
        <v>0.03</v>
      </c>
      <c r="DF23" s="28">
        <f t="shared" si="324"/>
        <v>0.03</v>
      </c>
      <c r="DG23" s="28">
        <f t="shared" si="324"/>
        <v>0.03</v>
      </c>
      <c r="DH23" s="28">
        <f t="shared" si="324"/>
        <v>0.03</v>
      </c>
      <c r="DI23" s="28">
        <f t="shared" si="324"/>
        <v>0.03</v>
      </c>
      <c r="DJ23" s="28">
        <f t="shared" si="324"/>
        <v>0.03</v>
      </c>
      <c r="DK23" s="28">
        <f t="shared" si="324"/>
        <v>0.03</v>
      </c>
      <c r="DL23" s="28">
        <f t="shared" si="324"/>
        <v>0.03</v>
      </c>
      <c r="DM23" s="28">
        <f t="shared" si="324"/>
        <v>0.03</v>
      </c>
      <c r="DN23" s="28">
        <f t="shared" si="324"/>
        <v>0.03</v>
      </c>
      <c r="DO23" s="28">
        <f t="shared" si="324"/>
        <v>0.03</v>
      </c>
      <c r="DP23" s="28">
        <f t="shared" si="324"/>
        <v>0.03</v>
      </c>
      <c r="DQ23" s="28">
        <f t="shared" si="324"/>
        <v>0.03</v>
      </c>
      <c r="DR23" s="28">
        <f t="shared" si="324"/>
        <v>0.03</v>
      </c>
      <c r="DS23" s="28">
        <f t="shared" si="324"/>
        <v>0.03</v>
      </c>
      <c r="DT23" s="28">
        <f t="shared" si="324"/>
        <v>0.03</v>
      </c>
      <c r="DU23" s="28">
        <f t="shared" si="324"/>
        <v>0.03</v>
      </c>
      <c r="DV23" s="28">
        <f t="shared" si="324"/>
        <v>0.03</v>
      </c>
      <c r="DW23" s="28">
        <f t="shared" si="324"/>
        <v>0.03</v>
      </c>
      <c r="DX23" s="28">
        <f t="shared" si="324"/>
        <v>0.03</v>
      </c>
      <c r="DY23" s="28">
        <f t="shared" si="324"/>
        <v>0.03</v>
      </c>
      <c r="DZ23" s="28">
        <f t="shared" si="324"/>
        <v>0.03</v>
      </c>
      <c r="EA23" s="28">
        <f t="shared" si="324"/>
        <v>0.03</v>
      </c>
      <c r="EB23" s="28">
        <f t="shared" si="324"/>
        <v>0.03</v>
      </c>
      <c r="EC23" s="28">
        <f t="shared" si="324"/>
        <v>0.03</v>
      </c>
      <c r="ED23" s="28">
        <f t="shared" si="324"/>
        <v>0.03</v>
      </c>
      <c r="EE23" s="28">
        <f t="shared" si="324"/>
        <v>0.03</v>
      </c>
      <c r="EF23" s="28">
        <f t="shared" si="324"/>
        <v>0.03</v>
      </c>
      <c r="EG23" s="28">
        <f t="shared" si="324"/>
        <v>0.03</v>
      </c>
      <c r="EH23" s="28">
        <f t="shared" si="324"/>
        <v>0.03</v>
      </c>
      <c r="EI23" s="28">
        <f t="shared" si="324"/>
        <v>0.03</v>
      </c>
      <c r="EJ23" s="28">
        <f t="shared" si="324"/>
        <v>0.03</v>
      </c>
      <c r="EK23" s="28">
        <f t="shared" si="324"/>
        <v>0.03</v>
      </c>
      <c r="EL23" s="28">
        <f t="shared" si="324"/>
        <v>0.03</v>
      </c>
      <c r="EM23" s="28">
        <f t="shared" si="324"/>
        <v>0.03</v>
      </c>
      <c r="EN23" s="28">
        <f t="shared" si="324"/>
        <v>0.03</v>
      </c>
      <c r="EO23" s="28">
        <f t="shared" si="324"/>
        <v>0.03</v>
      </c>
      <c r="EP23" s="28">
        <f t="shared" si="324"/>
        <v>0.03</v>
      </c>
      <c r="EQ23" s="28">
        <f t="shared" si="324"/>
        <v>0.03</v>
      </c>
      <c r="ER23" s="28">
        <f t="shared" si="324"/>
        <v>0.03</v>
      </c>
      <c r="ES23" s="28">
        <f t="shared" si="324"/>
        <v>0.03</v>
      </c>
      <c r="ET23" s="28">
        <f t="shared" si="324"/>
        <v>0.03</v>
      </c>
      <c r="EU23" s="28">
        <f t="shared" si="324"/>
        <v>0.03</v>
      </c>
      <c r="EV23" s="28">
        <f t="shared" si="324"/>
        <v>0.03</v>
      </c>
      <c r="EW23" s="28">
        <f t="shared" si="324"/>
        <v>0.03</v>
      </c>
      <c r="EX23" s="28">
        <f t="shared" si="324"/>
        <v>0.03</v>
      </c>
      <c r="EY23" s="28">
        <f t="shared" ref="EY23:FB23" si="325">EX23</f>
        <v>0.03</v>
      </c>
      <c r="EZ23" s="28">
        <f t="shared" si="325"/>
        <v>0.03</v>
      </c>
      <c r="FA23" s="28">
        <f t="shared" si="325"/>
        <v>0.03</v>
      </c>
      <c r="FB23" s="28">
        <f t="shared" si="325"/>
        <v>0.03</v>
      </c>
    </row>
    <row r="24" spans="1:16371" s="46" customFormat="1">
      <c r="A24" s="48"/>
      <c r="B24" s="113"/>
      <c r="J24" s="46" t="s">
        <v>372</v>
      </c>
      <c r="K24" s="476">
        <f>Annual!S43*1000</f>
        <v>5704025.0402030945</v>
      </c>
      <c r="L24" s="475">
        <f>Annual!T43*1000</f>
        <v>6917827.0913375681</v>
      </c>
      <c r="M24" s="475">
        <f>Annual!U43*1000</f>
        <v>8311558.9633595897</v>
      </c>
      <c r="N24" s="475">
        <f>Annual!V43*1000</f>
        <v>9313188.7791553307</v>
      </c>
      <c r="O24" s="475">
        <f>Annual!W43*1000</f>
        <v>10366961.426381655</v>
      </c>
      <c r="P24" s="475">
        <f>P19+P20-P22</f>
        <v>11498420.824708421</v>
      </c>
      <c r="Q24" s="475">
        <f t="shared" ref="Q24:AN24" si="326">Q19+Q20-Q22</f>
        <v>12700583.864672752</v>
      </c>
      <c r="R24" s="475">
        <f t="shared" si="326"/>
        <v>13966217.369191028</v>
      </c>
      <c r="S24" s="475">
        <f t="shared" si="326"/>
        <v>15287927.86044332</v>
      </c>
      <c r="T24" s="475">
        <f t="shared" si="326"/>
        <v>16658239.517832138</v>
      </c>
      <c r="U24" s="475">
        <f t="shared" si="326"/>
        <v>18069660.524942622</v>
      </c>
      <c r="V24" s="475">
        <f t="shared" si="326"/>
        <v>19523424.162266418</v>
      </c>
      <c r="W24" s="475">
        <f t="shared" si="326"/>
        <v>21020800.708709929</v>
      </c>
      <c r="X24" s="475">
        <f t="shared" si="326"/>
        <v>22563098.551546745</v>
      </c>
      <c r="Y24" s="475">
        <f t="shared" si="326"/>
        <v>24151665.329668663</v>
      </c>
      <c r="Z24" s="475">
        <f t="shared" si="326"/>
        <v>25787889.111134242</v>
      </c>
      <c r="AA24" s="475">
        <f t="shared" si="326"/>
        <v>27473199.606043786</v>
      </c>
      <c r="AB24" s="475">
        <f t="shared" si="326"/>
        <v>29209069.415800616</v>
      </c>
      <c r="AC24" s="475">
        <f t="shared" si="326"/>
        <v>30997015.319850154</v>
      </c>
      <c r="AD24" s="475">
        <f t="shared" si="326"/>
        <v>32838599.601021178</v>
      </c>
      <c r="AE24" s="475">
        <f t="shared" si="326"/>
        <v>34735431.410627328</v>
      </c>
      <c r="AF24" s="475">
        <f t="shared" si="326"/>
        <v>36689168.17452167</v>
      </c>
      <c r="AG24" s="475">
        <f t="shared" si="326"/>
        <v>38701517.041332841</v>
      </c>
      <c r="AH24" s="475">
        <f t="shared" si="326"/>
        <v>40774236.374148346</v>
      </c>
      <c r="AI24" s="475">
        <f t="shared" si="326"/>
        <v>42909137.286948316</v>
      </c>
      <c r="AJ24" s="475">
        <f t="shared" si="326"/>
        <v>45108085.227132283</v>
      </c>
      <c r="AK24" s="475">
        <f t="shared" si="326"/>
        <v>47373001.605521768</v>
      </c>
      <c r="AL24" s="475">
        <f t="shared" si="326"/>
        <v>49705865.47526294</v>
      </c>
      <c r="AM24" s="475">
        <f t="shared" si="326"/>
        <v>52108715.261096351</v>
      </c>
      <c r="AN24" s="475">
        <f t="shared" si="326"/>
        <v>54583650.540504761</v>
      </c>
      <c r="AO24" s="475">
        <f t="shared" ref="AO24:CL24" si="327">AO19+AO20-AO22</f>
        <v>57132833.878295422</v>
      </c>
      <c r="AP24" s="475">
        <f t="shared" si="327"/>
        <v>59758492.716219805</v>
      </c>
      <c r="AQ24" s="475">
        <f t="shared" si="327"/>
        <v>62462921.319281921</v>
      </c>
      <c r="AR24" s="475">
        <f t="shared" si="327"/>
        <v>65248482.780435897</v>
      </c>
      <c r="AS24" s="475">
        <f t="shared" si="327"/>
        <v>68117611.085424498</v>
      </c>
      <c r="AT24" s="475">
        <f t="shared" si="327"/>
        <v>71072813.23956275</v>
      </c>
      <c r="AU24" s="475">
        <f t="shared" si="327"/>
        <v>74116671.458325148</v>
      </c>
      <c r="AV24" s="475">
        <f t="shared" si="327"/>
        <v>77251845.423650414</v>
      </c>
      <c r="AW24" s="475">
        <f t="shared" si="327"/>
        <v>80481074.607935444</v>
      </c>
      <c r="AX24" s="475">
        <f t="shared" si="327"/>
        <v>83807180.667749017</v>
      </c>
      <c r="AY24" s="475">
        <f t="shared" si="327"/>
        <v>87233069.909357011</v>
      </c>
      <c r="AZ24" s="475">
        <f t="shared" si="327"/>
        <v>90761735.828213245</v>
      </c>
      <c r="BA24" s="475">
        <f t="shared" si="327"/>
        <v>94396261.724635154</v>
      </c>
      <c r="BB24" s="475">
        <f t="shared" si="327"/>
        <v>98139823.397949725</v>
      </c>
      <c r="BC24" s="475">
        <f t="shared" si="327"/>
        <v>101995691.92146374</v>
      </c>
      <c r="BD24" s="475">
        <f t="shared" si="327"/>
        <v>105967236.50068317</v>
      </c>
      <c r="BE24" s="475">
        <f t="shared" si="327"/>
        <v>110057927.41727918</v>
      </c>
      <c r="BF24" s="475">
        <f t="shared" si="327"/>
        <v>114271339.06137307</v>
      </c>
      <c r="BG24" s="475">
        <f t="shared" si="327"/>
        <v>118611153.05478978</v>
      </c>
      <c r="BH24" s="475">
        <f t="shared" si="327"/>
        <v>123081161.468009</v>
      </c>
      <c r="BI24" s="475">
        <f t="shared" si="327"/>
        <v>127685270.13362479</v>
      </c>
      <c r="BJ24" s="475">
        <f t="shared" si="327"/>
        <v>132427502.05920905</v>
      </c>
      <c r="BK24" s="475">
        <f t="shared" si="327"/>
        <v>137312000.94256085</v>
      </c>
      <c r="BL24" s="475">
        <f t="shared" si="327"/>
        <v>142343034.79241318</v>
      </c>
      <c r="BM24" s="475">
        <f t="shared" si="327"/>
        <v>147524999.65776107</v>
      </c>
      <c r="BN24" s="475">
        <f t="shared" si="327"/>
        <v>152862423.46906942</v>
      </c>
      <c r="BO24" s="475">
        <f t="shared" si="327"/>
        <v>158359969.994717</v>
      </c>
      <c r="BP24" s="475">
        <f t="shared" si="327"/>
        <v>164022442.91613406</v>
      </c>
      <c r="BQ24" s="475">
        <f t="shared" si="327"/>
        <v>169854790.0251936</v>
      </c>
      <c r="BR24" s="475">
        <f t="shared" si="327"/>
        <v>175862107.54752493</v>
      </c>
      <c r="BS24" s="475">
        <f t="shared" si="327"/>
        <v>182049644.59552619</v>
      </c>
      <c r="BT24" s="475">
        <f t="shared" si="327"/>
        <v>188422807.75496751</v>
      </c>
      <c r="BU24" s="475">
        <f t="shared" si="327"/>
        <v>194987165.80919206</v>
      </c>
      <c r="BV24" s="475">
        <f t="shared" si="327"/>
        <v>201748454.60504332</v>
      </c>
      <c r="BW24" s="475">
        <f t="shared" si="327"/>
        <v>208712582.06477016</v>
      </c>
      <c r="BX24" s="475">
        <f t="shared" si="327"/>
        <v>215885633.34828877</v>
      </c>
      <c r="BY24" s="475">
        <f t="shared" si="327"/>
        <v>223273876.17031294</v>
      </c>
      <c r="BZ24" s="475">
        <f t="shared" si="327"/>
        <v>230883766.27699786</v>
      </c>
      <c r="CA24" s="475">
        <f t="shared" si="327"/>
        <v>238721953.08688331</v>
      </c>
      <c r="CB24" s="475">
        <f t="shared" si="327"/>
        <v>246795285.50106531</v>
      </c>
      <c r="CC24" s="475">
        <f t="shared" si="327"/>
        <v>255110817.88767278</v>
      </c>
      <c r="CD24" s="475">
        <f t="shared" si="327"/>
        <v>263675816.24587849</v>
      </c>
      <c r="CE24" s="475">
        <f t="shared" si="327"/>
        <v>272497764.55483037</v>
      </c>
      <c r="CF24" s="475">
        <f t="shared" si="327"/>
        <v>281584371.31305081</v>
      </c>
      <c r="CG24" s="475">
        <f t="shared" si="327"/>
        <v>290943576.27401787</v>
      </c>
      <c r="CH24" s="475">
        <f t="shared" si="327"/>
        <v>300583557.38381392</v>
      </c>
      <c r="CI24" s="475">
        <f t="shared" si="327"/>
        <v>310512737.92690384</v>
      </c>
      <c r="CJ24" s="475">
        <f t="shared" si="327"/>
        <v>320739793.8862865</v>
      </c>
      <c r="CK24" s="475">
        <f t="shared" si="327"/>
        <v>331273661.52445066</v>
      </c>
      <c r="CL24" s="475">
        <f t="shared" si="327"/>
        <v>342123545.19175971</v>
      </c>
      <c r="CM24" s="475">
        <f t="shared" ref="CM24:EX24" si="328">CM19+CM20-CM22</f>
        <v>353298925.36908799</v>
      </c>
      <c r="CN24" s="475">
        <f t="shared" si="328"/>
        <v>364809566.95173615</v>
      </c>
      <c r="CO24" s="475">
        <f t="shared" si="328"/>
        <v>376665527.78186375</v>
      </c>
      <c r="CP24" s="475">
        <f t="shared" si="328"/>
        <v>388877167.43689519</v>
      </c>
      <c r="CQ24" s="475">
        <f t="shared" si="328"/>
        <v>401455156.28157753</v>
      </c>
      <c r="CR24" s="475">
        <f t="shared" si="328"/>
        <v>414410484.79160035</v>
      </c>
      <c r="CS24" s="475">
        <f t="shared" si="328"/>
        <v>427754473.15692389</v>
      </c>
      <c r="CT24" s="475">
        <f t="shared" si="328"/>
        <v>441498781.1732071</v>
      </c>
      <c r="CU24" s="475">
        <f t="shared" si="328"/>
        <v>455655418.42997885</v>
      </c>
      <c r="CV24" s="475">
        <f t="shared" si="328"/>
        <v>470236754.80445373</v>
      </c>
      <c r="CW24" s="475">
        <f t="shared" si="328"/>
        <v>485255531.27016288</v>
      </c>
      <c r="CX24" s="475">
        <f t="shared" si="328"/>
        <v>500724871.02984327</v>
      </c>
      <c r="CY24" s="475">
        <f t="shared" si="328"/>
        <v>516658290.98231411</v>
      </c>
      <c r="CZ24" s="475">
        <f t="shared" si="328"/>
        <v>533069713.53335905</v>
      </c>
      <c r="DA24" s="475">
        <f t="shared" si="328"/>
        <v>549973478.76093531</v>
      </c>
      <c r="DB24" s="475">
        <f t="shared" si="328"/>
        <v>567384356.94533896</v>
      </c>
      <c r="DC24" s="475">
        <f t="shared" si="328"/>
        <v>585317561.47527456</v>
      </c>
      <c r="DD24" s="475">
        <f t="shared" si="328"/>
        <v>603788762.14110827</v>
      </c>
      <c r="DE24" s="475">
        <f t="shared" si="328"/>
        <v>622814098.82691705</v>
      </c>
      <c r="DF24" s="475">
        <f t="shared" si="328"/>
        <v>642410195.61330009</v>
      </c>
      <c r="DG24" s="475">
        <f t="shared" si="328"/>
        <v>662594175.30327463</v>
      </c>
      <c r="DH24" s="475">
        <f t="shared" si="328"/>
        <v>683383674.38394833</v>
      </c>
      <c r="DI24" s="475">
        <f t="shared" si="328"/>
        <v>704796858.43704236</v>
      </c>
      <c r="DJ24" s="475">
        <f t="shared" si="328"/>
        <v>726852438.01172912</v>
      </c>
      <c r="DK24" s="475">
        <f t="shared" si="328"/>
        <v>749569684.97365654</v>
      </c>
      <c r="DL24" s="475">
        <f t="shared" si="328"/>
        <v>772968449.34444177</v>
      </c>
      <c r="DM24" s="475">
        <f t="shared" si="328"/>
        <v>797069176.64635062</v>
      </c>
      <c r="DN24" s="475">
        <f t="shared" si="328"/>
        <v>821892925.76731658</v>
      </c>
      <c r="DO24" s="475">
        <f t="shared" si="328"/>
        <v>847461387.36191154</v>
      </c>
      <c r="DP24" s="475">
        <f t="shared" si="328"/>
        <v>873796902.80434442</v>
      </c>
      <c r="DQ24" s="475">
        <f t="shared" si="328"/>
        <v>900922483.71005034</v>
      </c>
      <c r="DR24" s="475">
        <f t="shared" si="328"/>
        <v>928861832.04292738</v>
      </c>
      <c r="DS24" s="475">
        <f t="shared" si="328"/>
        <v>957639360.82579076</v>
      </c>
      <c r="DT24" s="475">
        <f t="shared" si="328"/>
        <v>987280215.47213995</v>
      </c>
      <c r="DU24" s="475">
        <f t="shared" si="328"/>
        <v>1017810295.7578797</v>
      </c>
      <c r="DV24" s="475">
        <f t="shared" si="328"/>
        <v>1049256278.4521916</v>
      </c>
      <c r="DW24" s="475">
        <f t="shared" si="328"/>
        <v>1081645640.6273329</v>
      </c>
      <c r="DX24" s="475">
        <f t="shared" si="328"/>
        <v>1115006683.6677284</v>
      </c>
      <c r="DY24" s="475">
        <f t="shared" si="328"/>
        <v>1149368557.9993358</v>
      </c>
      <c r="DZ24" s="475">
        <f t="shared" si="328"/>
        <v>1184761288.5608914</v>
      </c>
      <c r="EA24" s="475">
        <f t="shared" si="328"/>
        <v>1221215801.0392935</v>
      </c>
      <c r="EB24" s="475">
        <f t="shared" si="328"/>
        <v>1258763948.8920479</v>
      </c>
      <c r="EC24" s="475">
        <f t="shared" si="328"/>
        <v>1297438541.1803851</v>
      </c>
      <c r="ED24" s="475">
        <f t="shared" si="328"/>
        <v>1337273371.2373722</v>
      </c>
      <c r="EE24" s="475">
        <f t="shared" si="328"/>
        <v>1378303246.196069</v>
      </c>
      <c r="EF24" s="475">
        <f t="shared" si="328"/>
        <v>1420564017.4035268</v>
      </c>
      <c r="EG24" s="475">
        <f t="shared" si="328"/>
        <v>1464092611.7472081</v>
      </c>
      <c r="EH24" s="475">
        <f t="shared" si="328"/>
        <v>1508927063.9211998</v>
      </c>
      <c r="EI24" s="475">
        <f t="shared" si="328"/>
        <v>1555106549.6604114</v>
      </c>
      <c r="EJ24" s="475">
        <f t="shared" si="328"/>
        <v>1602671419.9717994</v>
      </c>
      <c r="EK24" s="475">
        <f t="shared" si="328"/>
        <v>1651663236.3925288</v>
      </c>
      <c r="EL24" s="475">
        <f t="shared" si="328"/>
        <v>1702124807.3058801</v>
      </c>
      <c r="EM24" s="475">
        <f t="shared" si="328"/>
        <v>1754100225.346632</v>
      </c>
      <c r="EN24" s="475">
        <f t="shared" si="328"/>
        <v>1807634905.9286065</v>
      </c>
      <c r="EO24" s="475">
        <f t="shared" si="328"/>
        <v>1862775626.9280405</v>
      </c>
      <c r="EP24" s="475">
        <f t="shared" si="328"/>
        <v>1919570569.5574572</v>
      </c>
      <c r="EQ24" s="475">
        <f t="shared" si="328"/>
        <v>1978069360.4657564</v>
      </c>
      <c r="ER24" s="475">
        <f t="shared" si="328"/>
        <v>2038323115.1013048</v>
      </c>
      <c r="ES24" s="475">
        <f t="shared" si="328"/>
        <v>2100384482.3759193</v>
      </c>
      <c r="ET24" s="475">
        <f t="shared" si="328"/>
        <v>2164307690.6687727</v>
      </c>
      <c r="EU24" s="475">
        <f t="shared" si="328"/>
        <v>2230148595.2104111</v>
      </c>
      <c r="EV24" s="475">
        <f t="shared" si="328"/>
        <v>2297964726.888299</v>
      </c>
      <c r="EW24" s="475">
        <f t="shared" si="328"/>
        <v>2367815342.5165238</v>
      </c>
      <c r="EX24" s="475">
        <f t="shared" si="328"/>
        <v>2439761476.613595</v>
      </c>
      <c r="EY24" s="475">
        <f t="shared" ref="EY24:FB24" si="329">EY19+EY20-EY22</f>
        <v>2513865994.7335782</v>
      </c>
      <c r="EZ24" s="475">
        <f t="shared" si="329"/>
        <v>2590193648.397161</v>
      </c>
      <c r="FA24" s="475">
        <f t="shared" si="329"/>
        <v>2668811131.6706514</v>
      </c>
      <c r="FB24" s="475">
        <f t="shared" si="329"/>
        <v>2749787139.4423466</v>
      </c>
    </row>
    <row r="25" spans="1:16371">
      <c r="A25" s="46"/>
      <c r="B25" s="46"/>
      <c r="E25" s="46"/>
      <c r="F25" s="46"/>
      <c r="G25" s="46"/>
      <c r="H25" s="46"/>
      <c r="J25" s="46" t="s">
        <v>370</v>
      </c>
      <c r="K25" s="476">
        <f t="shared" ref="K25:AN25" si="330">AVERAGE(K19,K24)</f>
        <v>4519650.5201015472</v>
      </c>
      <c r="L25" s="475">
        <f t="shared" si="330"/>
        <v>6310926.0657703318</v>
      </c>
      <c r="M25" s="475">
        <f t="shared" si="330"/>
        <v>7614693.0273485789</v>
      </c>
      <c r="N25" s="475">
        <f t="shared" si="330"/>
        <v>8812373.8712574597</v>
      </c>
      <c r="O25" s="475">
        <f t="shared" si="330"/>
        <v>9840075.102768492</v>
      </c>
      <c r="P25" s="475">
        <f t="shared" si="330"/>
        <v>10932691.125545038</v>
      </c>
      <c r="Q25" s="475">
        <f t="shared" si="330"/>
        <v>12099502.344690587</v>
      </c>
      <c r="R25" s="475">
        <f t="shared" si="330"/>
        <v>13333400.616931889</v>
      </c>
      <c r="S25" s="475">
        <f t="shared" si="330"/>
        <v>14627072.614817174</v>
      </c>
      <c r="T25" s="475">
        <f t="shared" si="330"/>
        <v>15973083.689137729</v>
      </c>
      <c r="U25" s="475">
        <f t="shared" si="330"/>
        <v>17363950.02138738</v>
      </c>
      <c r="V25" s="475">
        <f t="shared" si="330"/>
        <v>18796542.34360452</v>
      </c>
      <c r="W25" s="475">
        <f t="shared" si="330"/>
        <v>20272112.435488172</v>
      </c>
      <c r="X25" s="475">
        <f t="shared" si="330"/>
        <v>21791949.630128339</v>
      </c>
      <c r="Y25" s="475">
        <f t="shared" si="330"/>
        <v>23357381.940607704</v>
      </c>
      <c r="Z25" s="475">
        <f t="shared" si="330"/>
        <v>24969777.220401451</v>
      </c>
      <c r="AA25" s="475">
        <f t="shared" si="330"/>
        <v>26630544.358589016</v>
      </c>
      <c r="AB25" s="475">
        <f t="shared" si="330"/>
        <v>28341134.510922201</v>
      </c>
      <c r="AC25" s="475">
        <f t="shared" si="330"/>
        <v>30103042.367825385</v>
      </c>
      <c r="AD25" s="475">
        <f t="shared" si="330"/>
        <v>31917807.460435666</v>
      </c>
      <c r="AE25" s="475">
        <f t="shared" si="330"/>
        <v>33787015.505824253</v>
      </c>
      <c r="AF25" s="475">
        <f t="shared" si="330"/>
        <v>35712299.792574495</v>
      </c>
      <c r="AG25" s="475">
        <f t="shared" si="330"/>
        <v>37695342.607927255</v>
      </c>
      <c r="AH25" s="475">
        <f t="shared" si="330"/>
        <v>39737876.70774059</v>
      </c>
      <c r="AI25" s="475">
        <f t="shared" si="330"/>
        <v>41841686.830548331</v>
      </c>
      <c r="AJ25" s="475">
        <f t="shared" si="330"/>
        <v>44008611.257040299</v>
      </c>
      <c r="AK25" s="475">
        <f t="shared" si="330"/>
        <v>46240543.416327029</v>
      </c>
      <c r="AL25" s="475">
        <f t="shared" si="330"/>
        <v>48539433.540392354</v>
      </c>
      <c r="AM25" s="475">
        <f t="shared" si="330"/>
        <v>50907290.368179649</v>
      </c>
      <c r="AN25" s="475">
        <f t="shared" si="330"/>
        <v>53346182.900800556</v>
      </c>
      <c r="AO25" s="475">
        <f t="shared" ref="AO25:CL25" si="331">AVERAGE(AO19,AO24)</f>
        <v>55858242.209400088</v>
      </c>
      <c r="AP25" s="475">
        <f t="shared" si="331"/>
        <v>58445663.297257617</v>
      </c>
      <c r="AQ25" s="475">
        <f t="shared" si="331"/>
        <v>61110707.017750859</v>
      </c>
      <c r="AR25" s="475">
        <f t="shared" si="331"/>
        <v>63855702.049858913</v>
      </c>
      <c r="AS25" s="475">
        <f t="shared" si="331"/>
        <v>66683046.932930201</v>
      </c>
      <c r="AT25" s="475">
        <f t="shared" si="331"/>
        <v>69595212.162493616</v>
      </c>
      <c r="AU25" s="475">
        <f t="shared" si="331"/>
        <v>72594742.348943949</v>
      </c>
      <c r="AV25" s="475">
        <f t="shared" si="331"/>
        <v>75684258.440987781</v>
      </c>
      <c r="AW25" s="475">
        <f t="shared" si="331"/>
        <v>78866460.015792936</v>
      </c>
      <c r="AX25" s="475">
        <f t="shared" si="331"/>
        <v>82144127.637842238</v>
      </c>
      <c r="AY25" s="475">
        <f t="shared" si="331"/>
        <v>85520125.288553014</v>
      </c>
      <c r="AZ25" s="475">
        <f t="shared" si="331"/>
        <v>88997402.868785128</v>
      </c>
      <c r="BA25" s="475">
        <f t="shared" si="331"/>
        <v>92578998.776424199</v>
      </c>
      <c r="BB25" s="475">
        <f t="shared" si="331"/>
        <v>96268042.56129244</v>
      </c>
      <c r="BC25" s="475">
        <f t="shared" si="331"/>
        <v>100067757.65970674</v>
      </c>
      <c r="BD25" s="475">
        <f t="shared" si="331"/>
        <v>103981464.21107346</v>
      </c>
      <c r="BE25" s="475">
        <f t="shared" si="331"/>
        <v>108012581.95898119</v>
      </c>
      <c r="BF25" s="475">
        <f t="shared" si="331"/>
        <v>112164633.23932612</v>
      </c>
      <c r="BG25" s="475">
        <f t="shared" si="331"/>
        <v>116441246.05808142</v>
      </c>
      <c r="BH25" s="475">
        <f t="shared" si="331"/>
        <v>120846157.26139939</v>
      </c>
      <c r="BI25" s="475">
        <f t="shared" si="331"/>
        <v>125383215.80081689</v>
      </c>
      <c r="BJ25" s="475">
        <f t="shared" si="331"/>
        <v>130056386.09641692</v>
      </c>
      <c r="BK25" s="475">
        <f t="shared" si="331"/>
        <v>134869751.50088495</v>
      </c>
      <c r="BL25" s="475">
        <f t="shared" si="331"/>
        <v>139827517.86748701</v>
      </c>
      <c r="BM25" s="475">
        <f t="shared" si="331"/>
        <v>144934017.22508711</v>
      </c>
      <c r="BN25" s="475">
        <f t="shared" si="331"/>
        <v>150193711.56341523</v>
      </c>
      <c r="BO25" s="475">
        <f t="shared" si="331"/>
        <v>155611196.73189321</v>
      </c>
      <c r="BP25" s="475">
        <f t="shared" si="331"/>
        <v>161191206.45542553</v>
      </c>
      <c r="BQ25" s="475">
        <f t="shared" si="331"/>
        <v>166938616.47066385</v>
      </c>
      <c r="BR25" s="475">
        <f t="shared" si="331"/>
        <v>172858448.78635925</v>
      </c>
      <c r="BS25" s="475">
        <f t="shared" si="331"/>
        <v>178955876.07152557</v>
      </c>
      <c r="BT25" s="475">
        <f t="shared" si="331"/>
        <v>185236226.17524683</v>
      </c>
      <c r="BU25" s="475">
        <f t="shared" si="331"/>
        <v>191704986.78207979</v>
      </c>
      <c r="BV25" s="475">
        <f t="shared" si="331"/>
        <v>198367810.20711768</v>
      </c>
      <c r="BW25" s="475">
        <f t="shared" si="331"/>
        <v>205230518.33490676</v>
      </c>
      <c r="BX25" s="475">
        <f t="shared" si="331"/>
        <v>212299107.70652947</v>
      </c>
      <c r="BY25" s="475">
        <f t="shared" si="331"/>
        <v>219579754.75930086</v>
      </c>
      <c r="BZ25" s="475">
        <f t="shared" si="331"/>
        <v>227078821.2236554</v>
      </c>
      <c r="CA25" s="475">
        <f t="shared" si="331"/>
        <v>234802859.68194059</v>
      </c>
      <c r="CB25" s="475">
        <f t="shared" si="331"/>
        <v>242758619.29397431</v>
      </c>
      <c r="CC25" s="475">
        <f t="shared" si="331"/>
        <v>250953051.69436905</v>
      </c>
      <c r="CD25" s="475">
        <f t="shared" si="331"/>
        <v>259393317.06677562</v>
      </c>
      <c r="CE25" s="475">
        <f t="shared" si="331"/>
        <v>268086790.40035444</v>
      </c>
      <c r="CF25" s="475">
        <f t="shared" si="331"/>
        <v>277041067.93394059</v>
      </c>
      <c r="CG25" s="475">
        <f t="shared" si="331"/>
        <v>286263973.79353434</v>
      </c>
      <c r="CH25" s="475">
        <f t="shared" si="331"/>
        <v>295763566.82891589</v>
      </c>
      <c r="CI25" s="475">
        <f t="shared" si="331"/>
        <v>305548147.65535891</v>
      </c>
      <c r="CJ25" s="475">
        <f t="shared" si="331"/>
        <v>315626265.90659517</v>
      </c>
      <c r="CK25" s="475">
        <f t="shared" si="331"/>
        <v>326006727.70536858</v>
      </c>
      <c r="CL25" s="475">
        <f t="shared" si="331"/>
        <v>336698603.35810518</v>
      </c>
      <c r="CM25" s="475">
        <f t="shared" ref="CM25" si="332">AVERAGE(CM19,CM24)</f>
        <v>347711235.28042388</v>
      </c>
      <c r="CN25" s="475">
        <f t="shared" ref="CN25" si="333">AVERAGE(CN19,CN24)</f>
        <v>359054246.16041207</v>
      </c>
      <c r="CO25" s="475">
        <f t="shared" ref="CO25" si="334">AVERAGE(CO19,CO24)</f>
        <v>370737547.36679995</v>
      </c>
      <c r="CP25" s="475">
        <f t="shared" ref="CP25" si="335">AVERAGE(CP19,CP24)</f>
        <v>382771347.60937947</v>
      </c>
      <c r="CQ25" s="475">
        <f t="shared" ref="CQ25" si="336">AVERAGE(CQ19,CQ24)</f>
        <v>395166161.85923636</v>
      </c>
      <c r="CR25" s="475">
        <f t="shared" ref="CR25" si="337">AVERAGE(CR19,CR24)</f>
        <v>407932820.53658891</v>
      </c>
      <c r="CS25" s="475">
        <f t="shared" ref="CS25" si="338">AVERAGE(CS19,CS24)</f>
        <v>421082478.97426212</v>
      </c>
      <c r="CT25" s="475">
        <f t="shared" ref="CT25" si="339">AVERAGE(CT19,CT24)</f>
        <v>434626627.16506553</v>
      </c>
      <c r="CU25" s="475">
        <f t="shared" ref="CU25" si="340">AVERAGE(CU19,CU24)</f>
        <v>448577099.80159295</v>
      </c>
      <c r="CV25" s="475">
        <f t="shared" ref="CV25" si="341">AVERAGE(CV19,CV24)</f>
        <v>462946086.61721629</v>
      </c>
      <c r="CW25" s="475">
        <f t="shared" ref="CW25" si="342">AVERAGE(CW19,CW24)</f>
        <v>477746143.03730834</v>
      </c>
      <c r="CX25" s="475">
        <f t="shared" ref="CX25" si="343">AVERAGE(CX19,CX24)</f>
        <v>492990201.15000308</v>
      </c>
      <c r="CY25" s="475">
        <f t="shared" ref="CY25" si="344">AVERAGE(CY19,CY24)</f>
        <v>508691581.00607872</v>
      </c>
      <c r="CZ25" s="475">
        <f t="shared" ref="CZ25" si="345">AVERAGE(CZ19,CZ24)</f>
        <v>524864002.25783658</v>
      </c>
      <c r="DA25" s="475">
        <f t="shared" ref="DA25" si="346">AVERAGE(DA19,DA24)</f>
        <v>541521596.14714718</v>
      </c>
      <c r="DB25" s="475">
        <f t="shared" ref="DB25" si="347">AVERAGE(DB19,DB24)</f>
        <v>558678917.85313714</v>
      </c>
      <c r="DC25" s="475">
        <f t="shared" ref="DC25" si="348">AVERAGE(DC19,DC24)</f>
        <v>576350959.21030676</v>
      </c>
      <c r="DD25" s="475">
        <f t="shared" ref="DD25" si="349">AVERAGE(DD19,DD24)</f>
        <v>594553161.80819142</v>
      </c>
      <c r="DE25" s="475">
        <f t="shared" ref="DE25" si="350">AVERAGE(DE19,DE24)</f>
        <v>613301430.4840126</v>
      </c>
      <c r="DF25" s="475">
        <f t="shared" ref="DF25" si="351">AVERAGE(DF19,DF24)</f>
        <v>632612147.22010851</v>
      </c>
      <c r="DG25" s="475">
        <f t="shared" ref="DG25" si="352">AVERAGE(DG19,DG24)</f>
        <v>652502185.45828736</v>
      </c>
      <c r="DH25" s="475">
        <f t="shared" ref="DH25" si="353">AVERAGE(DH19,DH24)</f>
        <v>672988924.84361148</v>
      </c>
      <c r="DI25" s="475">
        <f t="shared" ref="DI25" si="354">AVERAGE(DI19,DI24)</f>
        <v>694090266.41049528</v>
      </c>
      <c r="DJ25" s="475">
        <f t="shared" ref="DJ25" si="355">AVERAGE(DJ19,DJ24)</f>
        <v>715824648.22438574</v>
      </c>
      <c r="DK25" s="475">
        <f t="shared" ref="DK25" si="356">AVERAGE(DK19,DK24)</f>
        <v>738211061.49269283</v>
      </c>
      <c r="DL25" s="475">
        <f t="shared" ref="DL25" si="357">AVERAGE(DL19,DL24)</f>
        <v>761269067.15904915</v>
      </c>
      <c r="DM25" s="475">
        <f t="shared" ref="DM25" si="358">AVERAGE(DM19,DM24)</f>
        <v>785018812.99539614</v>
      </c>
      <c r="DN25" s="475">
        <f t="shared" ref="DN25" si="359">AVERAGE(DN19,DN24)</f>
        <v>809481051.2068336</v>
      </c>
      <c r="DO25" s="475">
        <f t="shared" ref="DO25" si="360">AVERAGE(DO19,DO24)</f>
        <v>834677156.56461406</v>
      </c>
      <c r="DP25" s="475">
        <f t="shared" ref="DP25" si="361">AVERAGE(DP19,DP24)</f>
        <v>860629145.08312798</v>
      </c>
      <c r="DQ25" s="475">
        <f t="shared" ref="DQ25" si="362">AVERAGE(DQ19,DQ24)</f>
        <v>887359693.25719738</v>
      </c>
      <c r="DR25" s="475">
        <f t="shared" ref="DR25" si="363">AVERAGE(DR19,DR24)</f>
        <v>914892157.87648892</v>
      </c>
      <c r="DS25" s="475">
        <f t="shared" ref="DS25" si="364">AVERAGE(DS19,DS24)</f>
        <v>943250596.43435907</v>
      </c>
      <c r="DT25" s="475">
        <f t="shared" ref="DT25" si="365">AVERAGE(DT19,DT24)</f>
        <v>972459788.14896536</v>
      </c>
      <c r="DU25" s="475">
        <f t="shared" ref="DU25" si="366">AVERAGE(DU19,DU24)</f>
        <v>1002545255.6150098</v>
      </c>
      <c r="DV25" s="475">
        <f t="shared" ref="DV25" si="367">AVERAGE(DV19,DV24)</f>
        <v>1033533287.1050357</v>
      </c>
      <c r="DW25" s="475">
        <f t="shared" ref="DW25" si="368">AVERAGE(DW19,DW24)</f>
        <v>1065450959.5397623</v>
      </c>
      <c r="DX25" s="475">
        <f t="shared" ref="DX25" si="369">AVERAGE(DX19,DX24)</f>
        <v>1098326162.1475306</v>
      </c>
      <c r="DY25" s="475">
        <f t="shared" ref="DY25" si="370">AVERAGE(DY19,DY24)</f>
        <v>1132187620.8335321</v>
      </c>
      <c r="DZ25" s="475">
        <f t="shared" ref="DZ25" si="371">AVERAGE(DZ19,DZ24)</f>
        <v>1167064923.2801137</v>
      </c>
      <c r="EA25" s="475">
        <f t="shared" ref="EA25" si="372">AVERAGE(EA19,EA24)</f>
        <v>1202988544.8000925</v>
      </c>
      <c r="EB25" s="475">
        <f t="shared" ref="EB25" si="373">AVERAGE(EB19,EB24)</f>
        <v>1239989874.9656706</v>
      </c>
      <c r="EC25" s="475">
        <f t="shared" ref="EC25" si="374">AVERAGE(EC19,EC24)</f>
        <v>1278101245.0362165</v>
      </c>
      <c r="ED25" s="475">
        <f t="shared" ref="ED25" si="375">AVERAGE(ED19,ED24)</f>
        <v>1317355956.2088785</v>
      </c>
      <c r="EE25" s="475">
        <f t="shared" ref="EE25" si="376">AVERAGE(EE19,EE24)</f>
        <v>1357788308.7167206</v>
      </c>
      <c r="EF25" s="475">
        <f t="shared" ref="EF25" si="377">AVERAGE(EF19,EF24)</f>
        <v>1399433631.799798</v>
      </c>
      <c r="EG25" s="475">
        <f t="shared" ref="EG25" si="378">AVERAGE(EG19,EG24)</f>
        <v>1442328314.5753675</v>
      </c>
      <c r="EH25" s="475">
        <f t="shared" ref="EH25" si="379">AVERAGE(EH19,EH24)</f>
        <v>1486509837.834204</v>
      </c>
      <c r="EI25" s="475">
        <f t="shared" ref="EI25" si="380">AVERAGE(EI19,EI24)</f>
        <v>1532016806.7908056</v>
      </c>
      <c r="EJ25" s="475">
        <f t="shared" ref="EJ25" si="381">AVERAGE(EJ19,EJ24)</f>
        <v>1578888984.8161054</v>
      </c>
      <c r="EK25" s="475">
        <f t="shared" ref="EK25" si="382">AVERAGE(EK19,EK24)</f>
        <v>1627167328.1821642</v>
      </c>
      <c r="EL25" s="475">
        <f t="shared" ref="EL25" si="383">AVERAGE(EL19,EL24)</f>
        <v>1676894021.8492045</v>
      </c>
      <c r="EM25" s="475">
        <f t="shared" ref="EM25" si="384">AVERAGE(EM19,EM24)</f>
        <v>1728112516.326256</v>
      </c>
      <c r="EN25" s="475">
        <f t="shared" ref="EN25" si="385">AVERAGE(EN19,EN24)</f>
        <v>1780867565.6376193</v>
      </c>
      <c r="EO25" s="475">
        <f t="shared" ref="EO25" si="386">AVERAGE(EO19,EO24)</f>
        <v>1835205266.4283235</v>
      </c>
      <c r="EP25" s="475">
        <f t="shared" ref="EP25" si="387">AVERAGE(EP19,EP24)</f>
        <v>1891173098.2427487</v>
      </c>
      <c r="EQ25" s="475">
        <f t="shared" ref="EQ25" si="388">AVERAGE(EQ19,EQ24)</f>
        <v>1948819965.0116067</v>
      </c>
      <c r="ER25" s="475">
        <f t="shared" ref="ER25" si="389">AVERAGE(ER19,ER24)</f>
        <v>2008196237.7835307</v>
      </c>
      <c r="ES25" s="475">
        <f t="shared" ref="ES25" si="390">AVERAGE(ES19,ES24)</f>
        <v>2069353798.7386122</v>
      </c>
      <c r="ET25" s="475">
        <f t="shared" ref="ET25" si="391">AVERAGE(ET19,ET24)</f>
        <v>2132346086.522346</v>
      </c>
      <c r="EU25" s="475">
        <f t="shared" ref="EU25" si="392">AVERAGE(EU19,EU24)</f>
        <v>2197228142.9395919</v>
      </c>
      <c r="EV25" s="475">
        <f t="shared" ref="EV25" si="393">AVERAGE(EV19,EV24)</f>
        <v>2264056661.049355</v>
      </c>
      <c r="EW25" s="475">
        <f t="shared" ref="EW25" si="394">AVERAGE(EW19,EW24)</f>
        <v>2332890034.7024117</v>
      </c>
      <c r="EX25" s="475">
        <f t="shared" ref="EX25" si="395">AVERAGE(EX19,EX24)</f>
        <v>2403788409.5650597</v>
      </c>
      <c r="EY25" s="475">
        <f t="shared" ref="EY25" si="396">AVERAGE(EY19,EY24)</f>
        <v>2476813735.6735868</v>
      </c>
      <c r="EZ25" s="475">
        <f t="shared" ref="EZ25" si="397">AVERAGE(EZ19,EZ24)</f>
        <v>2552029821.5653696</v>
      </c>
      <c r="FA25" s="475">
        <f t="shared" ref="FA25" si="398">AVERAGE(FA19,FA24)</f>
        <v>2629502390.033906</v>
      </c>
      <c r="FB25" s="475">
        <f t="shared" ref="FB25" si="399">AVERAGE(FB19,FB24)</f>
        <v>2709299135.556499</v>
      </c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  <c r="AMM25" s="46"/>
      <c r="AMN25" s="46"/>
      <c r="AMO25" s="46"/>
      <c r="AMP25" s="46"/>
      <c r="AMQ25" s="46"/>
      <c r="AMR25" s="46"/>
      <c r="AMS25" s="46"/>
      <c r="AMT25" s="46"/>
      <c r="AMU25" s="46"/>
      <c r="AMV25" s="46"/>
      <c r="AMW25" s="46"/>
      <c r="AMX25" s="46"/>
      <c r="AMY25" s="46"/>
      <c r="AMZ25" s="46"/>
      <c r="ANA25" s="46"/>
      <c r="ANB25" s="46"/>
      <c r="ANC25" s="46"/>
      <c r="AND25" s="46"/>
      <c r="ANE25" s="46"/>
      <c r="ANF25" s="46"/>
      <c r="ANG25" s="46"/>
      <c r="ANH25" s="46"/>
      <c r="ANI25" s="46"/>
      <c r="ANJ25" s="46"/>
      <c r="ANK25" s="46"/>
      <c r="ANL25" s="46"/>
      <c r="ANM25" s="46"/>
      <c r="ANN25" s="46"/>
      <c r="ANO25" s="46"/>
      <c r="ANP25" s="46"/>
      <c r="ANQ25" s="46"/>
      <c r="ANR25" s="46"/>
      <c r="ANS25" s="46"/>
      <c r="ANT25" s="46"/>
      <c r="ANU25" s="46"/>
      <c r="ANV25" s="46"/>
      <c r="ANW25" s="46"/>
      <c r="ANX25" s="46"/>
      <c r="ANY25" s="46"/>
      <c r="ANZ25" s="46"/>
      <c r="AOA25" s="46"/>
      <c r="AOB25" s="46"/>
      <c r="AOC25" s="46"/>
      <c r="AOD25" s="46"/>
      <c r="AOE25" s="46"/>
      <c r="AOF25" s="46"/>
      <c r="AOG25" s="46"/>
      <c r="AOH25" s="46"/>
      <c r="AOI25" s="46"/>
      <c r="AOJ25" s="46"/>
      <c r="AOK25" s="46"/>
      <c r="AOL25" s="46"/>
      <c r="AOM25" s="46"/>
      <c r="AON25" s="46"/>
      <c r="AOO25" s="46"/>
      <c r="AOP25" s="46"/>
      <c r="AOQ25" s="46"/>
      <c r="AOR25" s="46"/>
      <c r="AOS25" s="46"/>
      <c r="AOT25" s="46"/>
      <c r="AOU25" s="46"/>
      <c r="AOV25" s="46"/>
      <c r="AOW25" s="46"/>
      <c r="AOX25" s="46"/>
      <c r="AOY25" s="46"/>
      <c r="AOZ25" s="46"/>
      <c r="APA25" s="46"/>
      <c r="APB25" s="46"/>
      <c r="APC25" s="46"/>
      <c r="APD25" s="46"/>
      <c r="APE25" s="46"/>
      <c r="APF25" s="46"/>
      <c r="APG25" s="46"/>
      <c r="APH25" s="46"/>
      <c r="API25" s="46"/>
      <c r="APJ25" s="46"/>
      <c r="APK25" s="46"/>
      <c r="APL25" s="46"/>
      <c r="APM25" s="46"/>
      <c r="APN25" s="46"/>
      <c r="APO25" s="46"/>
      <c r="APP25" s="46"/>
      <c r="APQ25" s="46"/>
      <c r="APR25" s="46"/>
      <c r="APS25" s="46"/>
      <c r="APT25" s="46"/>
      <c r="APU25" s="46"/>
      <c r="APV25" s="46"/>
      <c r="APW25" s="46"/>
      <c r="APX25" s="46"/>
      <c r="APY25" s="46"/>
      <c r="APZ25" s="46"/>
      <c r="AQA25" s="46"/>
      <c r="AQB25" s="46"/>
      <c r="AQC25" s="46"/>
      <c r="AQD25" s="46"/>
      <c r="AQE25" s="46"/>
      <c r="AQF25" s="46"/>
      <c r="AQG25" s="46"/>
      <c r="AQH25" s="46"/>
      <c r="AQI25" s="46"/>
      <c r="AQJ25" s="46"/>
      <c r="AQK25" s="46"/>
      <c r="AQL25" s="46"/>
      <c r="AQM25" s="46"/>
      <c r="AQN25" s="46"/>
      <c r="AQO25" s="46"/>
      <c r="AQP25" s="46"/>
      <c r="AQQ25" s="46"/>
      <c r="AQR25" s="46"/>
      <c r="AQS25" s="46"/>
      <c r="AQT25" s="46"/>
      <c r="AQU25" s="46"/>
      <c r="AQV25" s="46"/>
      <c r="AQW25" s="46"/>
      <c r="AQX25" s="46"/>
      <c r="AQY25" s="46"/>
      <c r="AQZ25" s="46"/>
      <c r="ARA25" s="46"/>
      <c r="ARB25" s="46"/>
      <c r="ARC25" s="46"/>
      <c r="ARD25" s="46"/>
      <c r="ARE25" s="46"/>
      <c r="ARF25" s="46"/>
      <c r="ARG25" s="46"/>
      <c r="ARH25" s="46"/>
      <c r="ARI25" s="46"/>
      <c r="ARJ25" s="46"/>
      <c r="ARK25" s="46"/>
      <c r="ARL25" s="46"/>
      <c r="ARM25" s="46"/>
      <c r="ARN25" s="46"/>
      <c r="ARO25" s="46"/>
      <c r="ARP25" s="46"/>
      <c r="ARQ25" s="46"/>
      <c r="ARR25" s="46"/>
      <c r="ARS25" s="46"/>
      <c r="ART25" s="46"/>
      <c r="ARU25" s="46"/>
      <c r="ARV25" s="46"/>
      <c r="ARW25" s="46"/>
      <c r="ARX25" s="46"/>
      <c r="ARY25" s="46"/>
      <c r="ARZ25" s="46"/>
      <c r="ASA25" s="46"/>
      <c r="ASB25" s="46"/>
      <c r="ASC25" s="46"/>
      <c r="ASD25" s="46"/>
      <c r="ASE25" s="46"/>
      <c r="ASF25" s="46"/>
      <c r="ASG25" s="46"/>
      <c r="ASH25" s="46"/>
      <c r="ASI25" s="46"/>
      <c r="ASJ25" s="46"/>
      <c r="ASK25" s="46"/>
      <c r="ASL25" s="46"/>
      <c r="ASM25" s="46"/>
      <c r="ASN25" s="46"/>
      <c r="ASO25" s="46"/>
      <c r="ASP25" s="46"/>
      <c r="ASQ25" s="46"/>
      <c r="ASR25" s="46"/>
      <c r="ASS25" s="46"/>
      <c r="AST25" s="46"/>
      <c r="ASU25" s="46"/>
      <c r="ASV25" s="46"/>
      <c r="ASW25" s="46"/>
      <c r="ASX25" s="46"/>
      <c r="ASY25" s="46"/>
      <c r="ASZ25" s="46"/>
      <c r="ATA25" s="46"/>
      <c r="ATB25" s="46"/>
      <c r="ATC25" s="46"/>
      <c r="ATD25" s="46"/>
      <c r="ATE25" s="46"/>
      <c r="ATF25" s="46"/>
      <c r="ATG25" s="46"/>
      <c r="ATH25" s="46"/>
      <c r="ATI25" s="46"/>
      <c r="ATJ25" s="46"/>
      <c r="ATK25" s="46"/>
      <c r="ATL25" s="46"/>
      <c r="ATM25" s="46"/>
      <c r="ATN25" s="46"/>
      <c r="ATO25" s="46"/>
      <c r="ATP25" s="46"/>
      <c r="ATQ25" s="46"/>
      <c r="ATR25" s="46"/>
      <c r="ATS25" s="46"/>
      <c r="ATT25" s="46"/>
      <c r="ATU25" s="46"/>
      <c r="ATV25" s="46"/>
      <c r="ATW25" s="46"/>
      <c r="ATX25" s="46"/>
      <c r="ATY25" s="46"/>
      <c r="ATZ25" s="46"/>
      <c r="AUA25" s="46"/>
      <c r="AUB25" s="46"/>
      <c r="AUC25" s="46"/>
      <c r="AUD25" s="46"/>
      <c r="AUE25" s="46"/>
      <c r="AUF25" s="46"/>
      <c r="AUG25" s="46"/>
      <c r="AUH25" s="46"/>
      <c r="AUI25" s="46"/>
      <c r="AUJ25" s="46"/>
      <c r="AUK25" s="46"/>
      <c r="AUL25" s="46"/>
      <c r="AUM25" s="46"/>
      <c r="AUN25" s="46"/>
      <c r="AUO25" s="46"/>
      <c r="AUP25" s="46"/>
      <c r="AUQ25" s="46"/>
      <c r="AUR25" s="46"/>
      <c r="AUS25" s="46"/>
      <c r="AUT25" s="46"/>
      <c r="AUU25" s="46"/>
      <c r="AUV25" s="46"/>
      <c r="AUW25" s="46"/>
      <c r="AUX25" s="46"/>
      <c r="AUY25" s="46"/>
      <c r="AUZ25" s="46"/>
      <c r="AVA25" s="46"/>
      <c r="AVB25" s="46"/>
      <c r="AVC25" s="46"/>
      <c r="AVD25" s="46"/>
      <c r="AVE25" s="46"/>
      <c r="AVF25" s="46"/>
      <c r="AVG25" s="46"/>
      <c r="AVH25" s="46"/>
      <c r="AVI25" s="46"/>
      <c r="AVJ25" s="46"/>
      <c r="AVK25" s="46"/>
      <c r="AVL25" s="46"/>
      <c r="AVM25" s="46"/>
      <c r="AVN25" s="46"/>
      <c r="AVO25" s="46"/>
      <c r="AVP25" s="46"/>
      <c r="AVQ25" s="46"/>
      <c r="AVR25" s="46"/>
      <c r="AVS25" s="46"/>
      <c r="AVT25" s="46"/>
      <c r="AVU25" s="46"/>
      <c r="AVV25" s="46"/>
      <c r="AVW25" s="46"/>
      <c r="AVX25" s="46"/>
      <c r="AVY25" s="46"/>
      <c r="AVZ25" s="46"/>
      <c r="AWA25" s="46"/>
      <c r="AWB25" s="46"/>
      <c r="AWC25" s="46"/>
      <c r="AWD25" s="46"/>
      <c r="AWE25" s="46"/>
      <c r="AWF25" s="46"/>
      <c r="AWG25" s="46"/>
      <c r="AWH25" s="46"/>
      <c r="AWI25" s="46"/>
      <c r="AWJ25" s="46"/>
      <c r="AWK25" s="46"/>
      <c r="AWL25" s="46"/>
      <c r="AWM25" s="46"/>
      <c r="AWN25" s="46"/>
      <c r="AWO25" s="46"/>
      <c r="AWP25" s="46"/>
      <c r="AWQ25" s="46"/>
      <c r="AWR25" s="46"/>
      <c r="AWS25" s="46"/>
      <c r="AWT25" s="46"/>
      <c r="AWU25" s="46"/>
      <c r="AWV25" s="46"/>
      <c r="AWW25" s="46"/>
      <c r="AWX25" s="46"/>
      <c r="AWY25" s="46"/>
      <c r="AWZ25" s="46"/>
      <c r="AXA25" s="46"/>
      <c r="AXB25" s="46"/>
      <c r="AXC25" s="46"/>
      <c r="AXD25" s="46"/>
      <c r="AXE25" s="46"/>
      <c r="AXF25" s="46"/>
      <c r="AXG25" s="46"/>
      <c r="AXH25" s="46"/>
      <c r="AXI25" s="46"/>
      <c r="AXJ25" s="46"/>
      <c r="AXK25" s="46"/>
      <c r="AXL25" s="46"/>
      <c r="AXM25" s="46"/>
      <c r="AXN25" s="46"/>
      <c r="AXO25" s="46"/>
      <c r="AXP25" s="46"/>
      <c r="AXQ25" s="46"/>
      <c r="AXR25" s="46"/>
      <c r="AXS25" s="46"/>
      <c r="AXT25" s="46"/>
      <c r="AXU25" s="46"/>
      <c r="AXV25" s="46"/>
      <c r="AXW25" s="46"/>
      <c r="AXX25" s="46"/>
      <c r="AXY25" s="46"/>
      <c r="AXZ25" s="46"/>
      <c r="AYA25" s="46"/>
      <c r="AYB25" s="46"/>
      <c r="AYC25" s="46"/>
      <c r="AYD25" s="46"/>
      <c r="AYE25" s="46"/>
      <c r="AYF25" s="46"/>
      <c r="AYG25" s="46"/>
      <c r="AYH25" s="46"/>
      <c r="AYI25" s="46"/>
      <c r="AYJ25" s="46"/>
      <c r="AYK25" s="46"/>
      <c r="AYL25" s="46"/>
      <c r="AYM25" s="46"/>
      <c r="AYN25" s="46"/>
      <c r="AYO25" s="46"/>
      <c r="AYP25" s="46"/>
      <c r="AYQ25" s="46"/>
      <c r="AYR25" s="46"/>
      <c r="AYS25" s="46"/>
      <c r="AYT25" s="46"/>
      <c r="AYU25" s="46"/>
      <c r="AYV25" s="46"/>
      <c r="AYW25" s="46"/>
      <c r="AYX25" s="46"/>
      <c r="AYY25" s="46"/>
      <c r="AYZ25" s="46"/>
      <c r="AZA25" s="46"/>
      <c r="AZB25" s="46"/>
      <c r="AZC25" s="46"/>
      <c r="AZD25" s="46"/>
      <c r="AZE25" s="46"/>
      <c r="AZF25" s="46"/>
      <c r="AZG25" s="46"/>
      <c r="AZH25" s="46"/>
      <c r="AZI25" s="46"/>
      <c r="AZJ25" s="46"/>
      <c r="AZK25" s="46"/>
      <c r="AZL25" s="46"/>
      <c r="AZM25" s="46"/>
      <c r="AZN25" s="46"/>
      <c r="AZO25" s="46"/>
      <c r="AZP25" s="46"/>
      <c r="AZQ25" s="46"/>
      <c r="AZR25" s="46"/>
      <c r="AZS25" s="46"/>
      <c r="AZT25" s="46"/>
      <c r="AZU25" s="46"/>
      <c r="AZV25" s="46"/>
      <c r="AZW25" s="46"/>
      <c r="AZX25" s="46"/>
      <c r="AZY25" s="46"/>
      <c r="AZZ25" s="46"/>
      <c r="BAA25" s="46"/>
      <c r="BAB25" s="46"/>
      <c r="BAC25" s="46"/>
      <c r="BAD25" s="46"/>
      <c r="BAE25" s="46"/>
      <c r="BAF25" s="46"/>
      <c r="BAG25" s="46"/>
      <c r="BAH25" s="46"/>
      <c r="BAI25" s="46"/>
      <c r="BAJ25" s="46"/>
      <c r="BAK25" s="46"/>
      <c r="BAL25" s="46"/>
      <c r="BAM25" s="46"/>
      <c r="BAN25" s="46"/>
      <c r="BAO25" s="46"/>
      <c r="BAP25" s="46"/>
      <c r="BAQ25" s="46"/>
      <c r="BAR25" s="46"/>
      <c r="BAS25" s="46"/>
      <c r="BAT25" s="46"/>
      <c r="BAU25" s="46"/>
      <c r="BAV25" s="46"/>
      <c r="BAW25" s="46"/>
      <c r="BAX25" s="46"/>
      <c r="BAY25" s="46"/>
      <c r="BAZ25" s="46"/>
      <c r="BBA25" s="46"/>
      <c r="BBB25" s="46"/>
      <c r="BBC25" s="46"/>
      <c r="BBD25" s="46"/>
      <c r="BBE25" s="46"/>
      <c r="BBF25" s="46"/>
      <c r="BBG25" s="46"/>
      <c r="BBH25" s="46"/>
      <c r="BBI25" s="46"/>
      <c r="BBJ25" s="46"/>
      <c r="BBK25" s="46"/>
      <c r="BBL25" s="46"/>
      <c r="BBM25" s="46"/>
      <c r="BBN25" s="46"/>
      <c r="BBO25" s="46"/>
      <c r="BBP25" s="46"/>
      <c r="BBQ25" s="46"/>
      <c r="BBR25" s="46"/>
      <c r="BBS25" s="46"/>
      <c r="BBT25" s="46"/>
      <c r="BBU25" s="46"/>
      <c r="BBV25" s="46"/>
      <c r="BBW25" s="46"/>
      <c r="BBX25" s="46"/>
      <c r="BBY25" s="46"/>
      <c r="BBZ25" s="46"/>
      <c r="BCA25" s="46"/>
      <c r="BCB25" s="46"/>
      <c r="BCC25" s="46"/>
      <c r="BCD25" s="46"/>
      <c r="BCE25" s="46"/>
      <c r="BCF25" s="46"/>
      <c r="BCG25" s="46"/>
      <c r="BCH25" s="46"/>
      <c r="BCI25" s="46"/>
      <c r="BCJ25" s="46"/>
      <c r="BCK25" s="46"/>
      <c r="BCL25" s="46"/>
      <c r="BCM25" s="46"/>
      <c r="BCN25" s="46"/>
      <c r="BCO25" s="46"/>
      <c r="BCP25" s="46"/>
      <c r="BCQ25" s="46"/>
      <c r="BCR25" s="46"/>
      <c r="BCS25" s="46"/>
      <c r="BCT25" s="46"/>
      <c r="BCU25" s="46"/>
      <c r="BCV25" s="46"/>
      <c r="BCW25" s="46"/>
      <c r="BCX25" s="46"/>
      <c r="BCY25" s="46"/>
      <c r="BCZ25" s="46"/>
      <c r="BDA25" s="46"/>
      <c r="BDB25" s="46"/>
      <c r="BDC25" s="46"/>
      <c r="BDD25" s="46"/>
      <c r="BDE25" s="46"/>
      <c r="BDF25" s="46"/>
      <c r="BDG25" s="46"/>
      <c r="BDH25" s="46"/>
      <c r="BDI25" s="46"/>
      <c r="BDJ25" s="46"/>
      <c r="BDK25" s="46"/>
      <c r="BDL25" s="46"/>
      <c r="BDM25" s="46"/>
      <c r="BDN25" s="46"/>
      <c r="BDO25" s="46"/>
      <c r="BDP25" s="46"/>
      <c r="BDQ25" s="46"/>
      <c r="BDR25" s="46"/>
      <c r="BDS25" s="46"/>
      <c r="BDT25" s="46"/>
      <c r="BDU25" s="46"/>
      <c r="BDV25" s="46"/>
      <c r="BDW25" s="46"/>
      <c r="BDX25" s="46"/>
      <c r="BDY25" s="46"/>
      <c r="BDZ25" s="46"/>
      <c r="BEA25" s="46"/>
      <c r="BEB25" s="46"/>
      <c r="BEC25" s="46"/>
      <c r="BED25" s="46"/>
      <c r="BEE25" s="46"/>
      <c r="BEF25" s="46"/>
      <c r="BEG25" s="46"/>
      <c r="BEH25" s="46"/>
      <c r="BEI25" s="46"/>
      <c r="BEJ25" s="46"/>
      <c r="BEK25" s="46"/>
      <c r="BEL25" s="46"/>
      <c r="BEM25" s="46"/>
      <c r="BEN25" s="46"/>
      <c r="BEO25" s="46"/>
      <c r="BEP25" s="46"/>
      <c r="BEQ25" s="46"/>
      <c r="BER25" s="46"/>
      <c r="BES25" s="46"/>
      <c r="BET25" s="46"/>
      <c r="BEU25" s="46"/>
      <c r="BEV25" s="46"/>
      <c r="BEW25" s="46"/>
      <c r="BEX25" s="46"/>
      <c r="BEY25" s="46"/>
      <c r="BEZ25" s="46"/>
      <c r="BFA25" s="46"/>
      <c r="BFB25" s="46"/>
      <c r="BFC25" s="46"/>
      <c r="BFD25" s="46"/>
      <c r="BFE25" s="46"/>
      <c r="BFF25" s="46"/>
      <c r="BFG25" s="46"/>
      <c r="BFH25" s="46"/>
      <c r="BFI25" s="46"/>
      <c r="BFJ25" s="46"/>
      <c r="BFK25" s="46"/>
      <c r="BFL25" s="46"/>
      <c r="BFM25" s="46"/>
      <c r="BFN25" s="46"/>
      <c r="BFO25" s="46"/>
      <c r="BFP25" s="46"/>
      <c r="BFQ25" s="46"/>
      <c r="BFR25" s="46"/>
      <c r="BFS25" s="46"/>
      <c r="BFT25" s="46"/>
      <c r="BFU25" s="46"/>
      <c r="BFV25" s="46"/>
      <c r="BFW25" s="46"/>
      <c r="BFX25" s="46"/>
      <c r="BFY25" s="46"/>
      <c r="BFZ25" s="46"/>
      <c r="BGA25" s="46"/>
      <c r="BGB25" s="46"/>
      <c r="BGC25" s="46"/>
      <c r="BGD25" s="46"/>
      <c r="BGE25" s="46"/>
      <c r="BGF25" s="46"/>
      <c r="BGG25" s="46"/>
      <c r="BGH25" s="46"/>
      <c r="BGI25" s="46"/>
      <c r="BGJ25" s="46"/>
      <c r="BGK25" s="46"/>
      <c r="BGL25" s="46"/>
      <c r="BGM25" s="46"/>
      <c r="BGN25" s="46"/>
      <c r="BGO25" s="46"/>
      <c r="BGP25" s="46"/>
      <c r="BGQ25" s="46"/>
      <c r="BGR25" s="46"/>
      <c r="BGS25" s="46"/>
      <c r="BGT25" s="46"/>
      <c r="BGU25" s="46"/>
      <c r="BGV25" s="46"/>
      <c r="BGW25" s="46"/>
      <c r="BGX25" s="46"/>
      <c r="BGY25" s="46"/>
      <c r="BGZ25" s="46"/>
      <c r="BHA25" s="46"/>
      <c r="BHB25" s="46"/>
      <c r="BHC25" s="46"/>
      <c r="BHD25" s="46"/>
      <c r="BHE25" s="46"/>
      <c r="BHF25" s="46"/>
      <c r="BHG25" s="46"/>
      <c r="BHH25" s="46"/>
      <c r="BHI25" s="46"/>
      <c r="BHJ25" s="46"/>
      <c r="BHK25" s="46"/>
      <c r="BHL25" s="46"/>
      <c r="BHM25" s="46"/>
      <c r="BHN25" s="46"/>
      <c r="BHO25" s="46"/>
      <c r="BHP25" s="46"/>
      <c r="BHQ25" s="46"/>
      <c r="BHR25" s="46"/>
      <c r="BHS25" s="46"/>
      <c r="BHT25" s="46"/>
      <c r="BHU25" s="46"/>
      <c r="BHV25" s="46"/>
      <c r="BHW25" s="46"/>
      <c r="BHX25" s="46"/>
      <c r="BHY25" s="46"/>
      <c r="BHZ25" s="46"/>
      <c r="BIA25" s="46"/>
      <c r="BIB25" s="46"/>
      <c r="BIC25" s="46"/>
      <c r="BID25" s="46"/>
      <c r="BIE25" s="46"/>
      <c r="BIF25" s="46"/>
      <c r="BIG25" s="46"/>
      <c r="BIH25" s="46"/>
      <c r="BII25" s="46"/>
      <c r="BIJ25" s="46"/>
      <c r="BIK25" s="46"/>
      <c r="BIL25" s="46"/>
      <c r="BIM25" s="46"/>
      <c r="BIN25" s="46"/>
      <c r="BIO25" s="46"/>
      <c r="BIP25" s="46"/>
      <c r="BIQ25" s="46"/>
      <c r="BIR25" s="46"/>
      <c r="BIS25" s="46"/>
      <c r="BIT25" s="46"/>
      <c r="BIU25" s="46"/>
      <c r="BIV25" s="46"/>
      <c r="BIW25" s="46"/>
      <c r="BIX25" s="46"/>
      <c r="BIY25" s="46"/>
      <c r="BIZ25" s="46"/>
      <c r="BJA25" s="46"/>
      <c r="BJB25" s="46"/>
      <c r="BJC25" s="46"/>
      <c r="BJD25" s="46"/>
      <c r="BJE25" s="46"/>
      <c r="BJF25" s="46"/>
      <c r="BJG25" s="46"/>
      <c r="BJH25" s="46"/>
      <c r="BJI25" s="46"/>
      <c r="BJJ25" s="46"/>
      <c r="BJK25" s="46"/>
      <c r="BJL25" s="46"/>
      <c r="BJM25" s="46"/>
      <c r="BJN25" s="46"/>
      <c r="BJO25" s="46"/>
      <c r="BJP25" s="46"/>
      <c r="BJQ25" s="46"/>
      <c r="BJR25" s="46"/>
      <c r="BJS25" s="46"/>
      <c r="BJT25" s="46"/>
      <c r="BJU25" s="46"/>
      <c r="BJV25" s="46"/>
      <c r="BJW25" s="46"/>
      <c r="BJX25" s="46"/>
      <c r="BJY25" s="46"/>
      <c r="BJZ25" s="46"/>
      <c r="BKA25" s="46"/>
      <c r="BKB25" s="46"/>
      <c r="BKC25" s="46"/>
      <c r="BKD25" s="46"/>
      <c r="BKE25" s="46"/>
      <c r="BKF25" s="46"/>
      <c r="BKG25" s="46"/>
      <c r="BKH25" s="46"/>
      <c r="BKI25" s="46"/>
      <c r="BKJ25" s="46"/>
      <c r="BKK25" s="46"/>
      <c r="BKL25" s="46"/>
      <c r="BKM25" s="46"/>
      <c r="BKN25" s="46"/>
      <c r="BKO25" s="46"/>
      <c r="BKP25" s="46"/>
      <c r="BKQ25" s="46"/>
      <c r="BKR25" s="46"/>
      <c r="BKS25" s="46"/>
      <c r="BKT25" s="46"/>
      <c r="BKU25" s="46"/>
      <c r="BKV25" s="46"/>
      <c r="BKW25" s="46"/>
      <c r="BKX25" s="46"/>
      <c r="BKY25" s="46"/>
      <c r="BKZ25" s="46"/>
      <c r="BLA25" s="46"/>
      <c r="BLB25" s="46"/>
      <c r="BLC25" s="46"/>
      <c r="BLD25" s="46"/>
      <c r="BLE25" s="46"/>
      <c r="BLF25" s="46"/>
      <c r="BLG25" s="46"/>
      <c r="BLH25" s="46"/>
      <c r="BLI25" s="46"/>
      <c r="BLJ25" s="46"/>
      <c r="BLK25" s="46"/>
      <c r="BLL25" s="46"/>
      <c r="BLM25" s="46"/>
      <c r="BLN25" s="46"/>
      <c r="BLO25" s="46"/>
      <c r="BLP25" s="46"/>
      <c r="BLQ25" s="46"/>
      <c r="BLR25" s="46"/>
      <c r="BLS25" s="46"/>
      <c r="BLT25" s="46"/>
      <c r="BLU25" s="46"/>
      <c r="BLV25" s="46"/>
      <c r="BLW25" s="46"/>
      <c r="BLX25" s="46"/>
      <c r="BLY25" s="46"/>
      <c r="BLZ25" s="46"/>
      <c r="BMA25" s="46"/>
      <c r="BMB25" s="46"/>
      <c r="BMC25" s="46"/>
      <c r="BMD25" s="46"/>
      <c r="BME25" s="46"/>
      <c r="BMF25" s="46"/>
      <c r="BMG25" s="46"/>
      <c r="BMH25" s="46"/>
      <c r="BMI25" s="46"/>
      <c r="BMJ25" s="46"/>
      <c r="BMK25" s="46"/>
      <c r="BML25" s="46"/>
      <c r="BMM25" s="46"/>
      <c r="BMN25" s="46"/>
      <c r="BMO25" s="46"/>
      <c r="BMP25" s="46"/>
      <c r="BMQ25" s="46"/>
      <c r="BMR25" s="46"/>
      <c r="BMS25" s="46"/>
      <c r="BMT25" s="46"/>
      <c r="BMU25" s="46"/>
      <c r="BMV25" s="46"/>
      <c r="BMW25" s="46"/>
      <c r="BMX25" s="46"/>
      <c r="BMY25" s="46"/>
      <c r="BMZ25" s="46"/>
      <c r="BNA25" s="46"/>
      <c r="BNB25" s="46"/>
      <c r="BNC25" s="46"/>
      <c r="BND25" s="46"/>
      <c r="BNE25" s="46"/>
      <c r="BNF25" s="46"/>
      <c r="BNG25" s="46"/>
      <c r="BNH25" s="46"/>
      <c r="BNI25" s="46"/>
      <c r="BNJ25" s="46"/>
      <c r="BNK25" s="46"/>
      <c r="BNL25" s="46"/>
      <c r="BNM25" s="46"/>
      <c r="BNN25" s="46"/>
      <c r="BNO25" s="46"/>
      <c r="BNP25" s="46"/>
      <c r="BNQ25" s="46"/>
      <c r="BNR25" s="46"/>
      <c r="BNS25" s="46"/>
      <c r="BNT25" s="46"/>
      <c r="BNU25" s="46"/>
      <c r="BNV25" s="46"/>
      <c r="BNW25" s="46"/>
      <c r="BNX25" s="46"/>
      <c r="BNY25" s="46"/>
      <c r="BNZ25" s="46"/>
      <c r="BOA25" s="46"/>
      <c r="BOB25" s="46"/>
      <c r="BOC25" s="46"/>
      <c r="BOD25" s="46"/>
      <c r="BOE25" s="46"/>
      <c r="BOF25" s="46"/>
      <c r="BOG25" s="46"/>
      <c r="BOH25" s="46"/>
      <c r="BOI25" s="46"/>
      <c r="BOJ25" s="46"/>
      <c r="BOK25" s="46"/>
      <c r="BOL25" s="46"/>
      <c r="BOM25" s="46"/>
      <c r="BON25" s="46"/>
      <c r="BOO25" s="46"/>
      <c r="BOP25" s="46"/>
      <c r="BOQ25" s="46"/>
      <c r="BOR25" s="46"/>
      <c r="BOS25" s="46"/>
      <c r="BOT25" s="46"/>
      <c r="BOU25" s="46"/>
      <c r="BOV25" s="46"/>
      <c r="BOW25" s="46"/>
      <c r="BOX25" s="46"/>
      <c r="BOY25" s="46"/>
      <c r="BOZ25" s="46"/>
      <c r="BPA25" s="46"/>
      <c r="BPB25" s="46"/>
      <c r="BPC25" s="46"/>
      <c r="BPD25" s="46"/>
      <c r="BPE25" s="46"/>
      <c r="BPF25" s="46"/>
      <c r="BPG25" s="46"/>
      <c r="BPH25" s="46"/>
      <c r="BPI25" s="46"/>
      <c r="BPJ25" s="46"/>
      <c r="BPK25" s="46"/>
      <c r="BPL25" s="46"/>
      <c r="BPM25" s="46"/>
      <c r="BPN25" s="46"/>
      <c r="BPO25" s="46"/>
      <c r="BPP25" s="46"/>
      <c r="BPQ25" s="46"/>
      <c r="BPR25" s="46"/>
      <c r="BPS25" s="46"/>
      <c r="BPT25" s="46"/>
      <c r="BPU25" s="46"/>
      <c r="BPV25" s="46"/>
      <c r="BPW25" s="46"/>
      <c r="BPX25" s="46"/>
      <c r="BPY25" s="46"/>
      <c r="BPZ25" s="46"/>
      <c r="BQA25" s="46"/>
      <c r="BQB25" s="46"/>
      <c r="BQC25" s="46"/>
      <c r="BQD25" s="46"/>
      <c r="BQE25" s="46"/>
      <c r="BQF25" s="46"/>
      <c r="BQG25" s="46"/>
      <c r="BQH25" s="46"/>
      <c r="BQI25" s="46"/>
      <c r="BQJ25" s="46"/>
      <c r="BQK25" s="46"/>
      <c r="BQL25" s="46"/>
      <c r="BQM25" s="46"/>
      <c r="BQN25" s="46"/>
      <c r="BQO25" s="46"/>
      <c r="BQP25" s="46"/>
      <c r="BQQ25" s="46"/>
      <c r="BQR25" s="46"/>
      <c r="BQS25" s="46"/>
      <c r="BQT25" s="46"/>
      <c r="BQU25" s="46"/>
      <c r="BQV25" s="46"/>
      <c r="BQW25" s="46"/>
      <c r="BQX25" s="46"/>
      <c r="BQY25" s="46"/>
      <c r="BQZ25" s="46"/>
      <c r="BRA25" s="46"/>
      <c r="BRB25" s="46"/>
      <c r="BRC25" s="46"/>
      <c r="BRD25" s="46"/>
      <c r="BRE25" s="46"/>
      <c r="BRF25" s="46"/>
      <c r="BRG25" s="46"/>
      <c r="BRH25" s="46"/>
      <c r="BRI25" s="46"/>
      <c r="BRJ25" s="46"/>
      <c r="BRK25" s="46"/>
      <c r="BRL25" s="46"/>
      <c r="BRM25" s="46"/>
      <c r="BRN25" s="46"/>
      <c r="BRO25" s="46"/>
      <c r="BRP25" s="46"/>
      <c r="BRQ25" s="46"/>
      <c r="BRR25" s="46"/>
      <c r="BRS25" s="46"/>
      <c r="BRT25" s="46"/>
      <c r="BRU25" s="46"/>
      <c r="BRV25" s="46"/>
      <c r="BRW25" s="46"/>
      <c r="BRX25" s="46"/>
      <c r="BRY25" s="46"/>
      <c r="BRZ25" s="46"/>
      <c r="BSA25" s="46"/>
      <c r="BSB25" s="46"/>
      <c r="BSC25" s="46"/>
      <c r="BSD25" s="46"/>
      <c r="BSE25" s="46"/>
      <c r="BSF25" s="46"/>
      <c r="BSG25" s="46"/>
      <c r="BSH25" s="46"/>
      <c r="BSI25" s="46"/>
      <c r="BSJ25" s="46"/>
      <c r="BSK25" s="46"/>
      <c r="BSL25" s="46"/>
      <c r="BSM25" s="46"/>
      <c r="BSN25" s="46"/>
      <c r="BSO25" s="46"/>
      <c r="BSP25" s="46"/>
      <c r="BSQ25" s="46"/>
      <c r="BSR25" s="46"/>
      <c r="BSS25" s="46"/>
      <c r="BST25" s="46"/>
      <c r="BSU25" s="46"/>
      <c r="BSV25" s="46"/>
      <c r="BSW25" s="46"/>
      <c r="BSX25" s="46"/>
      <c r="BSY25" s="46"/>
      <c r="BSZ25" s="46"/>
      <c r="BTA25" s="46"/>
      <c r="BTB25" s="46"/>
      <c r="BTC25" s="46"/>
      <c r="BTD25" s="46"/>
      <c r="BTE25" s="46"/>
      <c r="BTF25" s="46"/>
      <c r="BTG25" s="46"/>
      <c r="BTH25" s="46"/>
      <c r="BTI25" s="46"/>
      <c r="BTJ25" s="46"/>
      <c r="BTK25" s="46"/>
      <c r="BTL25" s="46"/>
      <c r="BTM25" s="46"/>
      <c r="BTN25" s="46"/>
      <c r="BTO25" s="46"/>
      <c r="BTP25" s="46"/>
      <c r="BTQ25" s="46"/>
      <c r="BTR25" s="46"/>
      <c r="BTS25" s="46"/>
      <c r="BTT25" s="46"/>
      <c r="BTU25" s="46"/>
      <c r="BTV25" s="46"/>
      <c r="BTW25" s="46"/>
      <c r="BTX25" s="46"/>
      <c r="BTY25" s="46"/>
      <c r="BTZ25" s="46"/>
      <c r="BUA25" s="46"/>
      <c r="BUB25" s="46"/>
      <c r="BUC25" s="46"/>
      <c r="BUD25" s="46"/>
      <c r="BUE25" s="46"/>
      <c r="BUF25" s="46"/>
      <c r="BUG25" s="46"/>
      <c r="BUH25" s="46"/>
      <c r="BUI25" s="46"/>
      <c r="BUJ25" s="46"/>
      <c r="BUK25" s="46"/>
      <c r="BUL25" s="46"/>
      <c r="BUM25" s="46"/>
      <c r="BUN25" s="46"/>
      <c r="BUO25" s="46"/>
      <c r="BUP25" s="46"/>
      <c r="BUQ25" s="46"/>
      <c r="BUR25" s="46"/>
      <c r="BUS25" s="46"/>
      <c r="BUT25" s="46"/>
      <c r="BUU25" s="46"/>
      <c r="BUV25" s="46"/>
      <c r="BUW25" s="46"/>
      <c r="BUX25" s="46"/>
      <c r="BUY25" s="46"/>
      <c r="BUZ25" s="46"/>
      <c r="BVA25" s="46"/>
      <c r="BVB25" s="46"/>
      <c r="BVC25" s="46"/>
      <c r="BVD25" s="46"/>
      <c r="BVE25" s="46"/>
      <c r="BVF25" s="46"/>
      <c r="BVG25" s="46"/>
      <c r="BVH25" s="46"/>
      <c r="BVI25" s="46"/>
      <c r="BVJ25" s="46"/>
      <c r="BVK25" s="46"/>
      <c r="BVL25" s="46"/>
      <c r="BVM25" s="46"/>
      <c r="BVN25" s="46"/>
      <c r="BVO25" s="46"/>
      <c r="BVP25" s="46"/>
      <c r="BVQ25" s="46"/>
      <c r="BVR25" s="46"/>
      <c r="BVS25" s="46"/>
      <c r="BVT25" s="46"/>
      <c r="BVU25" s="46"/>
      <c r="BVV25" s="46"/>
      <c r="BVW25" s="46"/>
      <c r="BVX25" s="46"/>
      <c r="BVY25" s="46"/>
      <c r="BVZ25" s="46"/>
      <c r="BWA25" s="46"/>
      <c r="BWB25" s="46"/>
      <c r="BWC25" s="46"/>
      <c r="BWD25" s="46"/>
      <c r="BWE25" s="46"/>
      <c r="BWF25" s="46"/>
      <c r="BWG25" s="46"/>
      <c r="BWH25" s="46"/>
      <c r="BWI25" s="46"/>
      <c r="BWJ25" s="46"/>
      <c r="BWK25" s="46"/>
      <c r="BWL25" s="46"/>
      <c r="BWM25" s="46"/>
      <c r="BWN25" s="46"/>
      <c r="BWO25" s="46"/>
      <c r="BWP25" s="46"/>
      <c r="BWQ25" s="46"/>
      <c r="BWR25" s="46"/>
      <c r="BWS25" s="46"/>
      <c r="BWT25" s="46"/>
      <c r="BWU25" s="46"/>
      <c r="BWV25" s="46"/>
      <c r="BWW25" s="46"/>
      <c r="BWX25" s="46"/>
      <c r="BWY25" s="46"/>
      <c r="BWZ25" s="46"/>
      <c r="BXA25" s="46"/>
      <c r="BXB25" s="46"/>
      <c r="BXC25" s="46"/>
      <c r="BXD25" s="46"/>
      <c r="BXE25" s="46"/>
      <c r="BXF25" s="46"/>
      <c r="BXG25" s="46"/>
      <c r="BXH25" s="46"/>
      <c r="BXI25" s="46"/>
      <c r="BXJ25" s="46"/>
      <c r="BXK25" s="46"/>
      <c r="BXL25" s="46"/>
      <c r="BXM25" s="46"/>
      <c r="BXN25" s="46"/>
      <c r="BXO25" s="46"/>
      <c r="BXP25" s="46"/>
      <c r="BXQ25" s="46"/>
      <c r="BXR25" s="46"/>
      <c r="BXS25" s="46"/>
      <c r="BXT25" s="46"/>
      <c r="BXU25" s="46"/>
      <c r="BXV25" s="46"/>
      <c r="BXW25" s="46"/>
      <c r="BXX25" s="46"/>
      <c r="BXY25" s="46"/>
      <c r="BXZ25" s="46"/>
      <c r="BYA25" s="46"/>
      <c r="BYB25" s="46"/>
      <c r="BYC25" s="46"/>
      <c r="BYD25" s="46"/>
      <c r="BYE25" s="46"/>
      <c r="BYF25" s="46"/>
      <c r="BYG25" s="46"/>
      <c r="BYH25" s="46"/>
      <c r="BYI25" s="46"/>
      <c r="BYJ25" s="46"/>
      <c r="BYK25" s="46"/>
      <c r="BYL25" s="46"/>
      <c r="BYM25" s="46"/>
      <c r="BYN25" s="46"/>
      <c r="BYO25" s="46"/>
      <c r="BYP25" s="46"/>
      <c r="BYQ25" s="46"/>
      <c r="BYR25" s="46"/>
      <c r="BYS25" s="46"/>
      <c r="BYT25" s="46"/>
      <c r="BYU25" s="46"/>
      <c r="BYV25" s="46"/>
      <c r="BYW25" s="46"/>
      <c r="BYX25" s="46"/>
      <c r="BYY25" s="46"/>
      <c r="BYZ25" s="46"/>
      <c r="BZA25" s="46"/>
      <c r="BZB25" s="46"/>
      <c r="BZC25" s="46"/>
      <c r="BZD25" s="46"/>
      <c r="BZE25" s="46"/>
      <c r="BZF25" s="46"/>
      <c r="BZG25" s="46"/>
      <c r="BZH25" s="46"/>
      <c r="BZI25" s="46"/>
      <c r="BZJ25" s="46"/>
      <c r="BZK25" s="46"/>
      <c r="BZL25" s="46"/>
      <c r="BZM25" s="46"/>
      <c r="BZN25" s="46"/>
      <c r="BZO25" s="46"/>
      <c r="BZP25" s="46"/>
      <c r="BZQ25" s="46"/>
      <c r="BZR25" s="46"/>
      <c r="BZS25" s="46"/>
      <c r="BZT25" s="46"/>
      <c r="BZU25" s="46"/>
      <c r="BZV25" s="46"/>
      <c r="BZW25" s="46"/>
      <c r="BZX25" s="46"/>
      <c r="BZY25" s="46"/>
      <c r="BZZ25" s="46"/>
      <c r="CAA25" s="46"/>
      <c r="CAB25" s="46"/>
      <c r="CAC25" s="46"/>
      <c r="CAD25" s="46"/>
      <c r="CAE25" s="46"/>
      <c r="CAF25" s="46"/>
      <c r="CAG25" s="46"/>
      <c r="CAH25" s="46"/>
      <c r="CAI25" s="46"/>
      <c r="CAJ25" s="46"/>
      <c r="CAK25" s="46"/>
      <c r="CAL25" s="46"/>
      <c r="CAM25" s="46"/>
      <c r="CAN25" s="46"/>
      <c r="CAO25" s="46"/>
      <c r="CAP25" s="46"/>
      <c r="CAQ25" s="46"/>
      <c r="CAR25" s="46"/>
      <c r="CAS25" s="46"/>
      <c r="CAT25" s="46"/>
      <c r="CAU25" s="46"/>
      <c r="CAV25" s="46"/>
      <c r="CAW25" s="46"/>
      <c r="CAX25" s="46"/>
      <c r="CAY25" s="46"/>
      <c r="CAZ25" s="46"/>
      <c r="CBA25" s="46"/>
      <c r="CBB25" s="46"/>
      <c r="CBC25" s="46"/>
      <c r="CBD25" s="46"/>
      <c r="CBE25" s="46"/>
      <c r="CBF25" s="46"/>
      <c r="CBG25" s="46"/>
      <c r="CBH25" s="46"/>
      <c r="CBI25" s="46"/>
      <c r="CBJ25" s="46"/>
      <c r="CBK25" s="46"/>
      <c r="CBL25" s="46"/>
      <c r="CBM25" s="46"/>
      <c r="CBN25" s="46"/>
      <c r="CBO25" s="46"/>
      <c r="CBP25" s="46"/>
      <c r="CBQ25" s="46"/>
      <c r="CBR25" s="46"/>
      <c r="CBS25" s="46"/>
      <c r="CBT25" s="46"/>
      <c r="CBU25" s="46"/>
      <c r="CBV25" s="46"/>
      <c r="CBW25" s="46"/>
      <c r="CBX25" s="46"/>
      <c r="CBY25" s="46"/>
      <c r="CBZ25" s="46"/>
      <c r="CCA25" s="46"/>
      <c r="CCB25" s="46"/>
      <c r="CCC25" s="46"/>
      <c r="CCD25" s="46"/>
      <c r="CCE25" s="46"/>
      <c r="CCF25" s="46"/>
      <c r="CCG25" s="46"/>
      <c r="CCH25" s="46"/>
      <c r="CCI25" s="46"/>
      <c r="CCJ25" s="46"/>
      <c r="CCK25" s="46"/>
      <c r="CCL25" s="46"/>
      <c r="CCM25" s="46"/>
      <c r="CCN25" s="46"/>
      <c r="CCO25" s="46"/>
      <c r="CCP25" s="46"/>
      <c r="CCQ25" s="46"/>
      <c r="CCR25" s="46"/>
      <c r="CCS25" s="46"/>
      <c r="CCT25" s="46"/>
      <c r="CCU25" s="46"/>
      <c r="CCV25" s="46"/>
      <c r="CCW25" s="46"/>
      <c r="CCX25" s="46"/>
      <c r="CCY25" s="46"/>
      <c r="CCZ25" s="46"/>
      <c r="CDA25" s="46"/>
      <c r="CDB25" s="46"/>
      <c r="CDC25" s="46"/>
      <c r="CDD25" s="46"/>
      <c r="CDE25" s="46"/>
      <c r="CDF25" s="46"/>
      <c r="CDG25" s="46"/>
      <c r="CDH25" s="46"/>
      <c r="CDI25" s="46"/>
      <c r="CDJ25" s="46"/>
      <c r="CDK25" s="46"/>
      <c r="CDL25" s="46"/>
      <c r="CDM25" s="46"/>
      <c r="CDN25" s="46"/>
      <c r="CDO25" s="46"/>
      <c r="CDP25" s="46"/>
      <c r="CDQ25" s="46"/>
      <c r="CDR25" s="46"/>
      <c r="CDS25" s="46"/>
      <c r="CDT25" s="46"/>
      <c r="CDU25" s="46"/>
      <c r="CDV25" s="46"/>
      <c r="CDW25" s="46"/>
      <c r="CDX25" s="46"/>
      <c r="CDY25" s="46"/>
      <c r="CDZ25" s="46"/>
      <c r="CEA25" s="46"/>
      <c r="CEB25" s="46"/>
      <c r="CEC25" s="46"/>
      <c r="CED25" s="46"/>
      <c r="CEE25" s="46"/>
      <c r="CEF25" s="46"/>
      <c r="CEG25" s="46"/>
      <c r="CEH25" s="46"/>
      <c r="CEI25" s="46"/>
      <c r="CEJ25" s="46"/>
      <c r="CEK25" s="46"/>
      <c r="CEL25" s="46"/>
      <c r="CEM25" s="46"/>
      <c r="CEN25" s="46"/>
      <c r="CEO25" s="46"/>
      <c r="CEP25" s="46"/>
      <c r="CEQ25" s="46"/>
      <c r="CER25" s="46"/>
      <c r="CES25" s="46"/>
      <c r="CET25" s="46"/>
      <c r="CEU25" s="46"/>
      <c r="CEV25" s="46"/>
      <c r="CEW25" s="46"/>
      <c r="CEX25" s="46"/>
      <c r="CEY25" s="46"/>
      <c r="CEZ25" s="46"/>
      <c r="CFA25" s="46"/>
      <c r="CFB25" s="46"/>
      <c r="CFC25" s="46"/>
      <c r="CFD25" s="46"/>
      <c r="CFE25" s="46"/>
      <c r="CFF25" s="46"/>
      <c r="CFG25" s="46"/>
      <c r="CFH25" s="46"/>
      <c r="CFI25" s="46"/>
      <c r="CFJ25" s="46"/>
      <c r="CFK25" s="46"/>
      <c r="CFL25" s="46"/>
      <c r="CFM25" s="46"/>
      <c r="CFN25" s="46"/>
      <c r="CFO25" s="46"/>
      <c r="CFP25" s="46"/>
      <c r="CFQ25" s="46"/>
      <c r="CFR25" s="46"/>
      <c r="CFS25" s="46"/>
      <c r="CFT25" s="46"/>
      <c r="CFU25" s="46"/>
      <c r="CFV25" s="46"/>
      <c r="CFW25" s="46"/>
      <c r="CFX25" s="46"/>
      <c r="CFY25" s="46"/>
      <c r="CFZ25" s="46"/>
      <c r="CGA25" s="46"/>
      <c r="CGB25" s="46"/>
      <c r="CGC25" s="46"/>
      <c r="CGD25" s="46"/>
      <c r="CGE25" s="46"/>
      <c r="CGF25" s="46"/>
      <c r="CGG25" s="46"/>
      <c r="CGH25" s="46"/>
      <c r="CGI25" s="46"/>
      <c r="CGJ25" s="46"/>
      <c r="CGK25" s="46"/>
      <c r="CGL25" s="46"/>
      <c r="CGM25" s="46"/>
      <c r="CGN25" s="46"/>
      <c r="CGO25" s="46"/>
      <c r="CGP25" s="46"/>
      <c r="CGQ25" s="46"/>
      <c r="CGR25" s="46"/>
      <c r="CGS25" s="46"/>
      <c r="CGT25" s="46"/>
      <c r="CGU25" s="46"/>
      <c r="CGV25" s="46"/>
      <c r="CGW25" s="46"/>
      <c r="CGX25" s="46"/>
      <c r="CGY25" s="46"/>
      <c r="CGZ25" s="46"/>
      <c r="CHA25" s="46"/>
      <c r="CHB25" s="46"/>
      <c r="CHC25" s="46"/>
      <c r="CHD25" s="46"/>
      <c r="CHE25" s="46"/>
      <c r="CHF25" s="46"/>
      <c r="CHG25" s="46"/>
      <c r="CHH25" s="46"/>
      <c r="CHI25" s="46"/>
      <c r="CHJ25" s="46"/>
      <c r="CHK25" s="46"/>
      <c r="CHL25" s="46"/>
      <c r="CHM25" s="46"/>
      <c r="CHN25" s="46"/>
      <c r="CHO25" s="46"/>
      <c r="CHP25" s="46"/>
      <c r="CHQ25" s="46"/>
      <c r="CHR25" s="46"/>
      <c r="CHS25" s="46"/>
      <c r="CHT25" s="46"/>
      <c r="CHU25" s="46"/>
      <c r="CHV25" s="46"/>
      <c r="CHW25" s="46"/>
      <c r="CHX25" s="46"/>
      <c r="CHY25" s="46"/>
      <c r="CHZ25" s="46"/>
      <c r="CIA25" s="46"/>
      <c r="CIB25" s="46"/>
      <c r="CIC25" s="46"/>
      <c r="CID25" s="46"/>
      <c r="CIE25" s="46"/>
      <c r="CIF25" s="46"/>
      <c r="CIG25" s="46"/>
      <c r="CIH25" s="46"/>
      <c r="CII25" s="46"/>
      <c r="CIJ25" s="46"/>
      <c r="CIK25" s="46"/>
      <c r="CIL25" s="46"/>
      <c r="CIM25" s="46"/>
      <c r="CIN25" s="46"/>
      <c r="CIO25" s="46"/>
      <c r="CIP25" s="46"/>
      <c r="CIQ25" s="46"/>
      <c r="CIR25" s="46"/>
      <c r="CIS25" s="46"/>
      <c r="CIT25" s="46"/>
      <c r="CIU25" s="46"/>
      <c r="CIV25" s="46"/>
      <c r="CIW25" s="46"/>
      <c r="CIX25" s="46"/>
      <c r="CIY25" s="46"/>
      <c r="CIZ25" s="46"/>
      <c r="CJA25" s="46"/>
      <c r="CJB25" s="46"/>
      <c r="CJC25" s="46"/>
      <c r="CJD25" s="46"/>
      <c r="CJE25" s="46"/>
      <c r="CJF25" s="46"/>
      <c r="CJG25" s="46"/>
      <c r="CJH25" s="46"/>
      <c r="CJI25" s="46"/>
      <c r="CJJ25" s="46"/>
      <c r="CJK25" s="46"/>
      <c r="CJL25" s="46"/>
      <c r="CJM25" s="46"/>
      <c r="CJN25" s="46"/>
      <c r="CJO25" s="46"/>
      <c r="CJP25" s="46"/>
      <c r="CJQ25" s="46"/>
      <c r="CJR25" s="46"/>
      <c r="CJS25" s="46"/>
      <c r="CJT25" s="46"/>
      <c r="CJU25" s="46"/>
      <c r="CJV25" s="46"/>
      <c r="CJW25" s="46"/>
      <c r="CJX25" s="46"/>
      <c r="CJY25" s="46"/>
      <c r="CJZ25" s="46"/>
      <c r="CKA25" s="46"/>
      <c r="CKB25" s="46"/>
      <c r="CKC25" s="46"/>
      <c r="CKD25" s="46"/>
      <c r="CKE25" s="46"/>
      <c r="CKF25" s="46"/>
      <c r="CKG25" s="46"/>
      <c r="CKH25" s="46"/>
      <c r="CKI25" s="46"/>
      <c r="CKJ25" s="46"/>
      <c r="CKK25" s="46"/>
      <c r="CKL25" s="46"/>
      <c r="CKM25" s="46"/>
      <c r="CKN25" s="46"/>
      <c r="CKO25" s="46"/>
      <c r="CKP25" s="46"/>
      <c r="CKQ25" s="46"/>
      <c r="CKR25" s="46"/>
      <c r="CKS25" s="46"/>
      <c r="CKT25" s="46"/>
      <c r="CKU25" s="46"/>
      <c r="CKV25" s="46"/>
      <c r="CKW25" s="46"/>
      <c r="CKX25" s="46"/>
      <c r="CKY25" s="46"/>
      <c r="CKZ25" s="46"/>
      <c r="CLA25" s="46"/>
      <c r="CLB25" s="46"/>
      <c r="CLC25" s="46"/>
      <c r="CLD25" s="46"/>
      <c r="CLE25" s="46"/>
      <c r="CLF25" s="46"/>
      <c r="CLG25" s="46"/>
      <c r="CLH25" s="46"/>
      <c r="CLI25" s="46"/>
      <c r="CLJ25" s="46"/>
      <c r="CLK25" s="46"/>
      <c r="CLL25" s="46"/>
      <c r="CLM25" s="46"/>
      <c r="CLN25" s="46"/>
      <c r="CLO25" s="46"/>
      <c r="CLP25" s="46"/>
      <c r="CLQ25" s="46"/>
      <c r="CLR25" s="46"/>
      <c r="CLS25" s="46"/>
      <c r="CLT25" s="46"/>
      <c r="CLU25" s="46"/>
      <c r="CLV25" s="46"/>
      <c r="CLW25" s="46"/>
      <c r="CLX25" s="46"/>
      <c r="CLY25" s="46"/>
      <c r="CLZ25" s="46"/>
      <c r="CMA25" s="46"/>
      <c r="CMB25" s="46"/>
      <c r="CMC25" s="46"/>
      <c r="CMD25" s="46"/>
      <c r="CME25" s="46"/>
      <c r="CMF25" s="46"/>
      <c r="CMG25" s="46"/>
      <c r="CMH25" s="46"/>
      <c r="CMI25" s="46"/>
      <c r="CMJ25" s="46"/>
      <c r="CMK25" s="46"/>
      <c r="CML25" s="46"/>
      <c r="CMM25" s="46"/>
      <c r="CMN25" s="46"/>
      <c r="CMO25" s="46"/>
      <c r="CMP25" s="46"/>
      <c r="CMQ25" s="46"/>
      <c r="CMR25" s="46"/>
      <c r="CMS25" s="46"/>
      <c r="CMT25" s="46"/>
      <c r="CMU25" s="46"/>
      <c r="CMV25" s="46"/>
      <c r="CMW25" s="46"/>
      <c r="CMX25" s="46"/>
      <c r="CMY25" s="46"/>
      <c r="CMZ25" s="46"/>
      <c r="CNA25" s="46"/>
      <c r="CNB25" s="46"/>
      <c r="CNC25" s="46"/>
      <c r="CND25" s="46"/>
      <c r="CNE25" s="46"/>
      <c r="CNF25" s="46"/>
      <c r="CNG25" s="46"/>
      <c r="CNH25" s="46"/>
      <c r="CNI25" s="46"/>
      <c r="CNJ25" s="46"/>
      <c r="CNK25" s="46"/>
      <c r="CNL25" s="46"/>
      <c r="CNM25" s="46"/>
      <c r="CNN25" s="46"/>
      <c r="CNO25" s="46"/>
      <c r="CNP25" s="46"/>
      <c r="CNQ25" s="46"/>
      <c r="CNR25" s="46"/>
      <c r="CNS25" s="46"/>
      <c r="CNT25" s="46"/>
      <c r="CNU25" s="46"/>
      <c r="CNV25" s="46"/>
      <c r="CNW25" s="46"/>
      <c r="CNX25" s="46"/>
      <c r="CNY25" s="46"/>
      <c r="CNZ25" s="46"/>
      <c r="COA25" s="46"/>
      <c r="COB25" s="46"/>
      <c r="COC25" s="46"/>
      <c r="COD25" s="46"/>
      <c r="COE25" s="46"/>
      <c r="COF25" s="46"/>
      <c r="COG25" s="46"/>
      <c r="COH25" s="46"/>
      <c r="COI25" s="46"/>
      <c r="COJ25" s="46"/>
      <c r="COK25" s="46"/>
      <c r="COL25" s="46"/>
      <c r="COM25" s="46"/>
      <c r="CON25" s="46"/>
      <c r="COO25" s="46"/>
      <c r="COP25" s="46"/>
      <c r="COQ25" s="46"/>
      <c r="COR25" s="46"/>
      <c r="COS25" s="46"/>
      <c r="COT25" s="46"/>
      <c r="COU25" s="46"/>
      <c r="COV25" s="46"/>
      <c r="COW25" s="46"/>
      <c r="COX25" s="46"/>
      <c r="COY25" s="46"/>
      <c r="COZ25" s="46"/>
      <c r="CPA25" s="46"/>
      <c r="CPB25" s="46"/>
      <c r="CPC25" s="46"/>
      <c r="CPD25" s="46"/>
      <c r="CPE25" s="46"/>
      <c r="CPF25" s="46"/>
      <c r="CPG25" s="46"/>
      <c r="CPH25" s="46"/>
      <c r="CPI25" s="46"/>
      <c r="CPJ25" s="46"/>
      <c r="CPK25" s="46"/>
      <c r="CPL25" s="46"/>
      <c r="CPM25" s="46"/>
      <c r="CPN25" s="46"/>
      <c r="CPO25" s="46"/>
      <c r="CPP25" s="46"/>
      <c r="CPQ25" s="46"/>
      <c r="CPR25" s="46"/>
      <c r="CPS25" s="46"/>
      <c r="CPT25" s="46"/>
      <c r="CPU25" s="46"/>
      <c r="CPV25" s="46"/>
      <c r="CPW25" s="46"/>
      <c r="CPX25" s="46"/>
      <c r="CPY25" s="46"/>
      <c r="CPZ25" s="46"/>
      <c r="CQA25" s="46"/>
      <c r="CQB25" s="46"/>
      <c r="CQC25" s="46"/>
      <c r="CQD25" s="46"/>
      <c r="CQE25" s="46"/>
      <c r="CQF25" s="46"/>
      <c r="CQG25" s="46"/>
      <c r="CQH25" s="46"/>
      <c r="CQI25" s="46"/>
      <c r="CQJ25" s="46"/>
      <c r="CQK25" s="46"/>
      <c r="CQL25" s="46"/>
      <c r="CQM25" s="46"/>
      <c r="CQN25" s="46"/>
      <c r="CQO25" s="46"/>
      <c r="CQP25" s="46"/>
      <c r="CQQ25" s="46"/>
      <c r="CQR25" s="46"/>
      <c r="CQS25" s="46"/>
      <c r="CQT25" s="46"/>
      <c r="CQU25" s="46"/>
      <c r="CQV25" s="46"/>
      <c r="CQW25" s="46"/>
      <c r="CQX25" s="46"/>
      <c r="CQY25" s="46"/>
      <c r="CQZ25" s="46"/>
      <c r="CRA25" s="46"/>
      <c r="CRB25" s="46"/>
      <c r="CRC25" s="46"/>
      <c r="CRD25" s="46"/>
      <c r="CRE25" s="46"/>
      <c r="CRF25" s="46"/>
      <c r="CRG25" s="46"/>
      <c r="CRH25" s="46"/>
      <c r="CRI25" s="46"/>
      <c r="CRJ25" s="46"/>
      <c r="CRK25" s="46"/>
      <c r="CRL25" s="46"/>
      <c r="CRM25" s="46"/>
      <c r="CRN25" s="46"/>
      <c r="CRO25" s="46"/>
      <c r="CRP25" s="46"/>
      <c r="CRQ25" s="46"/>
      <c r="CRR25" s="46"/>
      <c r="CRS25" s="46"/>
      <c r="CRT25" s="46"/>
      <c r="CRU25" s="46"/>
      <c r="CRV25" s="46"/>
      <c r="CRW25" s="46"/>
      <c r="CRX25" s="46"/>
      <c r="CRY25" s="46"/>
      <c r="CRZ25" s="46"/>
      <c r="CSA25" s="46"/>
      <c r="CSB25" s="46"/>
      <c r="CSC25" s="46"/>
      <c r="CSD25" s="46"/>
      <c r="CSE25" s="46"/>
      <c r="CSF25" s="46"/>
      <c r="CSG25" s="46"/>
      <c r="CSH25" s="46"/>
      <c r="CSI25" s="46"/>
      <c r="CSJ25" s="46"/>
      <c r="CSK25" s="46"/>
      <c r="CSL25" s="46"/>
      <c r="CSM25" s="46"/>
      <c r="CSN25" s="46"/>
      <c r="CSO25" s="46"/>
      <c r="CSP25" s="46"/>
      <c r="CSQ25" s="46"/>
      <c r="CSR25" s="46"/>
      <c r="CSS25" s="46"/>
      <c r="CST25" s="46"/>
      <c r="CSU25" s="46"/>
      <c r="CSV25" s="46"/>
      <c r="CSW25" s="46"/>
      <c r="CSX25" s="46"/>
      <c r="CSY25" s="46"/>
      <c r="CSZ25" s="46"/>
      <c r="CTA25" s="46"/>
      <c r="CTB25" s="46"/>
      <c r="CTC25" s="46"/>
      <c r="CTD25" s="46"/>
      <c r="CTE25" s="46"/>
      <c r="CTF25" s="46"/>
      <c r="CTG25" s="46"/>
      <c r="CTH25" s="46"/>
      <c r="CTI25" s="46"/>
      <c r="CTJ25" s="46"/>
      <c r="CTK25" s="46"/>
      <c r="CTL25" s="46"/>
      <c r="CTM25" s="46"/>
      <c r="CTN25" s="46"/>
      <c r="CTO25" s="46"/>
      <c r="CTP25" s="46"/>
      <c r="CTQ25" s="46"/>
      <c r="CTR25" s="46"/>
      <c r="CTS25" s="46"/>
      <c r="CTT25" s="46"/>
      <c r="CTU25" s="46"/>
      <c r="CTV25" s="46"/>
      <c r="CTW25" s="46"/>
      <c r="CTX25" s="46"/>
      <c r="CTY25" s="46"/>
      <c r="CTZ25" s="46"/>
      <c r="CUA25" s="46"/>
      <c r="CUB25" s="46"/>
      <c r="CUC25" s="46"/>
      <c r="CUD25" s="46"/>
      <c r="CUE25" s="46"/>
      <c r="CUF25" s="46"/>
      <c r="CUG25" s="46"/>
      <c r="CUH25" s="46"/>
      <c r="CUI25" s="46"/>
      <c r="CUJ25" s="46"/>
      <c r="CUK25" s="46"/>
      <c r="CUL25" s="46"/>
      <c r="CUM25" s="46"/>
      <c r="CUN25" s="46"/>
      <c r="CUO25" s="46"/>
      <c r="CUP25" s="46"/>
      <c r="CUQ25" s="46"/>
      <c r="CUR25" s="46"/>
      <c r="CUS25" s="46"/>
      <c r="CUT25" s="46"/>
      <c r="CUU25" s="46"/>
      <c r="CUV25" s="46"/>
      <c r="CUW25" s="46"/>
      <c r="CUX25" s="46"/>
      <c r="CUY25" s="46"/>
      <c r="CUZ25" s="46"/>
      <c r="CVA25" s="46"/>
      <c r="CVB25" s="46"/>
      <c r="CVC25" s="46"/>
      <c r="CVD25" s="46"/>
      <c r="CVE25" s="46"/>
      <c r="CVF25" s="46"/>
      <c r="CVG25" s="46"/>
      <c r="CVH25" s="46"/>
      <c r="CVI25" s="46"/>
      <c r="CVJ25" s="46"/>
      <c r="CVK25" s="46"/>
      <c r="CVL25" s="46"/>
      <c r="CVM25" s="46"/>
      <c r="CVN25" s="46"/>
      <c r="CVO25" s="46"/>
      <c r="CVP25" s="46"/>
      <c r="CVQ25" s="46"/>
      <c r="CVR25" s="46"/>
      <c r="CVS25" s="46"/>
      <c r="CVT25" s="46"/>
      <c r="CVU25" s="46"/>
      <c r="CVV25" s="46"/>
      <c r="CVW25" s="46"/>
      <c r="CVX25" s="46"/>
      <c r="CVY25" s="46"/>
      <c r="CVZ25" s="46"/>
      <c r="CWA25" s="46"/>
      <c r="CWB25" s="46"/>
      <c r="CWC25" s="46"/>
      <c r="CWD25" s="46"/>
      <c r="CWE25" s="46"/>
      <c r="CWF25" s="46"/>
      <c r="CWG25" s="46"/>
      <c r="CWH25" s="46"/>
      <c r="CWI25" s="46"/>
      <c r="CWJ25" s="46"/>
      <c r="CWK25" s="46"/>
      <c r="CWL25" s="46"/>
      <c r="CWM25" s="46"/>
      <c r="CWN25" s="46"/>
      <c r="CWO25" s="46"/>
      <c r="CWP25" s="46"/>
      <c r="CWQ25" s="46"/>
      <c r="CWR25" s="46"/>
      <c r="CWS25" s="46"/>
      <c r="CWT25" s="46"/>
      <c r="CWU25" s="46"/>
      <c r="CWV25" s="46"/>
      <c r="CWW25" s="46"/>
      <c r="CWX25" s="46"/>
      <c r="CWY25" s="46"/>
      <c r="CWZ25" s="46"/>
      <c r="CXA25" s="46"/>
      <c r="CXB25" s="46"/>
      <c r="CXC25" s="46"/>
      <c r="CXD25" s="46"/>
      <c r="CXE25" s="46"/>
      <c r="CXF25" s="46"/>
      <c r="CXG25" s="46"/>
      <c r="CXH25" s="46"/>
      <c r="CXI25" s="46"/>
      <c r="CXJ25" s="46"/>
      <c r="CXK25" s="46"/>
      <c r="CXL25" s="46"/>
      <c r="CXM25" s="46"/>
      <c r="CXN25" s="46"/>
      <c r="CXO25" s="46"/>
      <c r="CXP25" s="46"/>
      <c r="CXQ25" s="46"/>
      <c r="CXR25" s="46"/>
      <c r="CXS25" s="46"/>
      <c r="CXT25" s="46"/>
      <c r="CXU25" s="46"/>
      <c r="CXV25" s="46"/>
      <c r="CXW25" s="46"/>
      <c r="CXX25" s="46"/>
      <c r="CXY25" s="46"/>
      <c r="CXZ25" s="46"/>
      <c r="CYA25" s="46"/>
      <c r="CYB25" s="46"/>
      <c r="CYC25" s="46"/>
      <c r="CYD25" s="46"/>
      <c r="CYE25" s="46"/>
      <c r="CYF25" s="46"/>
      <c r="CYG25" s="46"/>
      <c r="CYH25" s="46"/>
      <c r="CYI25" s="46"/>
      <c r="CYJ25" s="46"/>
      <c r="CYK25" s="46"/>
      <c r="CYL25" s="46"/>
      <c r="CYM25" s="46"/>
      <c r="CYN25" s="46"/>
      <c r="CYO25" s="46"/>
      <c r="CYP25" s="46"/>
      <c r="CYQ25" s="46"/>
      <c r="CYR25" s="46"/>
      <c r="CYS25" s="46"/>
      <c r="CYT25" s="46"/>
      <c r="CYU25" s="46"/>
      <c r="CYV25" s="46"/>
      <c r="CYW25" s="46"/>
      <c r="CYX25" s="46"/>
      <c r="CYY25" s="46"/>
      <c r="CYZ25" s="46"/>
      <c r="CZA25" s="46"/>
      <c r="CZB25" s="46"/>
      <c r="CZC25" s="46"/>
      <c r="CZD25" s="46"/>
      <c r="CZE25" s="46"/>
      <c r="CZF25" s="46"/>
      <c r="CZG25" s="46"/>
      <c r="CZH25" s="46"/>
      <c r="CZI25" s="46"/>
      <c r="CZJ25" s="46"/>
      <c r="CZK25" s="46"/>
      <c r="CZL25" s="46"/>
      <c r="CZM25" s="46"/>
      <c r="CZN25" s="46"/>
      <c r="CZO25" s="46"/>
      <c r="CZP25" s="46"/>
      <c r="CZQ25" s="46"/>
      <c r="CZR25" s="46"/>
      <c r="CZS25" s="46"/>
      <c r="CZT25" s="46"/>
      <c r="CZU25" s="46"/>
      <c r="CZV25" s="46"/>
      <c r="CZW25" s="46"/>
      <c r="CZX25" s="46"/>
      <c r="CZY25" s="46"/>
      <c r="CZZ25" s="46"/>
      <c r="DAA25" s="46"/>
      <c r="DAB25" s="46"/>
      <c r="DAC25" s="46"/>
      <c r="DAD25" s="46"/>
      <c r="DAE25" s="46"/>
      <c r="DAF25" s="46"/>
      <c r="DAG25" s="46"/>
      <c r="DAH25" s="46"/>
      <c r="DAI25" s="46"/>
      <c r="DAJ25" s="46"/>
      <c r="DAK25" s="46"/>
      <c r="DAL25" s="46"/>
      <c r="DAM25" s="46"/>
      <c r="DAN25" s="46"/>
      <c r="DAO25" s="46"/>
      <c r="DAP25" s="46"/>
      <c r="DAQ25" s="46"/>
      <c r="DAR25" s="46"/>
      <c r="DAS25" s="46"/>
      <c r="DAT25" s="46"/>
      <c r="DAU25" s="46"/>
      <c r="DAV25" s="46"/>
      <c r="DAW25" s="46"/>
      <c r="DAX25" s="46"/>
      <c r="DAY25" s="46"/>
      <c r="DAZ25" s="46"/>
      <c r="DBA25" s="46"/>
      <c r="DBB25" s="46"/>
      <c r="DBC25" s="46"/>
      <c r="DBD25" s="46"/>
      <c r="DBE25" s="46"/>
      <c r="DBF25" s="46"/>
      <c r="DBG25" s="46"/>
      <c r="DBH25" s="46"/>
      <c r="DBI25" s="46"/>
      <c r="DBJ25" s="46"/>
      <c r="DBK25" s="46"/>
      <c r="DBL25" s="46"/>
      <c r="DBM25" s="46"/>
      <c r="DBN25" s="46"/>
      <c r="DBO25" s="46"/>
      <c r="DBP25" s="46"/>
      <c r="DBQ25" s="46"/>
      <c r="DBR25" s="46"/>
      <c r="DBS25" s="46"/>
      <c r="DBT25" s="46"/>
      <c r="DBU25" s="46"/>
      <c r="DBV25" s="46"/>
      <c r="DBW25" s="46"/>
      <c r="DBX25" s="46"/>
      <c r="DBY25" s="46"/>
      <c r="DBZ25" s="46"/>
      <c r="DCA25" s="46"/>
      <c r="DCB25" s="46"/>
      <c r="DCC25" s="46"/>
      <c r="DCD25" s="46"/>
      <c r="DCE25" s="46"/>
      <c r="DCF25" s="46"/>
      <c r="DCG25" s="46"/>
      <c r="DCH25" s="46"/>
      <c r="DCI25" s="46"/>
      <c r="DCJ25" s="46"/>
      <c r="DCK25" s="46"/>
      <c r="DCL25" s="46"/>
      <c r="DCM25" s="46"/>
      <c r="DCN25" s="46"/>
      <c r="DCO25" s="46"/>
      <c r="DCP25" s="46"/>
      <c r="DCQ25" s="46"/>
      <c r="DCR25" s="46"/>
      <c r="DCS25" s="46"/>
      <c r="DCT25" s="46"/>
      <c r="DCU25" s="46"/>
      <c r="DCV25" s="46"/>
      <c r="DCW25" s="46"/>
      <c r="DCX25" s="46"/>
      <c r="DCY25" s="46"/>
      <c r="DCZ25" s="46"/>
      <c r="DDA25" s="46"/>
      <c r="DDB25" s="46"/>
      <c r="DDC25" s="46"/>
      <c r="DDD25" s="46"/>
      <c r="DDE25" s="46"/>
      <c r="DDF25" s="46"/>
      <c r="DDG25" s="46"/>
      <c r="DDH25" s="46"/>
      <c r="DDI25" s="46"/>
      <c r="DDJ25" s="46"/>
      <c r="DDK25" s="46"/>
      <c r="DDL25" s="46"/>
      <c r="DDM25" s="46"/>
      <c r="DDN25" s="46"/>
      <c r="DDO25" s="46"/>
      <c r="DDP25" s="46"/>
      <c r="DDQ25" s="46"/>
      <c r="DDR25" s="46"/>
      <c r="DDS25" s="46"/>
      <c r="DDT25" s="46"/>
      <c r="DDU25" s="46"/>
      <c r="DDV25" s="46"/>
      <c r="DDW25" s="46"/>
      <c r="DDX25" s="46"/>
      <c r="DDY25" s="46"/>
      <c r="DDZ25" s="46"/>
      <c r="DEA25" s="46"/>
      <c r="DEB25" s="46"/>
      <c r="DEC25" s="46"/>
      <c r="DED25" s="46"/>
      <c r="DEE25" s="46"/>
      <c r="DEF25" s="46"/>
      <c r="DEG25" s="46"/>
      <c r="DEH25" s="46"/>
      <c r="DEI25" s="46"/>
      <c r="DEJ25" s="46"/>
      <c r="DEK25" s="46"/>
      <c r="DEL25" s="46"/>
      <c r="DEM25" s="46"/>
      <c r="DEN25" s="46"/>
      <c r="DEO25" s="46"/>
      <c r="DEP25" s="46"/>
      <c r="DEQ25" s="46"/>
      <c r="DER25" s="46"/>
      <c r="DES25" s="46"/>
      <c r="DET25" s="46"/>
      <c r="DEU25" s="46"/>
      <c r="DEV25" s="46"/>
      <c r="DEW25" s="46"/>
      <c r="DEX25" s="46"/>
      <c r="DEY25" s="46"/>
      <c r="DEZ25" s="46"/>
      <c r="DFA25" s="46"/>
      <c r="DFB25" s="46"/>
      <c r="DFC25" s="46"/>
      <c r="DFD25" s="46"/>
      <c r="DFE25" s="46"/>
      <c r="DFF25" s="46"/>
      <c r="DFG25" s="46"/>
      <c r="DFH25" s="46"/>
      <c r="DFI25" s="46"/>
      <c r="DFJ25" s="46"/>
      <c r="DFK25" s="46"/>
      <c r="DFL25" s="46"/>
      <c r="DFM25" s="46"/>
      <c r="DFN25" s="46"/>
      <c r="DFO25" s="46"/>
      <c r="DFP25" s="46"/>
      <c r="DFQ25" s="46"/>
      <c r="DFR25" s="46"/>
      <c r="DFS25" s="46"/>
      <c r="DFT25" s="46"/>
      <c r="DFU25" s="46"/>
      <c r="DFV25" s="46"/>
      <c r="DFW25" s="46"/>
      <c r="DFX25" s="46"/>
      <c r="DFY25" s="46"/>
      <c r="DFZ25" s="46"/>
      <c r="DGA25" s="46"/>
      <c r="DGB25" s="46"/>
      <c r="DGC25" s="46"/>
      <c r="DGD25" s="46"/>
      <c r="DGE25" s="46"/>
      <c r="DGF25" s="46"/>
      <c r="DGG25" s="46"/>
      <c r="DGH25" s="46"/>
      <c r="DGI25" s="46"/>
      <c r="DGJ25" s="46"/>
      <c r="DGK25" s="46"/>
      <c r="DGL25" s="46"/>
      <c r="DGM25" s="46"/>
      <c r="DGN25" s="46"/>
      <c r="DGO25" s="46"/>
      <c r="DGP25" s="46"/>
      <c r="DGQ25" s="46"/>
      <c r="DGR25" s="46"/>
      <c r="DGS25" s="46"/>
      <c r="DGT25" s="46"/>
      <c r="DGU25" s="46"/>
      <c r="DGV25" s="46"/>
      <c r="DGW25" s="46"/>
      <c r="DGX25" s="46"/>
      <c r="DGY25" s="46"/>
      <c r="DGZ25" s="46"/>
      <c r="DHA25" s="46"/>
      <c r="DHB25" s="46"/>
      <c r="DHC25" s="46"/>
      <c r="DHD25" s="46"/>
      <c r="DHE25" s="46"/>
      <c r="DHF25" s="46"/>
      <c r="DHG25" s="46"/>
      <c r="DHH25" s="46"/>
      <c r="DHI25" s="46"/>
      <c r="DHJ25" s="46"/>
      <c r="DHK25" s="46"/>
      <c r="DHL25" s="46"/>
      <c r="DHM25" s="46"/>
      <c r="DHN25" s="46"/>
      <c r="DHO25" s="46"/>
      <c r="DHP25" s="46"/>
      <c r="DHQ25" s="46"/>
      <c r="DHR25" s="46"/>
      <c r="DHS25" s="46"/>
      <c r="DHT25" s="46"/>
      <c r="DHU25" s="46"/>
      <c r="DHV25" s="46"/>
      <c r="DHW25" s="46"/>
      <c r="DHX25" s="46"/>
      <c r="DHY25" s="46"/>
      <c r="DHZ25" s="46"/>
      <c r="DIA25" s="46"/>
      <c r="DIB25" s="46"/>
      <c r="DIC25" s="46"/>
      <c r="DID25" s="46"/>
      <c r="DIE25" s="46"/>
      <c r="DIF25" s="46"/>
      <c r="DIG25" s="46"/>
      <c r="DIH25" s="46"/>
      <c r="DII25" s="46"/>
      <c r="DIJ25" s="46"/>
      <c r="DIK25" s="46"/>
      <c r="DIL25" s="46"/>
      <c r="DIM25" s="46"/>
      <c r="DIN25" s="46"/>
      <c r="DIO25" s="46"/>
      <c r="DIP25" s="46"/>
      <c r="DIQ25" s="46"/>
      <c r="DIR25" s="46"/>
      <c r="DIS25" s="46"/>
      <c r="DIT25" s="46"/>
      <c r="DIU25" s="46"/>
      <c r="DIV25" s="46"/>
      <c r="DIW25" s="46"/>
      <c r="DIX25" s="46"/>
      <c r="DIY25" s="46"/>
      <c r="DIZ25" s="46"/>
      <c r="DJA25" s="46"/>
      <c r="DJB25" s="46"/>
      <c r="DJC25" s="46"/>
      <c r="DJD25" s="46"/>
      <c r="DJE25" s="46"/>
      <c r="DJF25" s="46"/>
      <c r="DJG25" s="46"/>
      <c r="DJH25" s="46"/>
      <c r="DJI25" s="46"/>
      <c r="DJJ25" s="46"/>
      <c r="DJK25" s="46"/>
      <c r="DJL25" s="46"/>
      <c r="DJM25" s="46"/>
      <c r="DJN25" s="46"/>
      <c r="DJO25" s="46"/>
      <c r="DJP25" s="46"/>
      <c r="DJQ25" s="46"/>
      <c r="DJR25" s="46"/>
      <c r="DJS25" s="46"/>
      <c r="DJT25" s="46"/>
      <c r="DJU25" s="46"/>
      <c r="DJV25" s="46"/>
      <c r="DJW25" s="46"/>
      <c r="DJX25" s="46"/>
      <c r="DJY25" s="46"/>
      <c r="DJZ25" s="46"/>
      <c r="DKA25" s="46"/>
      <c r="DKB25" s="46"/>
      <c r="DKC25" s="46"/>
      <c r="DKD25" s="46"/>
      <c r="DKE25" s="46"/>
      <c r="DKF25" s="46"/>
      <c r="DKG25" s="46"/>
      <c r="DKH25" s="46"/>
      <c r="DKI25" s="46"/>
      <c r="DKJ25" s="46"/>
      <c r="DKK25" s="46"/>
      <c r="DKL25" s="46"/>
      <c r="DKM25" s="46"/>
      <c r="DKN25" s="46"/>
      <c r="DKO25" s="46"/>
      <c r="DKP25" s="46"/>
      <c r="DKQ25" s="46"/>
      <c r="DKR25" s="46"/>
      <c r="DKS25" s="46"/>
      <c r="DKT25" s="46"/>
      <c r="DKU25" s="46"/>
      <c r="DKV25" s="46"/>
      <c r="DKW25" s="46"/>
      <c r="DKX25" s="46"/>
      <c r="DKY25" s="46"/>
      <c r="DKZ25" s="46"/>
      <c r="DLA25" s="46"/>
      <c r="DLB25" s="46"/>
      <c r="DLC25" s="46"/>
      <c r="DLD25" s="46"/>
      <c r="DLE25" s="46"/>
      <c r="DLF25" s="46"/>
      <c r="DLG25" s="46"/>
      <c r="DLH25" s="46"/>
      <c r="DLI25" s="46"/>
      <c r="DLJ25" s="46"/>
      <c r="DLK25" s="46"/>
      <c r="DLL25" s="46"/>
      <c r="DLM25" s="46"/>
      <c r="DLN25" s="46"/>
      <c r="DLO25" s="46"/>
      <c r="DLP25" s="46"/>
      <c r="DLQ25" s="46"/>
      <c r="DLR25" s="46"/>
      <c r="DLS25" s="46"/>
      <c r="DLT25" s="46"/>
      <c r="DLU25" s="46"/>
      <c r="DLV25" s="46"/>
      <c r="DLW25" s="46"/>
      <c r="DLX25" s="46"/>
      <c r="DLY25" s="46"/>
      <c r="DLZ25" s="46"/>
      <c r="DMA25" s="46"/>
      <c r="DMB25" s="46"/>
      <c r="DMC25" s="46"/>
      <c r="DMD25" s="46"/>
      <c r="DME25" s="46"/>
      <c r="DMF25" s="46"/>
      <c r="DMG25" s="46"/>
      <c r="DMH25" s="46"/>
      <c r="DMI25" s="46"/>
      <c r="DMJ25" s="46"/>
      <c r="DMK25" s="46"/>
      <c r="DML25" s="46"/>
      <c r="DMM25" s="46"/>
      <c r="DMN25" s="46"/>
      <c r="DMO25" s="46"/>
      <c r="DMP25" s="46"/>
      <c r="DMQ25" s="46"/>
      <c r="DMR25" s="46"/>
      <c r="DMS25" s="46"/>
      <c r="DMT25" s="46"/>
      <c r="DMU25" s="46"/>
      <c r="DMV25" s="46"/>
      <c r="DMW25" s="46"/>
      <c r="DMX25" s="46"/>
      <c r="DMY25" s="46"/>
      <c r="DMZ25" s="46"/>
      <c r="DNA25" s="46"/>
      <c r="DNB25" s="46"/>
      <c r="DNC25" s="46"/>
      <c r="DND25" s="46"/>
      <c r="DNE25" s="46"/>
      <c r="DNF25" s="46"/>
      <c r="DNG25" s="46"/>
      <c r="DNH25" s="46"/>
      <c r="DNI25" s="46"/>
      <c r="DNJ25" s="46"/>
      <c r="DNK25" s="46"/>
      <c r="DNL25" s="46"/>
      <c r="DNM25" s="46"/>
      <c r="DNN25" s="46"/>
      <c r="DNO25" s="46"/>
      <c r="DNP25" s="46"/>
      <c r="DNQ25" s="46"/>
      <c r="DNR25" s="46"/>
      <c r="DNS25" s="46"/>
      <c r="DNT25" s="46"/>
      <c r="DNU25" s="46"/>
      <c r="DNV25" s="46"/>
      <c r="DNW25" s="46"/>
      <c r="DNX25" s="46"/>
      <c r="DNY25" s="46"/>
      <c r="DNZ25" s="46"/>
      <c r="DOA25" s="46"/>
      <c r="DOB25" s="46"/>
      <c r="DOC25" s="46"/>
      <c r="DOD25" s="46"/>
      <c r="DOE25" s="46"/>
      <c r="DOF25" s="46"/>
      <c r="DOG25" s="46"/>
      <c r="DOH25" s="46"/>
      <c r="DOI25" s="46"/>
      <c r="DOJ25" s="46"/>
      <c r="DOK25" s="46"/>
      <c r="DOL25" s="46"/>
      <c r="DOM25" s="46"/>
      <c r="DON25" s="46"/>
      <c r="DOO25" s="46"/>
      <c r="DOP25" s="46"/>
      <c r="DOQ25" s="46"/>
      <c r="DOR25" s="46"/>
      <c r="DOS25" s="46"/>
      <c r="DOT25" s="46"/>
      <c r="DOU25" s="46"/>
      <c r="DOV25" s="46"/>
      <c r="DOW25" s="46"/>
      <c r="DOX25" s="46"/>
      <c r="DOY25" s="46"/>
      <c r="DOZ25" s="46"/>
      <c r="DPA25" s="46"/>
      <c r="DPB25" s="46"/>
      <c r="DPC25" s="46"/>
      <c r="DPD25" s="46"/>
      <c r="DPE25" s="46"/>
      <c r="DPF25" s="46"/>
      <c r="DPG25" s="46"/>
      <c r="DPH25" s="46"/>
      <c r="DPI25" s="46"/>
      <c r="DPJ25" s="46"/>
      <c r="DPK25" s="46"/>
      <c r="DPL25" s="46"/>
      <c r="DPM25" s="46"/>
      <c r="DPN25" s="46"/>
      <c r="DPO25" s="46"/>
      <c r="DPP25" s="46"/>
      <c r="DPQ25" s="46"/>
      <c r="DPR25" s="46"/>
      <c r="DPS25" s="46"/>
      <c r="DPT25" s="46"/>
      <c r="DPU25" s="46"/>
      <c r="DPV25" s="46"/>
      <c r="DPW25" s="46"/>
      <c r="DPX25" s="46"/>
      <c r="DPY25" s="46"/>
      <c r="DPZ25" s="46"/>
      <c r="DQA25" s="46"/>
      <c r="DQB25" s="46"/>
      <c r="DQC25" s="46"/>
      <c r="DQD25" s="46"/>
      <c r="DQE25" s="46"/>
      <c r="DQF25" s="46"/>
      <c r="DQG25" s="46"/>
      <c r="DQH25" s="46"/>
      <c r="DQI25" s="46"/>
      <c r="DQJ25" s="46"/>
      <c r="DQK25" s="46"/>
      <c r="DQL25" s="46"/>
      <c r="DQM25" s="46"/>
      <c r="DQN25" s="46"/>
      <c r="DQO25" s="46"/>
      <c r="DQP25" s="46"/>
      <c r="DQQ25" s="46"/>
      <c r="DQR25" s="46"/>
      <c r="DQS25" s="46"/>
      <c r="DQT25" s="46"/>
      <c r="DQU25" s="46"/>
      <c r="DQV25" s="46"/>
      <c r="DQW25" s="46"/>
      <c r="DQX25" s="46"/>
      <c r="DQY25" s="46"/>
      <c r="DQZ25" s="46"/>
      <c r="DRA25" s="46"/>
      <c r="DRB25" s="46"/>
      <c r="DRC25" s="46"/>
      <c r="DRD25" s="46"/>
      <c r="DRE25" s="46"/>
      <c r="DRF25" s="46"/>
      <c r="DRG25" s="46"/>
      <c r="DRH25" s="46"/>
      <c r="DRI25" s="46"/>
      <c r="DRJ25" s="46"/>
      <c r="DRK25" s="46"/>
      <c r="DRL25" s="46"/>
      <c r="DRM25" s="46"/>
      <c r="DRN25" s="46"/>
      <c r="DRO25" s="46"/>
      <c r="DRP25" s="46"/>
      <c r="DRQ25" s="46"/>
      <c r="DRR25" s="46"/>
      <c r="DRS25" s="46"/>
      <c r="DRT25" s="46"/>
      <c r="DRU25" s="46"/>
      <c r="DRV25" s="46"/>
      <c r="DRW25" s="46"/>
      <c r="DRX25" s="46"/>
      <c r="DRY25" s="46"/>
      <c r="DRZ25" s="46"/>
      <c r="DSA25" s="46"/>
      <c r="DSB25" s="46"/>
      <c r="DSC25" s="46"/>
      <c r="DSD25" s="46"/>
      <c r="DSE25" s="46"/>
      <c r="DSF25" s="46"/>
      <c r="DSG25" s="46"/>
      <c r="DSH25" s="46"/>
      <c r="DSI25" s="46"/>
      <c r="DSJ25" s="46"/>
      <c r="DSK25" s="46"/>
      <c r="DSL25" s="46"/>
      <c r="DSM25" s="46"/>
      <c r="DSN25" s="46"/>
      <c r="DSO25" s="46"/>
      <c r="DSP25" s="46"/>
      <c r="DSQ25" s="46"/>
      <c r="DSR25" s="46"/>
      <c r="DSS25" s="46"/>
      <c r="DST25" s="46"/>
      <c r="DSU25" s="46"/>
      <c r="DSV25" s="46"/>
      <c r="DSW25" s="46"/>
      <c r="DSX25" s="46"/>
      <c r="DSY25" s="46"/>
      <c r="DSZ25" s="46"/>
      <c r="DTA25" s="46"/>
      <c r="DTB25" s="46"/>
      <c r="DTC25" s="46"/>
      <c r="DTD25" s="46"/>
      <c r="DTE25" s="46"/>
      <c r="DTF25" s="46"/>
      <c r="DTG25" s="46"/>
      <c r="DTH25" s="46"/>
      <c r="DTI25" s="46"/>
      <c r="DTJ25" s="46"/>
      <c r="DTK25" s="46"/>
      <c r="DTL25" s="46"/>
      <c r="DTM25" s="46"/>
      <c r="DTN25" s="46"/>
      <c r="DTO25" s="46"/>
      <c r="DTP25" s="46"/>
      <c r="DTQ25" s="46"/>
      <c r="DTR25" s="46"/>
      <c r="DTS25" s="46"/>
      <c r="DTT25" s="46"/>
      <c r="DTU25" s="46"/>
      <c r="DTV25" s="46"/>
      <c r="DTW25" s="46"/>
      <c r="DTX25" s="46"/>
      <c r="DTY25" s="46"/>
      <c r="DTZ25" s="46"/>
      <c r="DUA25" s="46"/>
      <c r="DUB25" s="46"/>
      <c r="DUC25" s="46"/>
      <c r="DUD25" s="46"/>
      <c r="DUE25" s="46"/>
      <c r="DUF25" s="46"/>
      <c r="DUG25" s="46"/>
      <c r="DUH25" s="46"/>
      <c r="DUI25" s="46"/>
      <c r="DUJ25" s="46"/>
      <c r="DUK25" s="46"/>
      <c r="DUL25" s="46"/>
      <c r="DUM25" s="46"/>
      <c r="DUN25" s="46"/>
      <c r="DUO25" s="46"/>
      <c r="DUP25" s="46"/>
      <c r="DUQ25" s="46"/>
      <c r="DUR25" s="46"/>
      <c r="DUS25" s="46"/>
      <c r="DUT25" s="46"/>
      <c r="DUU25" s="46"/>
      <c r="DUV25" s="46"/>
      <c r="DUW25" s="46"/>
      <c r="DUX25" s="46"/>
      <c r="DUY25" s="46"/>
      <c r="DUZ25" s="46"/>
      <c r="DVA25" s="46"/>
      <c r="DVB25" s="46"/>
      <c r="DVC25" s="46"/>
      <c r="DVD25" s="46"/>
      <c r="DVE25" s="46"/>
      <c r="DVF25" s="46"/>
      <c r="DVG25" s="46"/>
      <c r="DVH25" s="46"/>
      <c r="DVI25" s="46"/>
      <c r="DVJ25" s="46"/>
      <c r="DVK25" s="46"/>
      <c r="DVL25" s="46"/>
      <c r="DVM25" s="46"/>
      <c r="DVN25" s="46"/>
      <c r="DVO25" s="46"/>
      <c r="DVP25" s="46"/>
      <c r="DVQ25" s="46"/>
      <c r="DVR25" s="46"/>
      <c r="DVS25" s="46"/>
      <c r="DVT25" s="46"/>
      <c r="DVU25" s="46"/>
      <c r="DVV25" s="46"/>
      <c r="DVW25" s="46"/>
      <c r="DVX25" s="46"/>
      <c r="DVY25" s="46"/>
      <c r="DVZ25" s="46"/>
      <c r="DWA25" s="46"/>
      <c r="DWB25" s="46"/>
      <c r="DWC25" s="46"/>
      <c r="DWD25" s="46"/>
      <c r="DWE25" s="46"/>
      <c r="DWF25" s="46"/>
      <c r="DWG25" s="46"/>
      <c r="DWH25" s="46"/>
      <c r="DWI25" s="46"/>
      <c r="DWJ25" s="46"/>
      <c r="DWK25" s="46"/>
      <c r="DWL25" s="46"/>
      <c r="DWM25" s="46"/>
      <c r="DWN25" s="46"/>
      <c r="DWO25" s="46"/>
      <c r="DWP25" s="46"/>
      <c r="DWQ25" s="46"/>
      <c r="DWR25" s="46"/>
      <c r="DWS25" s="46"/>
      <c r="DWT25" s="46"/>
      <c r="DWU25" s="46"/>
      <c r="DWV25" s="46"/>
      <c r="DWW25" s="46"/>
      <c r="DWX25" s="46"/>
      <c r="DWY25" s="46"/>
      <c r="DWZ25" s="46"/>
      <c r="DXA25" s="46"/>
      <c r="DXB25" s="46"/>
      <c r="DXC25" s="46"/>
      <c r="DXD25" s="46"/>
      <c r="DXE25" s="46"/>
      <c r="DXF25" s="46"/>
      <c r="DXG25" s="46"/>
      <c r="DXH25" s="46"/>
      <c r="DXI25" s="46"/>
      <c r="DXJ25" s="46"/>
      <c r="DXK25" s="46"/>
      <c r="DXL25" s="46"/>
      <c r="DXM25" s="46"/>
      <c r="DXN25" s="46"/>
      <c r="DXO25" s="46"/>
      <c r="DXP25" s="46"/>
      <c r="DXQ25" s="46"/>
      <c r="DXR25" s="46"/>
      <c r="DXS25" s="46"/>
      <c r="DXT25" s="46"/>
      <c r="DXU25" s="46"/>
      <c r="DXV25" s="46"/>
      <c r="DXW25" s="46"/>
      <c r="DXX25" s="46"/>
      <c r="DXY25" s="46"/>
      <c r="DXZ25" s="46"/>
      <c r="DYA25" s="46"/>
      <c r="DYB25" s="46"/>
      <c r="DYC25" s="46"/>
      <c r="DYD25" s="46"/>
      <c r="DYE25" s="46"/>
      <c r="DYF25" s="46"/>
      <c r="DYG25" s="46"/>
      <c r="DYH25" s="46"/>
      <c r="DYI25" s="46"/>
      <c r="DYJ25" s="46"/>
      <c r="DYK25" s="46"/>
      <c r="DYL25" s="46"/>
      <c r="DYM25" s="46"/>
      <c r="DYN25" s="46"/>
      <c r="DYO25" s="46"/>
      <c r="DYP25" s="46"/>
      <c r="DYQ25" s="46"/>
      <c r="DYR25" s="46"/>
      <c r="DYS25" s="46"/>
      <c r="DYT25" s="46"/>
      <c r="DYU25" s="46"/>
      <c r="DYV25" s="46"/>
      <c r="DYW25" s="46"/>
      <c r="DYX25" s="46"/>
      <c r="DYY25" s="46"/>
      <c r="DYZ25" s="46"/>
      <c r="DZA25" s="46"/>
      <c r="DZB25" s="46"/>
      <c r="DZC25" s="46"/>
      <c r="DZD25" s="46"/>
      <c r="DZE25" s="46"/>
      <c r="DZF25" s="46"/>
      <c r="DZG25" s="46"/>
      <c r="DZH25" s="46"/>
      <c r="DZI25" s="46"/>
      <c r="DZJ25" s="46"/>
      <c r="DZK25" s="46"/>
      <c r="DZL25" s="46"/>
      <c r="DZM25" s="46"/>
      <c r="DZN25" s="46"/>
      <c r="DZO25" s="46"/>
      <c r="DZP25" s="46"/>
      <c r="DZQ25" s="46"/>
      <c r="DZR25" s="46"/>
      <c r="DZS25" s="46"/>
      <c r="DZT25" s="46"/>
      <c r="DZU25" s="46"/>
      <c r="DZV25" s="46"/>
      <c r="DZW25" s="46"/>
      <c r="DZX25" s="46"/>
      <c r="DZY25" s="46"/>
      <c r="DZZ25" s="46"/>
      <c r="EAA25" s="46"/>
      <c r="EAB25" s="46"/>
      <c r="EAC25" s="46"/>
      <c r="EAD25" s="46"/>
      <c r="EAE25" s="46"/>
      <c r="EAF25" s="46"/>
      <c r="EAG25" s="46"/>
      <c r="EAH25" s="46"/>
      <c r="EAI25" s="46"/>
      <c r="EAJ25" s="46"/>
      <c r="EAK25" s="46"/>
      <c r="EAL25" s="46"/>
      <c r="EAM25" s="46"/>
      <c r="EAN25" s="46"/>
      <c r="EAO25" s="46"/>
      <c r="EAP25" s="46"/>
      <c r="EAQ25" s="46"/>
      <c r="EAR25" s="46"/>
      <c r="EAS25" s="46"/>
      <c r="EAT25" s="46"/>
      <c r="EAU25" s="46"/>
      <c r="EAV25" s="46"/>
      <c r="EAW25" s="46"/>
      <c r="EAX25" s="46"/>
      <c r="EAY25" s="46"/>
      <c r="EAZ25" s="46"/>
      <c r="EBA25" s="46"/>
      <c r="EBB25" s="46"/>
      <c r="EBC25" s="46"/>
      <c r="EBD25" s="46"/>
      <c r="EBE25" s="46"/>
      <c r="EBF25" s="46"/>
      <c r="EBG25" s="46"/>
      <c r="EBH25" s="46"/>
      <c r="EBI25" s="46"/>
      <c r="EBJ25" s="46"/>
      <c r="EBK25" s="46"/>
      <c r="EBL25" s="46"/>
      <c r="EBM25" s="46"/>
      <c r="EBN25" s="46"/>
      <c r="EBO25" s="46"/>
      <c r="EBP25" s="46"/>
      <c r="EBQ25" s="46"/>
      <c r="EBR25" s="46"/>
      <c r="EBS25" s="46"/>
      <c r="EBT25" s="46"/>
      <c r="EBU25" s="46"/>
      <c r="EBV25" s="46"/>
      <c r="EBW25" s="46"/>
      <c r="EBX25" s="46"/>
      <c r="EBY25" s="46"/>
      <c r="EBZ25" s="46"/>
      <c r="ECA25" s="46"/>
      <c r="ECB25" s="46"/>
      <c r="ECC25" s="46"/>
      <c r="ECD25" s="46"/>
      <c r="ECE25" s="46"/>
      <c r="ECF25" s="46"/>
      <c r="ECG25" s="46"/>
      <c r="ECH25" s="46"/>
      <c r="ECI25" s="46"/>
      <c r="ECJ25" s="46"/>
      <c r="ECK25" s="46"/>
      <c r="ECL25" s="46"/>
      <c r="ECM25" s="46"/>
      <c r="ECN25" s="46"/>
      <c r="ECO25" s="46"/>
      <c r="ECP25" s="46"/>
      <c r="ECQ25" s="46"/>
      <c r="ECR25" s="46"/>
      <c r="ECS25" s="46"/>
      <c r="ECT25" s="46"/>
      <c r="ECU25" s="46"/>
      <c r="ECV25" s="46"/>
      <c r="ECW25" s="46"/>
      <c r="ECX25" s="46"/>
      <c r="ECY25" s="46"/>
      <c r="ECZ25" s="46"/>
      <c r="EDA25" s="46"/>
      <c r="EDB25" s="46"/>
      <c r="EDC25" s="46"/>
      <c r="EDD25" s="46"/>
      <c r="EDE25" s="46"/>
      <c r="EDF25" s="46"/>
      <c r="EDG25" s="46"/>
      <c r="EDH25" s="46"/>
      <c r="EDI25" s="46"/>
      <c r="EDJ25" s="46"/>
      <c r="EDK25" s="46"/>
      <c r="EDL25" s="46"/>
      <c r="EDM25" s="46"/>
      <c r="EDN25" s="46"/>
      <c r="EDO25" s="46"/>
      <c r="EDP25" s="46"/>
      <c r="EDQ25" s="46"/>
      <c r="EDR25" s="46"/>
      <c r="EDS25" s="46"/>
      <c r="EDT25" s="46"/>
      <c r="EDU25" s="46"/>
      <c r="EDV25" s="46"/>
      <c r="EDW25" s="46"/>
      <c r="EDX25" s="46"/>
      <c r="EDY25" s="46"/>
      <c r="EDZ25" s="46"/>
      <c r="EEA25" s="46"/>
      <c r="EEB25" s="46"/>
      <c r="EEC25" s="46"/>
      <c r="EED25" s="46"/>
      <c r="EEE25" s="46"/>
      <c r="EEF25" s="46"/>
      <c r="EEG25" s="46"/>
      <c r="EEH25" s="46"/>
      <c r="EEI25" s="46"/>
      <c r="EEJ25" s="46"/>
      <c r="EEK25" s="46"/>
      <c r="EEL25" s="46"/>
      <c r="EEM25" s="46"/>
      <c r="EEN25" s="46"/>
      <c r="EEO25" s="46"/>
      <c r="EEP25" s="46"/>
      <c r="EEQ25" s="46"/>
      <c r="EER25" s="46"/>
      <c r="EES25" s="46"/>
      <c r="EET25" s="46"/>
      <c r="EEU25" s="46"/>
      <c r="EEV25" s="46"/>
      <c r="EEW25" s="46"/>
      <c r="EEX25" s="46"/>
      <c r="EEY25" s="46"/>
      <c r="EEZ25" s="46"/>
      <c r="EFA25" s="46"/>
      <c r="EFB25" s="46"/>
      <c r="EFC25" s="46"/>
      <c r="EFD25" s="46"/>
      <c r="EFE25" s="46"/>
      <c r="EFF25" s="46"/>
      <c r="EFG25" s="46"/>
      <c r="EFH25" s="46"/>
      <c r="EFI25" s="46"/>
      <c r="EFJ25" s="46"/>
      <c r="EFK25" s="46"/>
      <c r="EFL25" s="46"/>
      <c r="EFM25" s="46"/>
      <c r="EFN25" s="46"/>
      <c r="EFO25" s="46"/>
      <c r="EFP25" s="46"/>
      <c r="EFQ25" s="46"/>
      <c r="EFR25" s="46"/>
      <c r="EFS25" s="46"/>
      <c r="EFT25" s="46"/>
      <c r="EFU25" s="46"/>
      <c r="EFV25" s="46"/>
      <c r="EFW25" s="46"/>
      <c r="EFX25" s="46"/>
      <c r="EFY25" s="46"/>
      <c r="EFZ25" s="46"/>
      <c r="EGA25" s="46"/>
      <c r="EGB25" s="46"/>
      <c r="EGC25" s="46"/>
      <c r="EGD25" s="46"/>
      <c r="EGE25" s="46"/>
      <c r="EGF25" s="46"/>
      <c r="EGG25" s="46"/>
      <c r="EGH25" s="46"/>
      <c r="EGI25" s="46"/>
      <c r="EGJ25" s="46"/>
      <c r="EGK25" s="46"/>
      <c r="EGL25" s="46"/>
      <c r="EGM25" s="46"/>
      <c r="EGN25" s="46"/>
      <c r="EGO25" s="46"/>
      <c r="EGP25" s="46"/>
      <c r="EGQ25" s="46"/>
      <c r="EGR25" s="46"/>
      <c r="EGS25" s="46"/>
      <c r="EGT25" s="46"/>
      <c r="EGU25" s="46"/>
      <c r="EGV25" s="46"/>
      <c r="EGW25" s="46"/>
      <c r="EGX25" s="46"/>
      <c r="EGY25" s="46"/>
      <c r="EGZ25" s="46"/>
      <c r="EHA25" s="46"/>
      <c r="EHB25" s="46"/>
      <c r="EHC25" s="46"/>
      <c r="EHD25" s="46"/>
      <c r="EHE25" s="46"/>
      <c r="EHF25" s="46"/>
      <c r="EHG25" s="46"/>
      <c r="EHH25" s="46"/>
      <c r="EHI25" s="46"/>
      <c r="EHJ25" s="46"/>
      <c r="EHK25" s="46"/>
      <c r="EHL25" s="46"/>
      <c r="EHM25" s="46"/>
      <c r="EHN25" s="46"/>
      <c r="EHO25" s="46"/>
      <c r="EHP25" s="46"/>
      <c r="EHQ25" s="46"/>
      <c r="EHR25" s="46"/>
      <c r="EHS25" s="46"/>
      <c r="EHT25" s="46"/>
      <c r="EHU25" s="46"/>
      <c r="EHV25" s="46"/>
      <c r="EHW25" s="46"/>
      <c r="EHX25" s="46"/>
      <c r="EHY25" s="46"/>
      <c r="EHZ25" s="46"/>
      <c r="EIA25" s="46"/>
      <c r="EIB25" s="46"/>
      <c r="EIC25" s="46"/>
      <c r="EID25" s="46"/>
      <c r="EIE25" s="46"/>
      <c r="EIF25" s="46"/>
      <c r="EIG25" s="46"/>
      <c r="EIH25" s="46"/>
      <c r="EII25" s="46"/>
      <c r="EIJ25" s="46"/>
      <c r="EIK25" s="46"/>
      <c r="EIL25" s="46"/>
      <c r="EIM25" s="46"/>
      <c r="EIN25" s="46"/>
      <c r="EIO25" s="46"/>
      <c r="EIP25" s="46"/>
      <c r="EIQ25" s="46"/>
      <c r="EIR25" s="46"/>
      <c r="EIS25" s="46"/>
      <c r="EIT25" s="46"/>
      <c r="EIU25" s="46"/>
      <c r="EIV25" s="46"/>
      <c r="EIW25" s="46"/>
      <c r="EIX25" s="46"/>
      <c r="EIY25" s="46"/>
      <c r="EIZ25" s="46"/>
      <c r="EJA25" s="46"/>
      <c r="EJB25" s="46"/>
      <c r="EJC25" s="46"/>
      <c r="EJD25" s="46"/>
      <c r="EJE25" s="46"/>
      <c r="EJF25" s="46"/>
      <c r="EJG25" s="46"/>
      <c r="EJH25" s="46"/>
      <c r="EJI25" s="46"/>
      <c r="EJJ25" s="46"/>
      <c r="EJK25" s="46"/>
      <c r="EJL25" s="46"/>
      <c r="EJM25" s="46"/>
      <c r="EJN25" s="46"/>
      <c r="EJO25" s="46"/>
      <c r="EJP25" s="46"/>
      <c r="EJQ25" s="46"/>
      <c r="EJR25" s="46"/>
      <c r="EJS25" s="46"/>
      <c r="EJT25" s="46"/>
      <c r="EJU25" s="46"/>
      <c r="EJV25" s="46"/>
      <c r="EJW25" s="46"/>
      <c r="EJX25" s="46"/>
      <c r="EJY25" s="46"/>
      <c r="EJZ25" s="46"/>
      <c r="EKA25" s="46"/>
      <c r="EKB25" s="46"/>
      <c r="EKC25" s="46"/>
      <c r="EKD25" s="46"/>
      <c r="EKE25" s="46"/>
      <c r="EKF25" s="46"/>
      <c r="EKG25" s="46"/>
      <c r="EKH25" s="46"/>
      <c r="EKI25" s="46"/>
      <c r="EKJ25" s="46"/>
      <c r="EKK25" s="46"/>
      <c r="EKL25" s="46"/>
      <c r="EKM25" s="46"/>
      <c r="EKN25" s="46"/>
      <c r="EKO25" s="46"/>
      <c r="EKP25" s="46"/>
      <c r="EKQ25" s="46"/>
      <c r="EKR25" s="46"/>
      <c r="EKS25" s="46"/>
      <c r="EKT25" s="46"/>
      <c r="EKU25" s="46"/>
      <c r="EKV25" s="46"/>
      <c r="EKW25" s="46"/>
      <c r="EKX25" s="46"/>
      <c r="EKY25" s="46"/>
      <c r="EKZ25" s="46"/>
      <c r="ELA25" s="46"/>
      <c r="ELB25" s="46"/>
      <c r="ELC25" s="46"/>
      <c r="ELD25" s="46"/>
      <c r="ELE25" s="46"/>
      <c r="ELF25" s="46"/>
      <c r="ELG25" s="46"/>
      <c r="ELH25" s="46"/>
      <c r="ELI25" s="46"/>
      <c r="ELJ25" s="46"/>
      <c r="ELK25" s="46"/>
      <c r="ELL25" s="46"/>
      <c r="ELM25" s="46"/>
      <c r="ELN25" s="46"/>
      <c r="ELO25" s="46"/>
      <c r="ELP25" s="46"/>
      <c r="ELQ25" s="46"/>
      <c r="ELR25" s="46"/>
      <c r="ELS25" s="46"/>
      <c r="ELT25" s="46"/>
      <c r="ELU25" s="46"/>
      <c r="ELV25" s="46"/>
      <c r="ELW25" s="46"/>
      <c r="ELX25" s="46"/>
      <c r="ELY25" s="46"/>
      <c r="ELZ25" s="46"/>
      <c r="EMA25" s="46"/>
      <c r="EMB25" s="46"/>
      <c r="EMC25" s="46"/>
      <c r="EMD25" s="46"/>
      <c r="EME25" s="46"/>
      <c r="EMF25" s="46"/>
      <c r="EMG25" s="46"/>
      <c r="EMH25" s="46"/>
      <c r="EMI25" s="46"/>
      <c r="EMJ25" s="46"/>
      <c r="EMK25" s="46"/>
      <c r="EML25" s="46"/>
      <c r="EMM25" s="46"/>
      <c r="EMN25" s="46"/>
      <c r="EMO25" s="46"/>
      <c r="EMP25" s="46"/>
      <c r="EMQ25" s="46"/>
      <c r="EMR25" s="46"/>
      <c r="EMS25" s="46"/>
      <c r="EMT25" s="46"/>
      <c r="EMU25" s="46"/>
      <c r="EMV25" s="46"/>
      <c r="EMW25" s="46"/>
      <c r="EMX25" s="46"/>
      <c r="EMY25" s="46"/>
      <c r="EMZ25" s="46"/>
      <c r="ENA25" s="46"/>
      <c r="ENB25" s="46"/>
      <c r="ENC25" s="46"/>
      <c r="END25" s="46"/>
      <c r="ENE25" s="46"/>
      <c r="ENF25" s="46"/>
      <c r="ENG25" s="46"/>
      <c r="ENH25" s="46"/>
      <c r="ENI25" s="46"/>
      <c r="ENJ25" s="46"/>
      <c r="ENK25" s="46"/>
      <c r="ENL25" s="46"/>
      <c r="ENM25" s="46"/>
      <c r="ENN25" s="46"/>
      <c r="ENO25" s="46"/>
      <c r="ENP25" s="46"/>
      <c r="ENQ25" s="46"/>
      <c r="ENR25" s="46"/>
      <c r="ENS25" s="46"/>
      <c r="ENT25" s="46"/>
      <c r="ENU25" s="46"/>
      <c r="ENV25" s="46"/>
      <c r="ENW25" s="46"/>
      <c r="ENX25" s="46"/>
      <c r="ENY25" s="46"/>
      <c r="ENZ25" s="46"/>
      <c r="EOA25" s="46"/>
      <c r="EOB25" s="46"/>
      <c r="EOC25" s="46"/>
      <c r="EOD25" s="46"/>
      <c r="EOE25" s="46"/>
      <c r="EOF25" s="46"/>
      <c r="EOG25" s="46"/>
      <c r="EOH25" s="46"/>
      <c r="EOI25" s="46"/>
      <c r="EOJ25" s="46"/>
      <c r="EOK25" s="46"/>
      <c r="EOL25" s="46"/>
      <c r="EOM25" s="46"/>
      <c r="EON25" s="46"/>
      <c r="EOO25" s="46"/>
      <c r="EOP25" s="46"/>
      <c r="EOQ25" s="46"/>
      <c r="EOR25" s="46"/>
      <c r="EOS25" s="46"/>
      <c r="EOT25" s="46"/>
      <c r="EOU25" s="46"/>
      <c r="EOV25" s="46"/>
      <c r="EOW25" s="46"/>
      <c r="EOX25" s="46"/>
      <c r="EOY25" s="46"/>
      <c r="EOZ25" s="46"/>
      <c r="EPA25" s="46"/>
      <c r="EPB25" s="46"/>
      <c r="EPC25" s="46"/>
      <c r="EPD25" s="46"/>
      <c r="EPE25" s="46"/>
      <c r="EPF25" s="46"/>
      <c r="EPG25" s="46"/>
      <c r="EPH25" s="46"/>
      <c r="EPI25" s="46"/>
      <c r="EPJ25" s="46"/>
      <c r="EPK25" s="46"/>
      <c r="EPL25" s="46"/>
      <c r="EPM25" s="46"/>
      <c r="EPN25" s="46"/>
      <c r="EPO25" s="46"/>
      <c r="EPP25" s="46"/>
      <c r="EPQ25" s="46"/>
      <c r="EPR25" s="46"/>
      <c r="EPS25" s="46"/>
      <c r="EPT25" s="46"/>
      <c r="EPU25" s="46"/>
      <c r="EPV25" s="46"/>
      <c r="EPW25" s="46"/>
      <c r="EPX25" s="46"/>
      <c r="EPY25" s="46"/>
      <c r="EPZ25" s="46"/>
      <c r="EQA25" s="46"/>
      <c r="EQB25" s="46"/>
      <c r="EQC25" s="46"/>
      <c r="EQD25" s="46"/>
      <c r="EQE25" s="46"/>
      <c r="EQF25" s="46"/>
      <c r="EQG25" s="46"/>
      <c r="EQH25" s="46"/>
      <c r="EQI25" s="46"/>
      <c r="EQJ25" s="46"/>
      <c r="EQK25" s="46"/>
      <c r="EQL25" s="46"/>
      <c r="EQM25" s="46"/>
      <c r="EQN25" s="46"/>
      <c r="EQO25" s="46"/>
      <c r="EQP25" s="46"/>
      <c r="EQQ25" s="46"/>
      <c r="EQR25" s="46"/>
      <c r="EQS25" s="46"/>
      <c r="EQT25" s="46"/>
      <c r="EQU25" s="46"/>
      <c r="EQV25" s="46"/>
      <c r="EQW25" s="46"/>
      <c r="EQX25" s="46"/>
      <c r="EQY25" s="46"/>
      <c r="EQZ25" s="46"/>
      <c r="ERA25" s="46"/>
      <c r="ERB25" s="46"/>
      <c r="ERC25" s="46"/>
      <c r="ERD25" s="46"/>
      <c r="ERE25" s="46"/>
      <c r="ERF25" s="46"/>
      <c r="ERG25" s="46"/>
      <c r="ERH25" s="46"/>
      <c r="ERI25" s="46"/>
      <c r="ERJ25" s="46"/>
      <c r="ERK25" s="46"/>
      <c r="ERL25" s="46"/>
      <c r="ERM25" s="46"/>
      <c r="ERN25" s="46"/>
      <c r="ERO25" s="46"/>
      <c r="ERP25" s="46"/>
      <c r="ERQ25" s="46"/>
      <c r="ERR25" s="46"/>
      <c r="ERS25" s="46"/>
      <c r="ERT25" s="46"/>
      <c r="ERU25" s="46"/>
      <c r="ERV25" s="46"/>
      <c r="ERW25" s="46"/>
      <c r="ERX25" s="46"/>
      <c r="ERY25" s="46"/>
      <c r="ERZ25" s="46"/>
      <c r="ESA25" s="46"/>
      <c r="ESB25" s="46"/>
      <c r="ESC25" s="46"/>
      <c r="ESD25" s="46"/>
      <c r="ESE25" s="46"/>
      <c r="ESF25" s="46"/>
      <c r="ESG25" s="46"/>
      <c r="ESH25" s="46"/>
      <c r="ESI25" s="46"/>
      <c r="ESJ25" s="46"/>
      <c r="ESK25" s="46"/>
      <c r="ESL25" s="46"/>
      <c r="ESM25" s="46"/>
      <c r="ESN25" s="46"/>
      <c r="ESO25" s="46"/>
      <c r="ESP25" s="46"/>
      <c r="ESQ25" s="46"/>
      <c r="ESR25" s="46"/>
      <c r="ESS25" s="46"/>
      <c r="EST25" s="46"/>
      <c r="ESU25" s="46"/>
      <c r="ESV25" s="46"/>
      <c r="ESW25" s="46"/>
      <c r="ESX25" s="46"/>
      <c r="ESY25" s="46"/>
      <c r="ESZ25" s="46"/>
      <c r="ETA25" s="46"/>
      <c r="ETB25" s="46"/>
      <c r="ETC25" s="46"/>
      <c r="ETD25" s="46"/>
      <c r="ETE25" s="46"/>
      <c r="ETF25" s="46"/>
      <c r="ETG25" s="46"/>
      <c r="ETH25" s="46"/>
      <c r="ETI25" s="46"/>
      <c r="ETJ25" s="46"/>
      <c r="ETK25" s="46"/>
      <c r="ETL25" s="46"/>
      <c r="ETM25" s="46"/>
      <c r="ETN25" s="46"/>
      <c r="ETO25" s="46"/>
      <c r="ETP25" s="46"/>
      <c r="ETQ25" s="46"/>
      <c r="ETR25" s="46"/>
      <c r="ETS25" s="46"/>
      <c r="ETT25" s="46"/>
      <c r="ETU25" s="46"/>
      <c r="ETV25" s="46"/>
      <c r="ETW25" s="46"/>
      <c r="ETX25" s="46"/>
      <c r="ETY25" s="46"/>
      <c r="ETZ25" s="46"/>
      <c r="EUA25" s="46"/>
      <c r="EUB25" s="46"/>
      <c r="EUC25" s="46"/>
      <c r="EUD25" s="46"/>
      <c r="EUE25" s="46"/>
      <c r="EUF25" s="46"/>
      <c r="EUG25" s="46"/>
      <c r="EUH25" s="46"/>
      <c r="EUI25" s="46"/>
      <c r="EUJ25" s="46"/>
      <c r="EUK25" s="46"/>
      <c r="EUL25" s="46"/>
      <c r="EUM25" s="46"/>
      <c r="EUN25" s="46"/>
      <c r="EUO25" s="46"/>
      <c r="EUP25" s="46"/>
      <c r="EUQ25" s="46"/>
      <c r="EUR25" s="46"/>
      <c r="EUS25" s="46"/>
      <c r="EUT25" s="46"/>
      <c r="EUU25" s="46"/>
      <c r="EUV25" s="46"/>
      <c r="EUW25" s="46"/>
      <c r="EUX25" s="46"/>
      <c r="EUY25" s="46"/>
      <c r="EUZ25" s="46"/>
      <c r="EVA25" s="46"/>
      <c r="EVB25" s="46"/>
      <c r="EVC25" s="46"/>
      <c r="EVD25" s="46"/>
      <c r="EVE25" s="46"/>
      <c r="EVF25" s="46"/>
      <c r="EVG25" s="46"/>
      <c r="EVH25" s="46"/>
      <c r="EVI25" s="46"/>
      <c r="EVJ25" s="46"/>
      <c r="EVK25" s="46"/>
      <c r="EVL25" s="46"/>
      <c r="EVM25" s="46"/>
      <c r="EVN25" s="46"/>
      <c r="EVO25" s="46"/>
      <c r="EVP25" s="46"/>
      <c r="EVQ25" s="46"/>
      <c r="EVR25" s="46"/>
      <c r="EVS25" s="46"/>
      <c r="EVT25" s="46"/>
      <c r="EVU25" s="46"/>
      <c r="EVV25" s="46"/>
      <c r="EVW25" s="46"/>
      <c r="EVX25" s="46"/>
      <c r="EVY25" s="46"/>
      <c r="EVZ25" s="46"/>
      <c r="EWA25" s="46"/>
      <c r="EWB25" s="46"/>
      <c r="EWC25" s="46"/>
      <c r="EWD25" s="46"/>
      <c r="EWE25" s="46"/>
      <c r="EWF25" s="46"/>
      <c r="EWG25" s="46"/>
      <c r="EWH25" s="46"/>
      <c r="EWI25" s="46"/>
      <c r="EWJ25" s="46"/>
      <c r="EWK25" s="46"/>
      <c r="EWL25" s="46"/>
      <c r="EWM25" s="46"/>
      <c r="EWN25" s="46"/>
      <c r="EWO25" s="46"/>
      <c r="EWP25" s="46"/>
      <c r="EWQ25" s="46"/>
      <c r="EWR25" s="46"/>
      <c r="EWS25" s="46"/>
      <c r="EWT25" s="46"/>
      <c r="EWU25" s="46"/>
      <c r="EWV25" s="46"/>
      <c r="EWW25" s="46"/>
      <c r="EWX25" s="46"/>
      <c r="EWY25" s="46"/>
      <c r="EWZ25" s="46"/>
      <c r="EXA25" s="46"/>
      <c r="EXB25" s="46"/>
      <c r="EXC25" s="46"/>
      <c r="EXD25" s="46"/>
      <c r="EXE25" s="46"/>
      <c r="EXF25" s="46"/>
      <c r="EXG25" s="46"/>
      <c r="EXH25" s="46"/>
      <c r="EXI25" s="46"/>
      <c r="EXJ25" s="46"/>
      <c r="EXK25" s="46"/>
      <c r="EXL25" s="46"/>
      <c r="EXM25" s="46"/>
      <c r="EXN25" s="46"/>
      <c r="EXO25" s="46"/>
      <c r="EXP25" s="46"/>
      <c r="EXQ25" s="46"/>
      <c r="EXR25" s="46"/>
      <c r="EXS25" s="46"/>
      <c r="EXT25" s="46"/>
      <c r="EXU25" s="46"/>
      <c r="EXV25" s="46"/>
      <c r="EXW25" s="46"/>
      <c r="EXX25" s="46"/>
      <c r="EXY25" s="46"/>
      <c r="EXZ25" s="46"/>
      <c r="EYA25" s="46"/>
      <c r="EYB25" s="46"/>
      <c r="EYC25" s="46"/>
      <c r="EYD25" s="46"/>
      <c r="EYE25" s="46"/>
      <c r="EYF25" s="46"/>
      <c r="EYG25" s="46"/>
      <c r="EYH25" s="46"/>
      <c r="EYI25" s="46"/>
      <c r="EYJ25" s="46"/>
      <c r="EYK25" s="46"/>
      <c r="EYL25" s="46"/>
      <c r="EYM25" s="46"/>
      <c r="EYN25" s="46"/>
      <c r="EYO25" s="46"/>
      <c r="EYP25" s="46"/>
      <c r="EYQ25" s="46"/>
      <c r="EYR25" s="46"/>
      <c r="EYS25" s="46"/>
      <c r="EYT25" s="46"/>
      <c r="EYU25" s="46"/>
      <c r="EYV25" s="46"/>
      <c r="EYW25" s="46"/>
      <c r="EYX25" s="46"/>
      <c r="EYY25" s="46"/>
      <c r="EYZ25" s="46"/>
      <c r="EZA25" s="46"/>
      <c r="EZB25" s="46"/>
      <c r="EZC25" s="46"/>
      <c r="EZD25" s="46"/>
      <c r="EZE25" s="46"/>
      <c r="EZF25" s="46"/>
      <c r="EZG25" s="46"/>
      <c r="EZH25" s="46"/>
      <c r="EZI25" s="46"/>
      <c r="EZJ25" s="46"/>
      <c r="EZK25" s="46"/>
      <c r="EZL25" s="46"/>
      <c r="EZM25" s="46"/>
      <c r="EZN25" s="46"/>
      <c r="EZO25" s="46"/>
      <c r="EZP25" s="46"/>
      <c r="EZQ25" s="46"/>
      <c r="EZR25" s="46"/>
      <c r="EZS25" s="46"/>
      <c r="EZT25" s="46"/>
      <c r="EZU25" s="46"/>
      <c r="EZV25" s="46"/>
      <c r="EZW25" s="46"/>
      <c r="EZX25" s="46"/>
      <c r="EZY25" s="46"/>
      <c r="EZZ25" s="46"/>
      <c r="FAA25" s="46"/>
      <c r="FAB25" s="46"/>
      <c r="FAC25" s="46"/>
      <c r="FAD25" s="46"/>
      <c r="FAE25" s="46"/>
      <c r="FAF25" s="46"/>
      <c r="FAG25" s="46"/>
      <c r="FAH25" s="46"/>
      <c r="FAI25" s="46"/>
      <c r="FAJ25" s="46"/>
      <c r="FAK25" s="46"/>
      <c r="FAL25" s="46"/>
      <c r="FAM25" s="46"/>
      <c r="FAN25" s="46"/>
      <c r="FAO25" s="46"/>
      <c r="FAP25" s="46"/>
      <c r="FAQ25" s="46"/>
      <c r="FAR25" s="46"/>
      <c r="FAS25" s="46"/>
      <c r="FAT25" s="46"/>
      <c r="FAU25" s="46"/>
      <c r="FAV25" s="46"/>
      <c r="FAW25" s="46"/>
      <c r="FAX25" s="46"/>
      <c r="FAY25" s="46"/>
      <c r="FAZ25" s="46"/>
      <c r="FBA25" s="46"/>
      <c r="FBB25" s="46"/>
      <c r="FBC25" s="46"/>
      <c r="FBD25" s="46"/>
      <c r="FBE25" s="46"/>
      <c r="FBF25" s="46"/>
      <c r="FBG25" s="46"/>
      <c r="FBH25" s="46"/>
      <c r="FBI25" s="46"/>
      <c r="FBJ25" s="46"/>
      <c r="FBK25" s="46"/>
      <c r="FBL25" s="46"/>
      <c r="FBM25" s="46"/>
      <c r="FBN25" s="46"/>
      <c r="FBO25" s="46"/>
      <c r="FBP25" s="46"/>
      <c r="FBQ25" s="46"/>
      <c r="FBR25" s="46"/>
      <c r="FBS25" s="46"/>
      <c r="FBT25" s="46"/>
      <c r="FBU25" s="46"/>
      <c r="FBV25" s="46"/>
      <c r="FBW25" s="46"/>
      <c r="FBX25" s="46"/>
      <c r="FBY25" s="46"/>
      <c r="FBZ25" s="46"/>
      <c r="FCA25" s="46"/>
      <c r="FCB25" s="46"/>
      <c r="FCC25" s="46"/>
      <c r="FCD25" s="46"/>
      <c r="FCE25" s="46"/>
      <c r="FCF25" s="46"/>
      <c r="FCG25" s="46"/>
      <c r="FCH25" s="46"/>
      <c r="FCI25" s="46"/>
      <c r="FCJ25" s="46"/>
      <c r="FCK25" s="46"/>
      <c r="FCL25" s="46"/>
      <c r="FCM25" s="46"/>
      <c r="FCN25" s="46"/>
      <c r="FCO25" s="46"/>
      <c r="FCP25" s="46"/>
      <c r="FCQ25" s="46"/>
      <c r="FCR25" s="46"/>
      <c r="FCS25" s="46"/>
      <c r="FCT25" s="46"/>
      <c r="FCU25" s="46"/>
      <c r="FCV25" s="46"/>
      <c r="FCW25" s="46"/>
      <c r="FCX25" s="46"/>
      <c r="FCY25" s="46"/>
      <c r="FCZ25" s="46"/>
      <c r="FDA25" s="46"/>
      <c r="FDB25" s="46"/>
      <c r="FDC25" s="46"/>
      <c r="FDD25" s="46"/>
      <c r="FDE25" s="46"/>
      <c r="FDF25" s="46"/>
      <c r="FDG25" s="46"/>
      <c r="FDH25" s="46"/>
      <c r="FDI25" s="46"/>
      <c r="FDJ25" s="46"/>
      <c r="FDK25" s="46"/>
      <c r="FDL25" s="46"/>
      <c r="FDM25" s="46"/>
      <c r="FDN25" s="46"/>
      <c r="FDO25" s="46"/>
      <c r="FDP25" s="46"/>
      <c r="FDQ25" s="46"/>
      <c r="FDR25" s="46"/>
      <c r="FDS25" s="46"/>
      <c r="FDT25" s="46"/>
      <c r="FDU25" s="46"/>
      <c r="FDV25" s="46"/>
      <c r="FDW25" s="46"/>
      <c r="FDX25" s="46"/>
      <c r="FDY25" s="46"/>
      <c r="FDZ25" s="46"/>
      <c r="FEA25" s="46"/>
      <c r="FEB25" s="46"/>
      <c r="FEC25" s="46"/>
      <c r="FED25" s="46"/>
      <c r="FEE25" s="46"/>
      <c r="FEF25" s="46"/>
      <c r="FEG25" s="46"/>
      <c r="FEH25" s="46"/>
      <c r="FEI25" s="46"/>
      <c r="FEJ25" s="46"/>
      <c r="FEK25" s="46"/>
      <c r="FEL25" s="46"/>
      <c r="FEM25" s="46"/>
      <c r="FEN25" s="46"/>
      <c r="FEO25" s="46"/>
      <c r="FEP25" s="46"/>
      <c r="FEQ25" s="46"/>
      <c r="FER25" s="46"/>
      <c r="FES25" s="46"/>
      <c r="FET25" s="46"/>
      <c r="FEU25" s="46"/>
      <c r="FEV25" s="46"/>
      <c r="FEW25" s="46"/>
      <c r="FEX25" s="46"/>
      <c r="FEY25" s="46"/>
      <c r="FEZ25" s="46"/>
      <c r="FFA25" s="46"/>
      <c r="FFB25" s="46"/>
      <c r="FFC25" s="46"/>
      <c r="FFD25" s="46"/>
      <c r="FFE25" s="46"/>
      <c r="FFF25" s="46"/>
      <c r="FFG25" s="46"/>
      <c r="FFH25" s="46"/>
      <c r="FFI25" s="46"/>
      <c r="FFJ25" s="46"/>
      <c r="FFK25" s="46"/>
      <c r="FFL25" s="46"/>
      <c r="FFM25" s="46"/>
      <c r="FFN25" s="46"/>
      <c r="FFO25" s="46"/>
      <c r="FFP25" s="46"/>
      <c r="FFQ25" s="46"/>
      <c r="FFR25" s="46"/>
      <c r="FFS25" s="46"/>
      <c r="FFT25" s="46"/>
      <c r="FFU25" s="46"/>
      <c r="FFV25" s="46"/>
      <c r="FFW25" s="46"/>
      <c r="FFX25" s="46"/>
      <c r="FFY25" s="46"/>
      <c r="FFZ25" s="46"/>
      <c r="FGA25" s="46"/>
      <c r="FGB25" s="46"/>
      <c r="FGC25" s="46"/>
      <c r="FGD25" s="46"/>
      <c r="FGE25" s="46"/>
      <c r="FGF25" s="46"/>
      <c r="FGG25" s="46"/>
      <c r="FGH25" s="46"/>
      <c r="FGI25" s="46"/>
      <c r="FGJ25" s="46"/>
      <c r="FGK25" s="46"/>
      <c r="FGL25" s="46"/>
      <c r="FGM25" s="46"/>
      <c r="FGN25" s="46"/>
      <c r="FGO25" s="46"/>
      <c r="FGP25" s="46"/>
      <c r="FGQ25" s="46"/>
      <c r="FGR25" s="46"/>
      <c r="FGS25" s="46"/>
      <c r="FGT25" s="46"/>
      <c r="FGU25" s="46"/>
      <c r="FGV25" s="46"/>
      <c r="FGW25" s="46"/>
      <c r="FGX25" s="46"/>
      <c r="FGY25" s="46"/>
      <c r="FGZ25" s="46"/>
      <c r="FHA25" s="46"/>
      <c r="FHB25" s="46"/>
      <c r="FHC25" s="46"/>
      <c r="FHD25" s="46"/>
      <c r="FHE25" s="46"/>
      <c r="FHF25" s="46"/>
      <c r="FHG25" s="46"/>
      <c r="FHH25" s="46"/>
      <c r="FHI25" s="46"/>
      <c r="FHJ25" s="46"/>
      <c r="FHK25" s="46"/>
      <c r="FHL25" s="46"/>
      <c r="FHM25" s="46"/>
      <c r="FHN25" s="46"/>
      <c r="FHO25" s="46"/>
      <c r="FHP25" s="46"/>
      <c r="FHQ25" s="46"/>
      <c r="FHR25" s="46"/>
      <c r="FHS25" s="46"/>
      <c r="FHT25" s="46"/>
      <c r="FHU25" s="46"/>
      <c r="FHV25" s="46"/>
      <c r="FHW25" s="46"/>
      <c r="FHX25" s="46"/>
      <c r="FHY25" s="46"/>
      <c r="FHZ25" s="46"/>
      <c r="FIA25" s="46"/>
      <c r="FIB25" s="46"/>
      <c r="FIC25" s="46"/>
      <c r="FID25" s="46"/>
      <c r="FIE25" s="46"/>
      <c r="FIF25" s="46"/>
      <c r="FIG25" s="46"/>
      <c r="FIH25" s="46"/>
      <c r="FII25" s="46"/>
      <c r="FIJ25" s="46"/>
      <c r="FIK25" s="46"/>
      <c r="FIL25" s="46"/>
      <c r="FIM25" s="46"/>
      <c r="FIN25" s="46"/>
      <c r="FIO25" s="46"/>
      <c r="FIP25" s="46"/>
      <c r="FIQ25" s="46"/>
      <c r="FIR25" s="46"/>
      <c r="FIS25" s="46"/>
      <c r="FIT25" s="46"/>
      <c r="FIU25" s="46"/>
      <c r="FIV25" s="46"/>
      <c r="FIW25" s="46"/>
      <c r="FIX25" s="46"/>
      <c r="FIY25" s="46"/>
      <c r="FIZ25" s="46"/>
      <c r="FJA25" s="46"/>
      <c r="FJB25" s="46"/>
      <c r="FJC25" s="46"/>
      <c r="FJD25" s="46"/>
      <c r="FJE25" s="46"/>
      <c r="FJF25" s="46"/>
      <c r="FJG25" s="46"/>
      <c r="FJH25" s="46"/>
      <c r="FJI25" s="46"/>
      <c r="FJJ25" s="46"/>
      <c r="FJK25" s="46"/>
      <c r="FJL25" s="46"/>
      <c r="FJM25" s="46"/>
      <c r="FJN25" s="46"/>
      <c r="FJO25" s="46"/>
      <c r="FJP25" s="46"/>
      <c r="FJQ25" s="46"/>
      <c r="FJR25" s="46"/>
      <c r="FJS25" s="46"/>
      <c r="FJT25" s="46"/>
      <c r="FJU25" s="46"/>
      <c r="FJV25" s="46"/>
      <c r="FJW25" s="46"/>
      <c r="FJX25" s="46"/>
      <c r="FJY25" s="46"/>
      <c r="FJZ25" s="46"/>
      <c r="FKA25" s="46"/>
      <c r="FKB25" s="46"/>
      <c r="FKC25" s="46"/>
      <c r="FKD25" s="46"/>
      <c r="FKE25" s="46"/>
      <c r="FKF25" s="46"/>
      <c r="FKG25" s="46"/>
      <c r="FKH25" s="46"/>
      <c r="FKI25" s="46"/>
      <c r="FKJ25" s="46"/>
      <c r="FKK25" s="46"/>
      <c r="FKL25" s="46"/>
      <c r="FKM25" s="46"/>
      <c r="FKN25" s="46"/>
      <c r="FKO25" s="46"/>
      <c r="FKP25" s="46"/>
      <c r="FKQ25" s="46"/>
      <c r="FKR25" s="46"/>
      <c r="FKS25" s="46"/>
      <c r="FKT25" s="46"/>
      <c r="FKU25" s="46"/>
      <c r="FKV25" s="46"/>
      <c r="FKW25" s="46"/>
      <c r="FKX25" s="46"/>
      <c r="FKY25" s="46"/>
      <c r="FKZ25" s="46"/>
      <c r="FLA25" s="46"/>
      <c r="FLB25" s="46"/>
      <c r="FLC25" s="46"/>
      <c r="FLD25" s="46"/>
      <c r="FLE25" s="46"/>
      <c r="FLF25" s="46"/>
      <c r="FLG25" s="46"/>
      <c r="FLH25" s="46"/>
      <c r="FLI25" s="46"/>
      <c r="FLJ25" s="46"/>
      <c r="FLK25" s="46"/>
      <c r="FLL25" s="46"/>
      <c r="FLM25" s="46"/>
      <c r="FLN25" s="46"/>
      <c r="FLO25" s="46"/>
      <c r="FLP25" s="46"/>
      <c r="FLQ25" s="46"/>
      <c r="FLR25" s="46"/>
      <c r="FLS25" s="46"/>
      <c r="FLT25" s="46"/>
      <c r="FLU25" s="46"/>
      <c r="FLV25" s="46"/>
      <c r="FLW25" s="46"/>
      <c r="FLX25" s="46"/>
      <c r="FLY25" s="46"/>
      <c r="FLZ25" s="46"/>
      <c r="FMA25" s="46"/>
      <c r="FMB25" s="46"/>
      <c r="FMC25" s="46"/>
      <c r="FMD25" s="46"/>
      <c r="FME25" s="46"/>
      <c r="FMF25" s="46"/>
      <c r="FMG25" s="46"/>
      <c r="FMH25" s="46"/>
      <c r="FMI25" s="46"/>
      <c r="FMJ25" s="46"/>
      <c r="FMK25" s="46"/>
      <c r="FML25" s="46"/>
      <c r="FMM25" s="46"/>
      <c r="FMN25" s="46"/>
      <c r="FMO25" s="46"/>
      <c r="FMP25" s="46"/>
      <c r="FMQ25" s="46"/>
      <c r="FMR25" s="46"/>
      <c r="FMS25" s="46"/>
      <c r="FMT25" s="46"/>
      <c r="FMU25" s="46"/>
      <c r="FMV25" s="46"/>
      <c r="FMW25" s="46"/>
      <c r="FMX25" s="46"/>
      <c r="FMY25" s="46"/>
      <c r="FMZ25" s="46"/>
      <c r="FNA25" s="46"/>
      <c r="FNB25" s="46"/>
      <c r="FNC25" s="46"/>
      <c r="FND25" s="46"/>
      <c r="FNE25" s="46"/>
      <c r="FNF25" s="46"/>
      <c r="FNG25" s="46"/>
      <c r="FNH25" s="46"/>
      <c r="FNI25" s="46"/>
      <c r="FNJ25" s="46"/>
      <c r="FNK25" s="46"/>
      <c r="FNL25" s="46"/>
      <c r="FNM25" s="46"/>
      <c r="FNN25" s="46"/>
      <c r="FNO25" s="46"/>
      <c r="FNP25" s="46"/>
      <c r="FNQ25" s="46"/>
      <c r="FNR25" s="46"/>
      <c r="FNS25" s="46"/>
      <c r="FNT25" s="46"/>
      <c r="FNU25" s="46"/>
      <c r="FNV25" s="46"/>
      <c r="FNW25" s="46"/>
      <c r="FNX25" s="46"/>
      <c r="FNY25" s="46"/>
      <c r="FNZ25" s="46"/>
      <c r="FOA25" s="46"/>
      <c r="FOB25" s="46"/>
      <c r="FOC25" s="46"/>
      <c r="FOD25" s="46"/>
      <c r="FOE25" s="46"/>
      <c r="FOF25" s="46"/>
      <c r="FOG25" s="46"/>
      <c r="FOH25" s="46"/>
      <c r="FOI25" s="46"/>
      <c r="FOJ25" s="46"/>
      <c r="FOK25" s="46"/>
      <c r="FOL25" s="46"/>
      <c r="FOM25" s="46"/>
      <c r="FON25" s="46"/>
      <c r="FOO25" s="46"/>
      <c r="FOP25" s="46"/>
      <c r="FOQ25" s="46"/>
      <c r="FOR25" s="46"/>
      <c r="FOS25" s="46"/>
      <c r="FOT25" s="46"/>
      <c r="FOU25" s="46"/>
      <c r="FOV25" s="46"/>
      <c r="FOW25" s="46"/>
      <c r="FOX25" s="46"/>
      <c r="FOY25" s="46"/>
      <c r="FOZ25" s="46"/>
      <c r="FPA25" s="46"/>
      <c r="FPB25" s="46"/>
      <c r="FPC25" s="46"/>
      <c r="FPD25" s="46"/>
      <c r="FPE25" s="46"/>
      <c r="FPF25" s="46"/>
      <c r="FPG25" s="46"/>
      <c r="FPH25" s="46"/>
      <c r="FPI25" s="46"/>
      <c r="FPJ25" s="46"/>
      <c r="FPK25" s="46"/>
      <c r="FPL25" s="46"/>
      <c r="FPM25" s="46"/>
      <c r="FPN25" s="46"/>
      <c r="FPO25" s="46"/>
      <c r="FPP25" s="46"/>
      <c r="FPQ25" s="46"/>
      <c r="FPR25" s="46"/>
      <c r="FPS25" s="46"/>
      <c r="FPT25" s="46"/>
      <c r="FPU25" s="46"/>
      <c r="FPV25" s="46"/>
      <c r="FPW25" s="46"/>
      <c r="FPX25" s="46"/>
      <c r="FPY25" s="46"/>
      <c r="FPZ25" s="46"/>
      <c r="FQA25" s="46"/>
      <c r="FQB25" s="46"/>
      <c r="FQC25" s="46"/>
      <c r="FQD25" s="46"/>
      <c r="FQE25" s="46"/>
      <c r="FQF25" s="46"/>
      <c r="FQG25" s="46"/>
      <c r="FQH25" s="46"/>
      <c r="FQI25" s="46"/>
      <c r="FQJ25" s="46"/>
      <c r="FQK25" s="46"/>
      <c r="FQL25" s="46"/>
      <c r="FQM25" s="46"/>
      <c r="FQN25" s="46"/>
      <c r="FQO25" s="46"/>
      <c r="FQP25" s="46"/>
      <c r="FQQ25" s="46"/>
      <c r="FQR25" s="46"/>
      <c r="FQS25" s="46"/>
      <c r="FQT25" s="46"/>
      <c r="FQU25" s="46"/>
      <c r="FQV25" s="46"/>
      <c r="FQW25" s="46"/>
      <c r="FQX25" s="46"/>
      <c r="FQY25" s="46"/>
      <c r="FQZ25" s="46"/>
      <c r="FRA25" s="46"/>
      <c r="FRB25" s="46"/>
      <c r="FRC25" s="46"/>
      <c r="FRD25" s="46"/>
      <c r="FRE25" s="46"/>
      <c r="FRF25" s="46"/>
      <c r="FRG25" s="46"/>
      <c r="FRH25" s="46"/>
      <c r="FRI25" s="46"/>
      <c r="FRJ25" s="46"/>
      <c r="FRK25" s="46"/>
      <c r="FRL25" s="46"/>
      <c r="FRM25" s="46"/>
      <c r="FRN25" s="46"/>
      <c r="FRO25" s="46"/>
      <c r="FRP25" s="46"/>
      <c r="FRQ25" s="46"/>
      <c r="FRR25" s="46"/>
      <c r="FRS25" s="46"/>
      <c r="FRT25" s="46"/>
      <c r="FRU25" s="46"/>
      <c r="FRV25" s="46"/>
      <c r="FRW25" s="46"/>
      <c r="FRX25" s="46"/>
      <c r="FRY25" s="46"/>
      <c r="FRZ25" s="46"/>
      <c r="FSA25" s="46"/>
      <c r="FSB25" s="46"/>
      <c r="FSC25" s="46"/>
      <c r="FSD25" s="46"/>
      <c r="FSE25" s="46"/>
      <c r="FSF25" s="46"/>
      <c r="FSG25" s="46"/>
      <c r="FSH25" s="46"/>
      <c r="FSI25" s="46"/>
      <c r="FSJ25" s="46"/>
      <c r="FSK25" s="46"/>
      <c r="FSL25" s="46"/>
      <c r="FSM25" s="46"/>
      <c r="FSN25" s="46"/>
      <c r="FSO25" s="46"/>
      <c r="FSP25" s="46"/>
      <c r="FSQ25" s="46"/>
      <c r="FSR25" s="46"/>
      <c r="FSS25" s="46"/>
      <c r="FST25" s="46"/>
      <c r="FSU25" s="46"/>
      <c r="FSV25" s="46"/>
      <c r="FSW25" s="46"/>
      <c r="FSX25" s="46"/>
      <c r="FSY25" s="46"/>
      <c r="FSZ25" s="46"/>
      <c r="FTA25" s="46"/>
      <c r="FTB25" s="46"/>
      <c r="FTC25" s="46"/>
      <c r="FTD25" s="46"/>
      <c r="FTE25" s="46"/>
      <c r="FTF25" s="46"/>
      <c r="FTG25" s="46"/>
      <c r="FTH25" s="46"/>
      <c r="FTI25" s="46"/>
      <c r="FTJ25" s="46"/>
      <c r="FTK25" s="46"/>
      <c r="FTL25" s="46"/>
      <c r="FTM25" s="46"/>
      <c r="FTN25" s="46"/>
      <c r="FTO25" s="46"/>
      <c r="FTP25" s="46"/>
      <c r="FTQ25" s="46"/>
      <c r="FTR25" s="46"/>
      <c r="FTS25" s="46"/>
      <c r="FTT25" s="46"/>
      <c r="FTU25" s="46"/>
      <c r="FTV25" s="46"/>
      <c r="FTW25" s="46"/>
      <c r="FTX25" s="46"/>
      <c r="FTY25" s="46"/>
      <c r="FTZ25" s="46"/>
      <c r="FUA25" s="46"/>
      <c r="FUB25" s="46"/>
      <c r="FUC25" s="46"/>
      <c r="FUD25" s="46"/>
      <c r="FUE25" s="46"/>
      <c r="FUF25" s="46"/>
      <c r="FUG25" s="46"/>
      <c r="FUH25" s="46"/>
      <c r="FUI25" s="46"/>
      <c r="FUJ25" s="46"/>
      <c r="FUK25" s="46"/>
      <c r="FUL25" s="46"/>
      <c r="FUM25" s="46"/>
      <c r="FUN25" s="46"/>
      <c r="FUO25" s="46"/>
      <c r="FUP25" s="46"/>
      <c r="FUQ25" s="46"/>
      <c r="FUR25" s="46"/>
      <c r="FUS25" s="46"/>
      <c r="FUT25" s="46"/>
      <c r="FUU25" s="46"/>
      <c r="FUV25" s="46"/>
      <c r="FUW25" s="46"/>
      <c r="FUX25" s="46"/>
      <c r="FUY25" s="46"/>
      <c r="FUZ25" s="46"/>
      <c r="FVA25" s="46"/>
      <c r="FVB25" s="46"/>
      <c r="FVC25" s="46"/>
      <c r="FVD25" s="46"/>
      <c r="FVE25" s="46"/>
      <c r="FVF25" s="46"/>
      <c r="FVG25" s="46"/>
      <c r="FVH25" s="46"/>
      <c r="FVI25" s="46"/>
      <c r="FVJ25" s="46"/>
      <c r="FVK25" s="46"/>
      <c r="FVL25" s="46"/>
      <c r="FVM25" s="46"/>
      <c r="FVN25" s="46"/>
      <c r="FVO25" s="46"/>
      <c r="FVP25" s="46"/>
      <c r="FVQ25" s="46"/>
      <c r="FVR25" s="46"/>
      <c r="FVS25" s="46"/>
      <c r="FVT25" s="46"/>
      <c r="FVU25" s="46"/>
      <c r="FVV25" s="46"/>
      <c r="FVW25" s="46"/>
      <c r="FVX25" s="46"/>
      <c r="FVY25" s="46"/>
      <c r="FVZ25" s="46"/>
      <c r="FWA25" s="46"/>
      <c r="FWB25" s="46"/>
      <c r="FWC25" s="46"/>
      <c r="FWD25" s="46"/>
      <c r="FWE25" s="46"/>
      <c r="FWF25" s="46"/>
      <c r="FWG25" s="46"/>
      <c r="FWH25" s="46"/>
      <c r="FWI25" s="46"/>
      <c r="FWJ25" s="46"/>
      <c r="FWK25" s="46"/>
      <c r="FWL25" s="46"/>
      <c r="FWM25" s="46"/>
      <c r="FWN25" s="46"/>
      <c r="FWO25" s="46"/>
      <c r="FWP25" s="46"/>
      <c r="FWQ25" s="46"/>
      <c r="FWR25" s="46"/>
      <c r="FWS25" s="46"/>
      <c r="FWT25" s="46"/>
      <c r="FWU25" s="46"/>
      <c r="FWV25" s="46"/>
      <c r="FWW25" s="46"/>
      <c r="FWX25" s="46"/>
      <c r="FWY25" s="46"/>
      <c r="FWZ25" s="46"/>
      <c r="FXA25" s="46"/>
      <c r="FXB25" s="46"/>
      <c r="FXC25" s="46"/>
      <c r="FXD25" s="46"/>
      <c r="FXE25" s="46"/>
      <c r="FXF25" s="46"/>
      <c r="FXG25" s="46"/>
      <c r="FXH25" s="46"/>
      <c r="FXI25" s="46"/>
      <c r="FXJ25" s="46"/>
      <c r="FXK25" s="46"/>
      <c r="FXL25" s="46"/>
      <c r="FXM25" s="46"/>
      <c r="FXN25" s="46"/>
      <c r="FXO25" s="46"/>
      <c r="FXP25" s="46"/>
      <c r="FXQ25" s="46"/>
      <c r="FXR25" s="46"/>
      <c r="FXS25" s="46"/>
      <c r="FXT25" s="46"/>
      <c r="FXU25" s="46"/>
      <c r="FXV25" s="46"/>
      <c r="FXW25" s="46"/>
      <c r="FXX25" s="46"/>
      <c r="FXY25" s="46"/>
      <c r="FXZ25" s="46"/>
      <c r="FYA25" s="46"/>
      <c r="FYB25" s="46"/>
      <c r="FYC25" s="46"/>
      <c r="FYD25" s="46"/>
      <c r="FYE25" s="46"/>
      <c r="FYF25" s="46"/>
      <c r="FYG25" s="46"/>
      <c r="FYH25" s="46"/>
      <c r="FYI25" s="46"/>
      <c r="FYJ25" s="46"/>
      <c r="FYK25" s="46"/>
      <c r="FYL25" s="46"/>
      <c r="FYM25" s="46"/>
      <c r="FYN25" s="46"/>
      <c r="FYO25" s="46"/>
      <c r="FYP25" s="46"/>
      <c r="FYQ25" s="46"/>
      <c r="FYR25" s="46"/>
      <c r="FYS25" s="46"/>
      <c r="FYT25" s="46"/>
      <c r="FYU25" s="46"/>
      <c r="FYV25" s="46"/>
      <c r="FYW25" s="46"/>
      <c r="FYX25" s="46"/>
      <c r="FYY25" s="46"/>
      <c r="FYZ25" s="46"/>
      <c r="FZA25" s="46"/>
      <c r="FZB25" s="46"/>
      <c r="FZC25" s="46"/>
      <c r="FZD25" s="46"/>
      <c r="FZE25" s="46"/>
      <c r="FZF25" s="46"/>
      <c r="FZG25" s="46"/>
      <c r="FZH25" s="46"/>
      <c r="FZI25" s="46"/>
      <c r="FZJ25" s="46"/>
      <c r="FZK25" s="46"/>
      <c r="FZL25" s="46"/>
      <c r="FZM25" s="46"/>
      <c r="FZN25" s="46"/>
      <c r="FZO25" s="46"/>
      <c r="FZP25" s="46"/>
      <c r="FZQ25" s="46"/>
      <c r="FZR25" s="46"/>
      <c r="FZS25" s="46"/>
      <c r="FZT25" s="46"/>
      <c r="FZU25" s="46"/>
      <c r="FZV25" s="46"/>
      <c r="FZW25" s="46"/>
      <c r="FZX25" s="46"/>
      <c r="FZY25" s="46"/>
      <c r="FZZ25" s="46"/>
      <c r="GAA25" s="46"/>
      <c r="GAB25" s="46"/>
      <c r="GAC25" s="46"/>
      <c r="GAD25" s="46"/>
      <c r="GAE25" s="46"/>
      <c r="GAF25" s="46"/>
      <c r="GAG25" s="46"/>
      <c r="GAH25" s="46"/>
      <c r="GAI25" s="46"/>
      <c r="GAJ25" s="46"/>
      <c r="GAK25" s="46"/>
      <c r="GAL25" s="46"/>
      <c r="GAM25" s="46"/>
      <c r="GAN25" s="46"/>
      <c r="GAO25" s="46"/>
      <c r="GAP25" s="46"/>
      <c r="GAQ25" s="46"/>
      <c r="GAR25" s="46"/>
      <c r="GAS25" s="46"/>
      <c r="GAT25" s="46"/>
      <c r="GAU25" s="46"/>
      <c r="GAV25" s="46"/>
      <c r="GAW25" s="46"/>
      <c r="GAX25" s="46"/>
      <c r="GAY25" s="46"/>
      <c r="GAZ25" s="46"/>
      <c r="GBA25" s="46"/>
      <c r="GBB25" s="46"/>
      <c r="GBC25" s="46"/>
      <c r="GBD25" s="46"/>
      <c r="GBE25" s="46"/>
      <c r="GBF25" s="46"/>
      <c r="GBG25" s="46"/>
      <c r="GBH25" s="46"/>
      <c r="GBI25" s="46"/>
      <c r="GBJ25" s="46"/>
      <c r="GBK25" s="46"/>
      <c r="GBL25" s="46"/>
      <c r="GBM25" s="46"/>
      <c r="GBN25" s="46"/>
      <c r="GBO25" s="46"/>
      <c r="GBP25" s="46"/>
      <c r="GBQ25" s="46"/>
      <c r="GBR25" s="46"/>
      <c r="GBS25" s="46"/>
      <c r="GBT25" s="46"/>
      <c r="GBU25" s="46"/>
      <c r="GBV25" s="46"/>
      <c r="GBW25" s="46"/>
      <c r="GBX25" s="46"/>
      <c r="GBY25" s="46"/>
      <c r="GBZ25" s="46"/>
      <c r="GCA25" s="46"/>
      <c r="GCB25" s="46"/>
      <c r="GCC25" s="46"/>
      <c r="GCD25" s="46"/>
      <c r="GCE25" s="46"/>
      <c r="GCF25" s="46"/>
      <c r="GCG25" s="46"/>
      <c r="GCH25" s="46"/>
      <c r="GCI25" s="46"/>
      <c r="GCJ25" s="46"/>
      <c r="GCK25" s="46"/>
      <c r="GCL25" s="46"/>
      <c r="GCM25" s="46"/>
      <c r="GCN25" s="46"/>
      <c r="GCO25" s="46"/>
      <c r="GCP25" s="46"/>
      <c r="GCQ25" s="46"/>
      <c r="GCR25" s="46"/>
      <c r="GCS25" s="46"/>
      <c r="GCT25" s="46"/>
      <c r="GCU25" s="46"/>
      <c r="GCV25" s="46"/>
      <c r="GCW25" s="46"/>
      <c r="GCX25" s="46"/>
      <c r="GCY25" s="46"/>
      <c r="GCZ25" s="46"/>
      <c r="GDA25" s="46"/>
      <c r="GDB25" s="46"/>
      <c r="GDC25" s="46"/>
      <c r="GDD25" s="46"/>
      <c r="GDE25" s="46"/>
      <c r="GDF25" s="46"/>
      <c r="GDG25" s="46"/>
      <c r="GDH25" s="46"/>
      <c r="GDI25" s="46"/>
      <c r="GDJ25" s="46"/>
      <c r="GDK25" s="46"/>
      <c r="GDL25" s="46"/>
      <c r="GDM25" s="46"/>
      <c r="GDN25" s="46"/>
      <c r="GDO25" s="46"/>
      <c r="GDP25" s="46"/>
      <c r="GDQ25" s="46"/>
      <c r="GDR25" s="46"/>
      <c r="GDS25" s="46"/>
      <c r="GDT25" s="46"/>
      <c r="GDU25" s="46"/>
      <c r="GDV25" s="46"/>
      <c r="GDW25" s="46"/>
      <c r="GDX25" s="46"/>
      <c r="GDY25" s="46"/>
      <c r="GDZ25" s="46"/>
      <c r="GEA25" s="46"/>
      <c r="GEB25" s="46"/>
      <c r="GEC25" s="46"/>
      <c r="GED25" s="46"/>
      <c r="GEE25" s="46"/>
      <c r="GEF25" s="46"/>
      <c r="GEG25" s="46"/>
      <c r="GEH25" s="46"/>
      <c r="GEI25" s="46"/>
      <c r="GEJ25" s="46"/>
      <c r="GEK25" s="46"/>
      <c r="GEL25" s="46"/>
      <c r="GEM25" s="46"/>
      <c r="GEN25" s="46"/>
      <c r="GEO25" s="46"/>
      <c r="GEP25" s="46"/>
      <c r="GEQ25" s="46"/>
      <c r="GER25" s="46"/>
      <c r="GES25" s="46"/>
      <c r="GET25" s="46"/>
      <c r="GEU25" s="46"/>
      <c r="GEV25" s="46"/>
      <c r="GEW25" s="46"/>
      <c r="GEX25" s="46"/>
      <c r="GEY25" s="46"/>
      <c r="GEZ25" s="46"/>
      <c r="GFA25" s="46"/>
      <c r="GFB25" s="46"/>
      <c r="GFC25" s="46"/>
      <c r="GFD25" s="46"/>
      <c r="GFE25" s="46"/>
      <c r="GFF25" s="46"/>
      <c r="GFG25" s="46"/>
      <c r="GFH25" s="46"/>
      <c r="GFI25" s="46"/>
      <c r="GFJ25" s="46"/>
      <c r="GFK25" s="46"/>
      <c r="GFL25" s="46"/>
      <c r="GFM25" s="46"/>
      <c r="GFN25" s="46"/>
      <c r="GFO25" s="46"/>
      <c r="GFP25" s="46"/>
      <c r="GFQ25" s="46"/>
      <c r="GFR25" s="46"/>
      <c r="GFS25" s="46"/>
      <c r="GFT25" s="46"/>
      <c r="GFU25" s="46"/>
      <c r="GFV25" s="46"/>
      <c r="GFW25" s="46"/>
      <c r="GFX25" s="46"/>
      <c r="GFY25" s="46"/>
      <c r="GFZ25" s="46"/>
      <c r="GGA25" s="46"/>
      <c r="GGB25" s="46"/>
      <c r="GGC25" s="46"/>
      <c r="GGD25" s="46"/>
      <c r="GGE25" s="46"/>
      <c r="GGF25" s="46"/>
      <c r="GGG25" s="46"/>
      <c r="GGH25" s="46"/>
      <c r="GGI25" s="46"/>
      <c r="GGJ25" s="46"/>
      <c r="GGK25" s="46"/>
      <c r="GGL25" s="46"/>
      <c r="GGM25" s="46"/>
      <c r="GGN25" s="46"/>
      <c r="GGO25" s="46"/>
      <c r="GGP25" s="46"/>
      <c r="GGQ25" s="46"/>
      <c r="GGR25" s="46"/>
      <c r="GGS25" s="46"/>
      <c r="GGT25" s="46"/>
      <c r="GGU25" s="46"/>
      <c r="GGV25" s="46"/>
      <c r="GGW25" s="46"/>
      <c r="GGX25" s="46"/>
      <c r="GGY25" s="46"/>
      <c r="GGZ25" s="46"/>
      <c r="GHA25" s="46"/>
      <c r="GHB25" s="46"/>
      <c r="GHC25" s="46"/>
      <c r="GHD25" s="46"/>
      <c r="GHE25" s="46"/>
      <c r="GHF25" s="46"/>
      <c r="GHG25" s="46"/>
      <c r="GHH25" s="46"/>
      <c r="GHI25" s="46"/>
      <c r="GHJ25" s="46"/>
      <c r="GHK25" s="46"/>
      <c r="GHL25" s="46"/>
      <c r="GHM25" s="46"/>
      <c r="GHN25" s="46"/>
      <c r="GHO25" s="46"/>
      <c r="GHP25" s="46"/>
      <c r="GHQ25" s="46"/>
      <c r="GHR25" s="46"/>
      <c r="GHS25" s="46"/>
      <c r="GHT25" s="46"/>
      <c r="GHU25" s="46"/>
      <c r="GHV25" s="46"/>
      <c r="GHW25" s="46"/>
      <c r="GHX25" s="46"/>
      <c r="GHY25" s="46"/>
      <c r="GHZ25" s="46"/>
      <c r="GIA25" s="46"/>
      <c r="GIB25" s="46"/>
      <c r="GIC25" s="46"/>
      <c r="GID25" s="46"/>
      <c r="GIE25" s="46"/>
      <c r="GIF25" s="46"/>
      <c r="GIG25" s="46"/>
      <c r="GIH25" s="46"/>
      <c r="GII25" s="46"/>
      <c r="GIJ25" s="46"/>
      <c r="GIK25" s="46"/>
      <c r="GIL25" s="46"/>
      <c r="GIM25" s="46"/>
      <c r="GIN25" s="46"/>
      <c r="GIO25" s="46"/>
      <c r="GIP25" s="46"/>
      <c r="GIQ25" s="46"/>
      <c r="GIR25" s="46"/>
      <c r="GIS25" s="46"/>
      <c r="GIT25" s="46"/>
      <c r="GIU25" s="46"/>
      <c r="GIV25" s="46"/>
      <c r="GIW25" s="46"/>
      <c r="GIX25" s="46"/>
      <c r="GIY25" s="46"/>
      <c r="GIZ25" s="46"/>
      <c r="GJA25" s="46"/>
      <c r="GJB25" s="46"/>
      <c r="GJC25" s="46"/>
      <c r="GJD25" s="46"/>
      <c r="GJE25" s="46"/>
      <c r="GJF25" s="46"/>
      <c r="GJG25" s="46"/>
      <c r="GJH25" s="46"/>
      <c r="GJI25" s="46"/>
      <c r="GJJ25" s="46"/>
      <c r="GJK25" s="46"/>
      <c r="GJL25" s="46"/>
      <c r="GJM25" s="46"/>
      <c r="GJN25" s="46"/>
      <c r="GJO25" s="46"/>
      <c r="GJP25" s="46"/>
      <c r="GJQ25" s="46"/>
      <c r="GJR25" s="46"/>
      <c r="GJS25" s="46"/>
      <c r="GJT25" s="46"/>
      <c r="GJU25" s="46"/>
      <c r="GJV25" s="46"/>
      <c r="GJW25" s="46"/>
      <c r="GJX25" s="46"/>
      <c r="GJY25" s="46"/>
      <c r="GJZ25" s="46"/>
      <c r="GKA25" s="46"/>
      <c r="GKB25" s="46"/>
      <c r="GKC25" s="46"/>
      <c r="GKD25" s="46"/>
      <c r="GKE25" s="46"/>
      <c r="GKF25" s="46"/>
      <c r="GKG25" s="46"/>
      <c r="GKH25" s="46"/>
      <c r="GKI25" s="46"/>
      <c r="GKJ25" s="46"/>
      <c r="GKK25" s="46"/>
      <c r="GKL25" s="46"/>
      <c r="GKM25" s="46"/>
      <c r="GKN25" s="46"/>
      <c r="GKO25" s="46"/>
      <c r="GKP25" s="46"/>
      <c r="GKQ25" s="46"/>
      <c r="GKR25" s="46"/>
      <c r="GKS25" s="46"/>
      <c r="GKT25" s="46"/>
      <c r="GKU25" s="46"/>
      <c r="GKV25" s="46"/>
      <c r="GKW25" s="46"/>
      <c r="GKX25" s="46"/>
      <c r="GKY25" s="46"/>
      <c r="GKZ25" s="46"/>
      <c r="GLA25" s="46"/>
      <c r="GLB25" s="46"/>
      <c r="GLC25" s="46"/>
      <c r="GLD25" s="46"/>
      <c r="GLE25" s="46"/>
      <c r="GLF25" s="46"/>
      <c r="GLG25" s="46"/>
      <c r="GLH25" s="46"/>
      <c r="GLI25" s="46"/>
      <c r="GLJ25" s="46"/>
      <c r="GLK25" s="46"/>
      <c r="GLL25" s="46"/>
      <c r="GLM25" s="46"/>
      <c r="GLN25" s="46"/>
      <c r="GLO25" s="46"/>
      <c r="GLP25" s="46"/>
      <c r="GLQ25" s="46"/>
      <c r="GLR25" s="46"/>
      <c r="GLS25" s="46"/>
      <c r="GLT25" s="46"/>
      <c r="GLU25" s="46"/>
      <c r="GLV25" s="46"/>
      <c r="GLW25" s="46"/>
      <c r="GLX25" s="46"/>
      <c r="GLY25" s="46"/>
      <c r="GLZ25" s="46"/>
      <c r="GMA25" s="46"/>
      <c r="GMB25" s="46"/>
      <c r="GMC25" s="46"/>
      <c r="GMD25" s="46"/>
      <c r="GME25" s="46"/>
      <c r="GMF25" s="46"/>
      <c r="GMG25" s="46"/>
      <c r="GMH25" s="46"/>
      <c r="GMI25" s="46"/>
      <c r="GMJ25" s="46"/>
      <c r="GMK25" s="46"/>
      <c r="GML25" s="46"/>
      <c r="GMM25" s="46"/>
      <c r="GMN25" s="46"/>
      <c r="GMO25" s="46"/>
      <c r="GMP25" s="46"/>
      <c r="GMQ25" s="46"/>
      <c r="GMR25" s="46"/>
      <c r="GMS25" s="46"/>
      <c r="GMT25" s="46"/>
      <c r="GMU25" s="46"/>
      <c r="GMV25" s="46"/>
      <c r="GMW25" s="46"/>
      <c r="GMX25" s="46"/>
      <c r="GMY25" s="46"/>
      <c r="GMZ25" s="46"/>
      <c r="GNA25" s="46"/>
      <c r="GNB25" s="46"/>
      <c r="GNC25" s="46"/>
      <c r="GND25" s="46"/>
      <c r="GNE25" s="46"/>
      <c r="GNF25" s="46"/>
      <c r="GNG25" s="46"/>
      <c r="GNH25" s="46"/>
      <c r="GNI25" s="46"/>
      <c r="GNJ25" s="46"/>
      <c r="GNK25" s="46"/>
      <c r="GNL25" s="46"/>
      <c r="GNM25" s="46"/>
      <c r="GNN25" s="46"/>
      <c r="GNO25" s="46"/>
      <c r="GNP25" s="46"/>
      <c r="GNQ25" s="46"/>
      <c r="GNR25" s="46"/>
      <c r="GNS25" s="46"/>
      <c r="GNT25" s="46"/>
      <c r="GNU25" s="46"/>
      <c r="GNV25" s="46"/>
      <c r="GNW25" s="46"/>
      <c r="GNX25" s="46"/>
      <c r="GNY25" s="46"/>
      <c r="GNZ25" s="46"/>
      <c r="GOA25" s="46"/>
      <c r="GOB25" s="46"/>
      <c r="GOC25" s="46"/>
      <c r="GOD25" s="46"/>
      <c r="GOE25" s="46"/>
      <c r="GOF25" s="46"/>
      <c r="GOG25" s="46"/>
      <c r="GOH25" s="46"/>
      <c r="GOI25" s="46"/>
      <c r="GOJ25" s="46"/>
      <c r="GOK25" s="46"/>
      <c r="GOL25" s="46"/>
      <c r="GOM25" s="46"/>
      <c r="GON25" s="46"/>
      <c r="GOO25" s="46"/>
      <c r="GOP25" s="46"/>
      <c r="GOQ25" s="46"/>
      <c r="GOR25" s="46"/>
      <c r="GOS25" s="46"/>
      <c r="GOT25" s="46"/>
      <c r="GOU25" s="46"/>
      <c r="GOV25" s="46"/>
      <c r="GOW25" s="46"/>
      <c r="GOX25" s="46"/>
      <c r="GOY25" s="46"/>
      <c r="GOZ25" s="46"/>
      <c r="GPA25" s="46"/>
      <c r="GPB25" s="46"/>
      <c r="GPC25" s="46"/>
      <c r="GPD25" s="46"/>
      <c r="GPE25" s="46"/>
      <c r="GPF25" s="46"/>
      <c r="GPG25" s="46"/>
      <c r="GPH25" s="46"/>
      <c r="GPI25" s="46"/>
      <c r="GPJ25" s="46"/>
      <c r="GPK25" s="46"/>
      <c r="GPL25" s="46"/>
      <c r="GPM25" s="46"/>
      <c r="GPN25" s="46"/>
      <c r="GPO25" s="46"/>
      <c r="GPP25" s="46"/>
      <c r="GPQ25" s="46"/>
      <c r="GPR25" s="46"/>
      <c r="GPS25" s="46"/>
      <c r="GPT25" s="46"/>
      <c r="GPU25" s="46"/>
      <c r="GPV25" s="46"/>
      <c r="GPW25" s="46"/>
      <c r="GPX25" s="46"/>
      <c r="GPY25" s="46"/>
      <c r="GPZ25" s="46"/>
      <c r="GQA25" s="46"/>
      <c r="GQB25" s="46"/>
      <c r="GQC25" s="46"/>
      <c r="GQD25" s="46"/>
      <c r="GQE25" s="46"/>
      <c r="GQF25" s="46"/>
      <c r="GQG25" s="46"/>
      <c r="GQH25" s="46"/>
      <c r="GQI25" s="46"/>
      <c r="GQJ25" s="46"/>
      <c r="GQK25" s="46"/>
      <c r="GQL25" s="46"/>
      <c r="GQM25" s="46"/>
      <c r="GQN25" s="46"/>
      <c r="GQO25" s="46"/>
      <c r="GQP25" s="46"/>
      <c r="GQQ25" s="46"/>
      <c r="GQR25" s="46"/>
      <c r="GQS25" s="46"/>
      <c r="GQT25" s="46"/>
      <c r="GQU25" s="46"/>
      <c r="GQV25" s="46"/>
      <c r="GQW25" s="46"/>
      <c r="GQX25" s="46"/>
      <c r="GQY25" s="46"/>
      <c r="GQZ25" s="46"/>
      <c r="GRA25" s="46"/>
      <c r="GRB25" s="46"/>
      <c r="GRC25" s="46"/>
      <c r="GRD25" s="46"/>
      <c r="GRE25" s="46"/>
      <c r="GRF25" s="46"/>
      <c r="GRG25" s="46"/>
      <c r="GRH25" s="46"/>
      <c r="GRI25" s="46"/>
      <c r="GRJ25" s="46"/>
      <c r="GRK25" s="46"/>
      <c r="GRL25" s="46"/>
      <c r="GRM25" s="46"/>
      <c r="GRN25" s="46"/>
      <c r="GRO25" s="46"/>
      <c r="GRP25" s="46"/>
      <c r="GRQ25" s="46"/>
      <c r="GRR25" s="46"/>
      <c r="GRS25" s="46"/>
      <c r="GRT25" s="46"/>
      <c r="GRU25" s="46"/>
      <c r="GRV25" s="46"/>
      <c r="GRW25" s="46"/>
      <c r="GRX25" s="46"/>
      <c r="GRY25" s="46"/>
      <c r="GRZ25" s="46"/>
      <c r="GSA25" s="46"/>
      <c r="GSB25" s="46"/>
      <c r="GSC25" s="46"/>
      <c r="GSD25" s="46"/>
      <c r="GSE25" s="46"/>
      <c r="GSF25" s="46"/>
      <c r="GSG25" s="46"/>
      <c r="GSH25" s="46"/>
      <c r="GSI25" s="46"/>
      <c r="GSJ25" s="46"/>
      <c r="GSK25" s="46"/>
      <c r="GSL25" s="46"/>
      <c r="GSM25" s="46"/>
      <c r="GSN25" s="46"/>
      <c r="GSO25" s="46"/>
      <c r="GSP25" s="46"/>
      <c r="GSQ25" s="46"/>
      <c r="GSR25" s="46"/>
      <c r="GSS25" s="46"/>
      <c r="GST25" s="46"/>
      <c r="GSU25" s="46"/>
      <c r="GSV25" s="46"/>
      <c r="GSW25" s="46"/>
      <c r="GSX25" s="46"/>
      <c r="GSY25" s="46"/>
      <c r="GSZ25" s="46"/>
      <c r="GTA25" s="46"/>
      <c r="GTB25" s="46"/>
      <c r="GTC25" s="46"/>
      <c r="GTD25" s="46"/>
      <c r="GTE25" s="46"/>
      <c r="GTF25" s="46"/>
      <c r="GTG25" s="46"/>
      <c r="GTH25" s="46"/>
      <c r="GTI25" s="46"/>
      <c r="GTJ25" s="46"/>
      <c r="GTK25" s="46"/>
      <c r="GTL25" s="46"/>
      <c r="GTM25" s="46"/>
      <c r="GTN25" s="46"/>
      <c r="GTO25" s="46"/>
      <c r="GTP25" s="46"/>
      <c r="GTQ25" s="46"/>
      <c r="GTR25" s="46"/>
      <c r="GTS25" s="46"/>
      <c r="GTT25" s="46"/>
      <c r="GTU25" s="46"/>
      <c r="GTV25" s="46"/>
      <c r="GTW25" s="46"/>
      <c r="GTX25" s="46"/>
      <c r="GTY25" s="46"/>
      <c r="GTZ25" s="46"/>
      <c r="GUA25" s="46"/>
      <c r="GUB25" s="46"/>
      <c r="GUC25" s="46"/>
      <c r="GUD25" s="46"/>
      <c r="GUE25" s="46"/>
      <c r="GUF25" s="46"/>
      <c r="GUG25" s="46"/>
      <c r="GUH25" s="46"/>
      <c r="GUI25" s="46"/>
      <c r="GUJ25" s="46"/>
      <c r="GUK25" s="46"/>
      <c r="GUL25" s="46"/>
      <c r="GUM25" s="46"/>
      <c r="GUN25" s="46"/>
      <c r="GUO25" s="46"/>
      <c r="GUP25" s="46"/>
      <c r="GUQ25" s="46"/>
      <c r="GUR25" s="46"/>
      <c r="GUS25" s="46"/>
      <c r="GUT25" s="46"/>
      <c r="GUU25" s="46"/>
      <c r="GUV25" s="46"/>
      <c r="GUW25" s="46"/>
      <c r="GUX25" s="46"/>
      <c r="GUY25" s="46"/>
      <c r="GUZ25" s="46"/>
      <c r="GVA25" s="46"/>
      <c r="GVB25" s="46"/>
      <c r="GVC25" s="46"/>
      <c r="GVD25" s="46"/>
      <c r="GVE25" s="46"/>
      <c r="GVF25" s="46"/>
      <c r="GVG25" s="46"/>
      <c r="GVH25" s="46"/>
      <c r="GVI25" s="46"/>
      <c r="GVJ25" s="46"/>
      <c r="GVK25" s="46"/>
      <c r="GVL25" s="46"/>
      <c r="GVM25" s="46"/>
      <c r="GVN25" s="46"/>
      <c r="GVO25" s="46"/>
      <c r="GVP25" s="46"/>
      <c r="GVQ25" s="46"/>
      <c r="GVR25" s="46"/>
      <c r="GVS25" s="46"/>
      <c r="GVT25" s="46"/>
      <c r="GVU25" s="46"/>
      <c r="GVV25" s="46"/>
      <c r="GVW25" s="46"/>
      <c r="GVX25" s="46"/>
      <c r="GVY25" s="46"/>
      <c r="GVZ25" s="46"/>
      <c r="GWA25" s="46"/>
      <c r="GWB25" s="46"/>
      <c r="GWC25" s="46"/>
      <c r="GWD25" s="46"/>
      <c r="GWE25" s="46"/>
      <c r="GWF25" s="46"/>
      <c r="GWG25" s="46"/>
      <c r="GWH25" s="46"/>
      <c r="GWI25" s="46"/>
      <c r="GWJ25" s="46"/>
      <c r="GWK25" s="46"/>
      <c r="GWL25" s="46"/>
      <c r="GWM25" s="46"/>
      <c r="GWN25" s="46"/>
      <c r="GWO25" s="46"/>
      <c r="GWP25" s="46"/>
      <c r="GWQ25" s="46"/>
      <c r="GWR25" s="46"/>
      <c r="GWS25" s="46"/>
      <c r="GWT25" s="46"/>
      <c r="GWU25" s="46"/>
      <c r="GWV25" s="46"/>
      <c r="GWW25" s="46"/>
      <c r="GWX25" s="46"/>
      <c r="GWY25" s="46"/>
      <c r="GWZ25" s="46"/>
      <c r="GXA25" s="46"/>
      <c r="GXB25" s="46"/>
      <c r="GXC25" s="46"/>
      <c r="GXD25" s="46"/>
      <c r="GXE25" s="46"/>
      <c r="GXF25" s="46"/>
      <c r="GXG25" s="46"/>
      <c r="GXH25" s="46"/>
      <c r="GXI25" s="46"/>
      <c r="GXJ25" s="46"/>
      <c r="GXK25" s="46"/>
      <c r="GXL25" s="46"/>
      <c r="GXM25" s="46"/>
      <c r="GXN25" s="46"/>
      <c r="GXO25" s="46"/>
      <c r="GXP25" s="46"/>
      <c r="GXQ25" s="46"/>
      <c r="GXR25" s="46"/>
      <c r="GXS25" s="46"/>
      <c r="GXT25" s="46"/>
      <c r="GXU25" s="46"/>
      <c r="GXV25" s="46"/>
      <c r="GXW25" s="46"/>
      <c r="GXX25" s="46"/>
      <c r="GXY25" s="46"/>
      <c r="GXZ25" s="46"/>
      <c r="GYA25" s="46"/>
      <c r="GYB25" s="46"/>
      <c r="GYC25" s="46"/>
      <c r="GYD25" s="46"/>
      <c r="GYE25" s="46"/>
      <c r="GYF25" s="46"/>
      <c r="GYG25" s="46"/>
      <c r="GYH25" s="46"/>
      <c r="GYI25" s="46"/>
      <c r="GYJ25" s="46"/>
      <c r="GYK25" s="46"/>
      <c r="GYL25" s="46"/>
      <c r="GYM25" s="46"/>
      <c r="GYN25" s="46"/>
      <c r="GYO25" s="46"/>
      <c r="GYP25" s="46"/>
      <c r="GYQ25" s="46"/>
      <c r="GYR25" s="46"/>
      <c r="GYS25" s="46"/>
      <c r="GYT25" s="46"/>
      <c r="GYU25" s="46"/>
      <c r="GYV25" s="46"/>
      <c r="GYW25" s="46"/>
      <c r="GYX25" s="46"/>
      <c r="GYY25" s="46"/>
      <c r="GYZ25" s="46"/>
      <c r="GZA25" s="46"/>
      <c r="GZB25" s="46"/>
      <c r="GZC25" s="46"/>
      <c r="GZD25" s="46"/>
      <c r="GZE25" s="46"/>
      <c r="GZF25" s="46"/>
      <c r="GZG25" s="46"/>
      <c r="GZH25" s="46"/>
      <c r="GZI25" s="46"/>
      <c r="GZJ25" s="46"/>
      <c r="GZK25" s="46"/>
      <c r="GZL25" s="46"/>
      <c r="GZM25" s="46"/>
      <c r="GZN25" s="46"/>
      <c r="GZO25" s="46"/>
      <c r="GZP25" s="46"/>
      <c r="GZQ25" s="46"/>
      <c r="GZR25" s="46"/>
      <c r="GZS25" s="46"/>
      <c r="GZT25" s="46"/>
      <c r="GZU25" s="46"/>
      <c r="GZV25" s="46"/>
      <c r="GZW25" s="46"/>
      <c r="GZX25" s="46"/>
      <c r="GZY25" s="46"/>
      <c r="GZZ25" s="46"/>
      <c r="HAA25" s="46"/>
      <c r="HAB25" s="46"/>
      <c r="HAC25" s="46"/>
      <c r="HAD25" s="46"/>
      <c r="HAE25" s="46"/>
      <c r="HAF25" s="46"/>
      <c r="HAG25" s="46"/>
      <c r="HAH25" s="46"/>
      <c r="HAI25" s="46"/>
      <c r="HAJ25" s="46"/>
      <c r="HAK25" s="46"/>
      <c r="HAL25" s="46"/>
      <c r="HAM25" s="46"/>
      <c r="HAN25" s="46"/>
      <c r="HAO25" s="46"/>
      <c r="HAP25" s="46"/>
      <c r="HAQ25" s="46"/>
      <c r="HAR25" s="46"/>
      <c r="HAS25" s="46"/>
      <c r="HAT25" s="46"/>
      <c r="HAU25" s="46"/>
      <c r="HAV25" s="46"/>
      <c r="HAW25" s="46"/>
      <c r="HAX25" s="46"/>
      <c r="HAY25" s="46"/>
      <c r="HAZ25" s="46"/>
      <c r="HBA25" s="46"/>
      <c r="HBB25" s="46"/>
      <c r="HBC25" s="46"/>
      <c r="HBD25" s="46"/>
      <c r="HBE25" s="46"/>
      <c r="HBF25" s="46"/>
      <c r="HBG25" s="46"/>
      <c r="HBH25" s="46"/>
      <c r="HBI25" s="46"/>
      <c r="HBJ25" s="46"/>
      <c r="HBK25" s="46"/>
      <c r="HBL25" s="46"/>
      <c r="HBM25" s="46"/>
      <c r="HBN25" s="46"/>
      <c r="HBO25" s="46"/>
      <c r="HBP25" s="46"/>
      <c r="HBQ25" s="46"/>
      <c r="HBR25" s="46"/>
      <c r="HBS25" s="46"/>
      <c r="HBT25" s="46"/>
      <c r="HBU25" s="46"/>
      <c r="HBV25" s="46"/>
      <c r="HBW25" s="46"/>
      <c r="HBX25" s="46"/>
      <c r="HBY25" s="46"/>
      <c r="HBZ25" s="46"/>
      <c r="HCA25" s="46"/>
      <c r="HCB25" s="46"/>
      <c r="HCC25" s="46"/>
      <c r="HCD25" s="46"/>
      <c r="HCE25" s="46"/>
      <c r="HCF25" s="46"/>
      <c r="HCG25" s="46"/>
      <c r="HCH25" s="46"/>
      <c r="HCI25" s="46"/>
      <c r="HCJ25" s="46"/>
      <c r="HCK25" s="46"/>
      <c r="HCL25" s="46"/>
      <c r="HCM25" s="46"/>
      <c r="HCN25" s="46"/>
      <c r="HCO25" s="46"/>
      <c r="HCP25" s="46"/>
      <c r="HCQ25" s="46"/>
      <c r="HCR25" s="46"/>
      <c r="HCS25" s="46"/>
      <c r="HCT25" s="46"/>
      <c r="HCU25" s="46"/>
      <c r="HCV25" s="46"/>
      <c r="HCW25" s="46"/>
      <c r="HCX25" s="46"/>
      <c r="HCY25" s="46"/>
      <c r="HCZ25" s="46"/>
      <c r="HDA25" s="46"/>
      <c r="HDB25" s="46"/>
      <c r="HDC25" s="46"/>
      <c r="HDD25" s="46"/>
      <c r="HDE25" s="46"/>
      <c r="HDF25" s="46"/>
      <c r="HDG25" s="46"/>
      <c r="HDH25" s="46"/>
      <c r="HDI25" s="46"/>
      <c r="HDJ25" s="46"/>
      <c r="HDK25" s="46"/>
      <c r="HDL25" s="46"/>
      <c r="HDM25" s="46"/>
      <c r="HDN25" s="46"/>
      <c r="HDO25" s="46"/>
      <c r="HDP25" s="46"/>
      <c r="HDQ25" s="46"/>
      <c r="HDR25" s="46"/>
      <c r="HDS25" s="46"/>
      <c r="HDT25" s="46"/>
      <c r="HDU25" s="46"/>
      <c r="HDV25" s="46"/>
      <c r="HDW25" s="46"/>
      <c r="HDX25" s="46"/>
      <c r="HDY25" s="46"/>
      <c r="HDZ25" s="46"/>
      <c r="HEA25" s="46"/>
      <c r="HEB25" s="46"/>
      <c r="HEC25" s="46"/>
      <c r="HED25" s="46"/>
      <c r="HEE25" s="46"/>
      <c r="HEF25" s="46"/>
      <c r="HEG25" s="46"/>
      <c r="HEH25" s="46"/>
      <c r="HEI25" s="46"/>
      <c r="HEJ25" s="46"/>
      <c r="HEK25" s="46"/>
      <c r="HEL25" s="46"/>
      <c r="HEM25" s="46"/>
      <c r="HEN25" s="46"/>
      <c r="HEO25" s="46"/>
      <c r="HEP25" s="46"/>
      <c r="HEQ25" s="46"/>
      <c r="HER25" s="46"/>
      <c r="HES25" s="46"/>
      <c r="HET25" s="46"/>
      <c r="HEU25" s="46"/>
      <c r="HEV25" s="46"/>
      <c r="HEW25" s="46"/>
      <c r="HEX25" s="46"/>
      <c r="HEY25" s="46"/>
      <c r="HEZ25" s="46"/>
      <c r="HFA25" s="46"/>
      <c r="HFB25" s="46"/>
      <c r="HFC25" s="46"/>
      <c r="HFD25" s="46"/>
      <c r="HFE25" s="46"/>
      <c r="HFF25" s="46"/>
      <c r="HFG25" s="46"/>
      <c r="HFH25" s="46"/>
      <c r="HFI25" s="46"/>
      <c r="HFJ25" s="46"/>
      <c r="HFK25" s="46"/>
      <c r="HFL25" s="46"/>
      <c r="HFM25" s="46"/>
      <c r="HFN25" s="46"/>
      <c r="HFO25" s="46"/>
      <c r="HFP25" s="46"/>
      <c r="HFQ25" s="46"/>
      <c r="HFR25" s="46"/>
      <c r="HFS25" s="46"/>
      <c r="HFT25" s="46"/>
      <c r="HFU25" s="46"/>
      <c r="HFV25" s="46"/>
      <c r="HFW25" s="46"/>
      <c r="HFX25" s="46"/>
      <c r="HFY25" s="46"/>
      <c r="HFZ25" s="46"/>
      <c r="HGA25" s="46"/>
      <c r="HGB25" s="46"/>
      <c r="HGC25" s="46"/>
      <c r="HGD25" s="46"/>
      <c r="HGE25" s="46"/>
      <c r="HGF25" s="46"/>
      <c r="HGG25" s="46"/>
      <c r="HGH25" s="46"/>
      <c r="HGI25" s="46"/>
      <c r="HGJ25" s="46"/>
      <c r="HGK25" s="46"/>
      <c r="HGL25" s="46"/>
      <c r="HGM25" s="46"/>
      <c r="HGN25" s="46"/>
      <c r="HGO25" s="46"/>
      <c r="HGP25" s="46"/>
      <c r="HGQ25" s="46"/>
      <c r="HGR25" s="46"/>
      <c r="HGS25" s="46"/>
      <c r="HGT25" s="46"/>
      <c r="HGU25" s="46"/>
      <c r="HGV25" s="46"/>
      <c r="HGW25" s="46"/>
      <c r="HGX25" s="46"/>
      <c r="HGY25" s="46"/>
      <c r="HGZ25" s="46"/>
      <c r="HHA25" s="46"/>
      <c r="HHB25" s="46"/>
      <c r="HHC25" s="46"/>
      <c r="HHD25" s="46"/>
      <c r="HHE25" s="46"/>
      <c r="HHF25" s="46"/>
      <c r="HHG25" s="46"/>
      <c r="HHH25" s="46"/>
      <c r="HHI25" s="46"/>
      <c r="HHJ25" s="46"/>
      <c r="HHK25" s="46"/>
      <c r="HHL25" s="46"/>
      <c r="HHM25" s="46"/>
      <c r="HHN25" s="46"/>
      <c r="HHO25" s="46"/>
      <c r="HHP25" s="46"/>
      <c r="HHQ25" s="46"/>
      <c r="HHR25" s="46"/>
      <c r="HHS25" s="46"/>
      <c r="HHT25" s="46"/>
      <c r="HHU25" s="46"/>
      <c r="HHV25" s="46"/>
      <c r="HHW25" s="46"/>
      <c r="HHX25" s="46"/>
      <c r="HHY25" s="46"/>
      <c r="HHZ25" s="46"/>
      <c r="HIA25" s="46"/>
      <c r="HIB25" s="46"/>
      <c r="HIC25" s="46"/>
      <c r="HID25" s="46"/>
      <c r="HIE25" s="46"/>
      <c r="HIF25" s="46"/>
      <c r="HIG25" s="46"/>
      <c r="HIH25" s="46"/>
      <c r="HII25" s="46"/>
      <c r="HIJ25" s="46"/>
      <c r="HIK25" s="46"/>
      <c r="HIL25" s="46"/>
      <c r="HIM25" s="46"/>
      <c r="HIN25" s="46"/>
      <c r="HIO25" s="46"/>
      <c r="HIP25" s="46"/>
      <c r="HIQ25" s="46"/>
      <c r="HIR25" s="46"/>
      <c r="HIS25" s="46"/>
      <c r="HIT25" s="46"/>
      <c r="HIU25" s="46"/>
      <c r="HIV25" s="46"/>
      <c r="HIW25" s="46"/>
      <c r="HIX25" s="46"/>
      <c r="HIY25" s="46"/>
      <c r="HIZ25" s="46"/>
      <c r="HJA25" s="46"/>
      <c r="HJB25" s="46"/>
      <c r="HJC25" s="46"/>
      <c r="HJD25" s="46"/>
      <c r="HJE25" s="46"/>
      <c r="HJF25" s="46"/>
      <c r="HJG25" s="46"/>
      <c r="HJH25" s="46"/>
      <c r="HJI25" s="46"/>
      <c r="HJJ25" s="46"/>
      <c r="HJK25" s="46"/>
      <c r="HJL25" s="46"/>
      <c r="HJM25" s="46"/>
      <c r="HJN25" s="46"/>
      <c r="HJO25" s="46"/>
      <c r="HJP25" s="46"/>
      <c r="HJQ25" s="46"/>
      <c r="HJR25" s="46"/>
      <c r="HJS25" s="46"/>
      <c r="HJT25" s="46"/>
      <c r="HJU25" s="46"/>
      <c r="HJV25" s="46"/>
      <c r="HJW25" s="46"/>
      <c r="HJX25" s="46"/>
      <c r="HJY25" s="46"/>
      <c r="HJZ25" s="46"/>
      <c r="HKA25" s="46"/>
      <c r="HKB25" s="46"/>
      <c r="HKC25" s="46"/>
      <c r="HKD25" s="46"/>
      <c r="HKE25" s="46"/>
      <c r="HKF25" s="46"/>
      <c r="HKG25" s="46"/>
      <c r="HKH25" s="46"/>
      <c r="HKI25" s="46"/>
      <c r="HKJ25" s="46"/>
      <c r="HKK25" s="46"/>
      <c r="HKL25" s="46"/>
      <c r="HKM25" s="46"/>
      <c r="HKN25" s="46"/>
      <c r="HKO25" s="46"/>
      <c r="HKP25" s="46"/>
      <c r="HKQ25" s="46"/>
      <c r="HKR25" s="46"/>
      <c r="HKS25" s="46"/>
      <c r="HKT25" s="46"/>
      <c r="HKU25" s="46"/>
      <c r="HKV25" s="46"/>
      <c r="HKW25" s="46"/>
      <c r="HKX25" s="46"/>
      <c r="HKY25" s="46"/>
      <c r="HKZ25" s="46"/>
      <c r="HLA25" s="46"/>
      <c r="HLB25" s="46"/>
      <c r="HLC25" s="46"/>
      <c r="HLD25" s="46"/>
      <c r="HLE25" s="46"/>
      <c r="HLF25" s="46"/>
      <c r="HLG25" s="46"/>
      <c r="HLH25" s="46"/>
      <c r="HLI25" s="46"/>
      <c r="HLJ25" s="46"/>
      <c r="HLK25" s="46"/>
      <c r="HLL25" s="46"/>
      <c r="HLM25" s="46"/>
      <c r="HLN25" s="46"/>
      <c r="HLO25" s="46"/>
      <c r="HLP25" s="46"/>
      <c r="HLQ25" s="46"/>
      <c r="HLR25" s="46"/>
      <c r="HLS25" s="46"/>
      <c r="HLT25" s="46"/>
      <c r="HLU25" s="46"/>
      <c r="HLV25" s="46"/>
      <c r="HLW25" s="46"/>
      <c r="HLX25" s="46"/>
      <c r="HLY25" s="46"/>
      <c r="HLZ25" s="46"/>
      <c r="HMA25" s="46"/>
      <c r="HMB25" s="46"/>
      <c r="HMC25" s="46"/>
      <c r="HMD25" s="46"/>
      <c r="HME25" s="46"/>
      <c r="HMF25" s="46"/>
      <c r="HMG25" s="46"/>
      <c r="HMH25" s="46"/>
      <c r="HMI25" s="46"/>
      <c r="HMJ25" s="46"/>
      <c r="HMK25" s="46"/>
      <c r="HML25" s="46"/>
      <c r="HMM25" s="46"/>
      <c r="HMN25" s="46"/>
      <c r="HMO25" s="46"/>
      <c r="HMP25" s="46"/>
      <c r="HMQ25" s="46"/>
      <c r="HMR25" s="46"/>
      <c r="HMS25" s="46"/>
      <c r="HMT25" s="46"/>
      <c r="HMU25" s="46"/>
      <c r="HMV25" s="46"/>
      <c r="HMW25" s="46"/>
      <c r="HMX25" s="46"/>
      <c r="HMY25" s="46"/>
      <c r="HMZ25" s="46"/>
      <c r="HNA25" s="46"/>
      <c r="HNB25" s="46"/>
      <c r="HNC25" s="46"/>
      <c r="HND25" s="46"/>
      <c r="HNE25" s="46"/>
      <c r="HNF25" s="46"/>
      <c r="HNG25" s="46"/>
      <c r="HNH25" s="46"/>
      <c r="HNI25" s="46"/>
      <c r="HNJ25" s="46"/>
      <c r="HNK25" s="46"/>
      <c r="HNL25" s="46"/>
      <c r="HNM25" s="46"/>
      <c r="HNN25" s="46"/>
      <c r="HNO25" s="46"/>
      <c r="HNP25" s="46"/>
      <c r="HNQ25" s="46"/>
      <c r="HNR25" s="46"/>
      <c r="HNS25" s="46"/>
      <c r="HNT25" s="46"/>
      <c r="HNU25" s="46"/>
      <c r="HNV25" s="46"/>
      <c r="HNW25" s="46"/>
      <c r="HNX25" s="46"/>
      <c r="HNY25" s="46"/>
      <c r="HNZ25" s="46"/>
      <c r="HOA25" s="46"/>
      <c r="HOB25" s="46"/>
      <c r="HOC25" s="46"/>
      <c r="HOD25" s="46"/>
      <c r="HOE25" s="46"/>
      <c r="HOF25" s="46"/>
      <c r="HOG25" s="46"/>
      <c r="HOH25" s="46"/>
      <c r="HOI25" s="46"/>
      <c r="HOJ25" s="46"/>
      <c r="HOK25" s="46"/>
      <c r="HOL25" s="46"/>
      <c r="HOM25" s="46"/>
      <c r="HON25" s="46"/>
      <c r="HOO25" s="46"/>
      <c r="HOP25" s="46"/>
      <c r="HOQ25" s="46"/>
      <c r="HOR25" s="46"/>
      <c r="HOS25" s="46"/>
      <c r="HOT25" s="46"/>
      <c r="HOU25" s="46"/>
      <c r="HOV25" s="46"/>
      <c r="HOW25" s="46"/>
      <c r="HOX25" s="46"/>
      <c r="HOY25" s="46"/>
      <c r="HOZ25" s="46"/>
      <c r="HPA25" s="46"/>
      <c r="HPB25" s="46"/>
      <c r="HPC25" s="46"/>
      <c r="HPD25" s="46"/>
      <c r="HPE25" s="46"/>
      <c r="HPF25" s="46"/>
      <c r="HPG25" s="46"/>
      <c r="HPH25" s="46"/>
      <c r="HPI25" s="46"/>
      <c r="HPJ25" s="46"/>
      <c r="HPK25" s="46"/>
      <c r="HPL25" s="46"/>
      <c r="HPM25" s="46"/>
      <c r="HPN25" s="46"/>
      <c r="HPO25" s="46"/>
      <c r="HPP25" s="46"/>
      <c r="HPQ25" s="46"/>
      <c r="HPR25" s="46"/>
      <c r="HPS25" s="46"/>
      <c r="HPT25" s="46"/>
      <c r="HPU25" s="46"/>
      <c r="HPV25" s="46"/>
      <c r="HPW25" s="46"/>
      <c r="HPX25" s="46"/>
      <c r="HPY25" s="46"/>
      <c r="HPZ25" s="46"/>
      <c r="HQA25" s="46"/>
      <c r="HQB25" s="46"/>
      <c r="HQC25" s="46"/>
      <c r="HQD25" s="46"/>
      <c r="HQE25" s="46"/>
      <c r="HQF25" s="46"/>
      <c r="HQG25" s="46"/>
      <c r="HQH25" s="46"/>
      <c r="HQI25" s="46"/>
      <c r="HQJ25" s="46"/>
      <c r="HQK25" s="46"/>
      <c r="HQL25" s="46"/>
      <c r="HQM25" s="46"/>
      <c r="HQN25" s="46"/>
      <c r="HQO25" s="46"/>
      <c r="HQP25" s="46"/>
      <c r="HQQ25" s="46"/>
      <c r="HQR25" s="46"/>
      <c r="HQS25" s="46"/>
      <c r="HQT25" s="46"/>
      <c r="HQU25" s="46"/>
      <c r="HQV25" s="46"/>
      <c r="HQW25" s="46"/>
      <c r="HQX25" s="46"/>
      <c r="HQY25" s="46"/>
      <c r="HQZ25" s="46"/>
      <c r="HRA25" s="46"/>
      <c r="HRB25" s="46"/>
      <c r="HRC25" s="46"/>
      <c r="HRD25" s="46"/>
      <c r="HRE25" s="46"/>
      <c r="HRF25" s="46"/>
      <c r="HRG25" s="46"/>
      <c r="HRH25" s="46"/>
      <c r="HRI25" s="46"/>
      <c r="HRJ25" s="46"/>
      <c r="HRK25" s="46"/>
      <c r="HRL25" s="46"/>
      <c r="HRM25" s="46"/>
      <c r="HRN25" s="46"/>
      <c r="HRO25" s="46"/>
      <c r="HRP25" s="46"/>
      <c r="HRQ25" s="46"/>
      <c r="HRR25" s="46"/>
      <c r="HRS25" s="46"/>
      <c r="HRT25" s="46"/>
      <c r="HRU25" s="46"/>
      <c r="HRV25" s="46"/>
      <c r="HRW25" s="46"/>
      <c r="HRX25" s="46"/>
      <c r="HRY25" s="46"/>
      <c r="HRZ25" s="46"/>
      <c r="HSA25" s="46"/>
      <c r="HSB25" s="46"/>
      <c r="HSC25" s="46"/>
      <c r="HSD25" s="46"/>
      <c r="HSE25" s="46"/>
      <c r="HSF25" s="46"/>
      <c r="HSG25" s="46"/>
      <c r="HSH25" s="46"/>
      <c r="HSI25" s="46"/>
      <c r="HSJ25" s="46"/>
      <c r="HSK25" s="46"/>
      <c r="HSL25" s="46"/>
      <c r="HSM25" s="46"/>
      <c r="HSN25" s="46"/>
      <c r="HSO25" s="46"/>
      <c r="HSP25" s="46"/>
      <c r="HSQ25" s="46"/>
      <c r="HSR25" s="46"/>
      <c r="HSS25" s="46"/>
      <c r="HST25" s="46"/>
      <c r="HSU25" s="46"/>
      <c r="HSV25" s="46"/>
      <c r="HSW25" s="46"/>
      <c r="HSX25" s="46"/>
      <c r="HSY25" s="46"/>
      <c r="HSZ25" s="46"/>
      <c r="HTA25" s="46"/>
      <c r="HTB25" s="46"/>
      <c r="HTC25" s="46"/>
      <c r="HTD25" s="46"/>
      <c r="HTE25" s="46"/>
      <c r="HTF25" s="46"/>
      <c r="HTG25" s="46"/>
      <c r="HTH25" s="46"/>
      <c r="HTI25" s="46"/>
      <c r="HTJ25" s="46"/>
      <c r="HTK25" s="46"/>
      <c r="HTL25" s="46"/>
      <c r="HTM25" s="46"/>
      <c r="HTN25" s="46"/>
      <c r="HTO25" s="46"/>
      <c r="HTP25" s="46"/>
      <c r="HTQ25" s="46"/>
      <c r="HTR25" s="46"/>
      <c r="HTS25" s="46"/>
      <c r="HTT25" s="46"/>
      <c r="HTU25" s="46"/>
      <c r="HTV25" s="46"/>
      <c r="HTW25" s="46"/>
      <c r="HTX25" s="46"/>
      <c r="HTY25" s="46"/>
      <c r="HTZ25" s="46"/>
      <c r="HUA25" s="46"/>
      <c r="HUB25" s="46"/>
      <c r="HUC25" s="46"/>
      <c r="HUD25" s="46"/>
      <c r="HUE25" s="46"/>
      <c r="HUF25" s="46"/>
      <c r="HUG25" s="46"/>
      <c r="HUH25" s="46"/>
      <c r="HUI25" s="46"/>
      <c r="HUJ25" s="46"/>
      <c r="HUK25" s="46"/>
      <c r="HUL25" s="46"/>
      <c r="HUM25" s="46"/>
      <c r="HUN25" s="46"/>
      <c r="HUO25" s="46"/>
      <c r="HUP25" s="46"/>
      <c r="HUQ25" s="46"/>
      <c r="HUR25" s="46"/>
      <c r="HUS25" s="46"/>
      <c r="HUT25" s="46"/>
      <c r="HUU25" s="46"/>
      <c r="HUV25" s="46"/>
      <c r="HUW25" s="46"/>
      <c r="HUX25" s="46"/>
      <c r="HUY25" s="46"/>
      <c r="HUZ25" s="46"/>
      <c r="HVA25" s="46"/>
      <c r="HVB25" s="46"/>
      <c r="HVC25" s="46"/>
      <c r="HVD25" s="46"/>
      <c r="HVE25" s="46"/>
      <c r="HVF25" s="46"/>
      <c r="HVG25" s="46"/>
      <c r="HVH25" s="46"/>
      <c r="HVI25" s="46"/>
      <c r="HVJ25" s="46"/>
      <c r="HVK25" s="46"/>
      <c r="HVL25" s="46"/>
      <c r="HVM25" s="46"/>
      <c r="HVN25" s="46"/>
      <c r="HVO25" s="46"/>
      <c r="HVP25" s="46"/>
      <c r="HVQ25" s="46"/>
      <c r="HVR25" s="46"/>
      <c r="HVS25" s="46"/>
      <c r="HVT25" s="46"/>
      <c r="HVU25" s="46"/>
      <c r="HVV25" s="46"/>
      <c r="HVW25" s="46"/>
      <c r="HVX25" s="46"/>
      <c r="HVY25" s="46"/>
      <c r="HVZ25" s="46"/>
      <c r="HWA25" s="46"/>
      <c r="HWB25" s="46"/>
      <c r="HWC25" s="46"/>
      <c r="HWD25" s="46"/>
      <c r="HWE25" s="46"/>
      <c r="HWF25" s="46"/>
      <c r="HWG25" s="46"/>
      <c r="HWH25" s="46"/>
      <c r="HWI25" s="46"/>
      <c r="HWJ25" s="46"/>
      <c r="HWK25" s="46"/>
      <c r="HWL25" s="46"/>
      <c r="HWM25" s="46"/>
      <c r="HWN25" s="46"/>
      <c r="HWO25" s="46"/>
      <c r="HWP25" s="46"/>
      <c r="HWQ25" s="46"/>
      <c r="HWR25" s="46"/>
      <c r="HWS25" s="46"/>
      <c r="HWT25" s="46"/>
      <c r="HWU25" s="46"/>
      <c r="HWV25" s="46"/>
      <c r="HWW25" s="46"/>
      <c r="HWX25" s="46"/>
      <c r="HWY25" s="46"/>
      <c r="HWZ25" s="46"/>
      <c r="HXA25" s="46"/>
      <c r="HXB25" s="46"/>
      <c r="HXC25" s="46"/>
      <c r="HXD25" s="46"/>
      <c r="HXE25" s="46"/>
      <c r="HXF25" s="46"/>
      <c r="HXG25" s="46"/>
      <c r="HXH25" s="46"/>
      <c r="HXI25" s="46"/>
      <c r="HXJ25" s="46"/>
      <c r="HXK25" s="46"/>
      <c r="HXL25" s="46"/>
      <c r="HXM25" s="46"/>
      <c r="HXN25" s="46"/>
      <c r="HXO25" s="46"/>
      <c r="HXP25" s="46"/>
      <c r="HXQ25" s="46"/>
      <c r="HXR25" s="46"/>
      <c r="HXS25" s="46"/>
      <c r="HXT25" s="46"/>
      <c r="HXU25" s="46"/>
      <c r="HXV25" s="46"/>
      <c r="HXW25" s="46"/>
      <c r="HXX25" s="46"/>
      <c r="HXY25" s="46"/>
      <c r="HXZ25" s="46"/>
      <c r="HYA25" s="46"/>
      <c r="HYB25" s="46"/>
      <c r="HYC25" s="46"/>
      <c r="HYD25" s="46"/>
      <c r="HYE25" s="46"/>
      <c r="HYF25" s="46"/>
      <c r="HYG25" s="46"/>
      <c r="HYH25" s="46"/>
      <c r="HYI25" s="46"/>
      <c r="HYJ25" s="46"/>
      <c r="HYK25" s="46"/>
      <c r="HYL25" s="46"/>
      <c r="HYM25" s="46"/>
      <c r="HYN25" s="46"/>
      <c r="HYO25" s="46"/>
      <c r="HYP25" s="46"/>
      <c r="HYQ25" s="46"/>
      <c r="HYR25" s="46"/>
      <c r="HYS25" s="46"/>
      <c r="HYT25" s="46"/>
      <c r="HYU25" s="46"/>
      <c r="HYV25" s="46"/>
      <c r="HYW25" s="46"/>
      <c r="HYX25" s="46"/>
      <c r="HYY25" s="46"/>
      <c r="HYZ25" s="46"/>
      <c r="HZA25" s="46"/>
      <c r="HZB25" s="46"/>
      <c r="HZC25" s="46"/>
      <c r="HZD25" s="46"/>
      <c r="HZE25" s="46"/>
      <c r="HZF25" s="46"/>
      <c r="HZG25" s="46"/>
      <c r="HZH25" s="46"/>
      <c r="HZI25" s="46"/>
      <c r="HZJ25" s="46"/>
      <c r="HZK25" s="46"/>
      <c r="HZL25" s="46"/>
      <c r="HZM25" s="46"/>
      <c r="HZN25" s="46"/>
      <c r="HZO25" s="46"/>
      <c r="HZP25" s="46"/>
      <c r="HZQ25" s="46"/>
      <c r="HZR25" s="46"/>
      <c r="HZS25" s="46"/>
      <c r="HZT25" s="46"/>
      <c r="HZU25" s="46"/>
      <c r="HZV25" s="46"/>
      <c r="HZW25" s="46"/>
      <c r="HZX25" s="46"/>
      <c r="HZY25" s="46"/>
      <c r="HZZ25" s="46"/>
      <c r="IAA25" s="46"/>
      <c r="IAB25" s="46"/>
      <c r="IAC25" s="46"/>
      <c r="IAD25" s="46"/>
      <c r="IAE25" s="46"/>
      <c r="IAF25" s="46"/>
      <c r="IAG25" s="46"/>
      <c r="IAH25" s="46"/>
      <c r="IAI25" s="46"/>
      <c r="IAJ25" s="46"/>
      <c r="IAK25" s="46"/>
      <c r="IAL25" s="46"/>
      <c r="IAM25" s="46"/>
      <c r="IAN25" s="46"/>
      <c r="IAO25" s="46"/>
      <c r="IAP25" s="46"/>
      <c r="IAQ25" s="46"/>
      <c r="IAR25" s="46"/>
      <c r="IAS25" s="46"/>
      <c r="IAT25" s="46"/>
      <c r="IAU25" s="46"/>
      <c r="IAV25" s="46"/>
      <c r="IAW25" s="46"/>
      <c r="IAX25" s="46"/>
      <c r="IAY25" s="46"/>
      <c r="IAZ25" s="46"/>
      <c r="IBA25" s="46"/>
      <c r="IBB25" s="46"/>
      <c r="IBC25" s="46"/>
      <c r="IBD25" s="46"/>
      <c r="IBE25" s="46"/>
      <c r="IBF25" s="46"/>
      <c r="IBG25" s="46"/>
      <c r="IBH25" s="46"/>
      <c r="IBI25" s="46"/>
      <c r="IBJ25" s="46"/>
      <c r="IBK25" s="46"/>
      <c r="IBL25" s="46"/>
      <c r="IBM25" s="46"/>
      <c r="IBN25" s="46"/>
      <c r="IBO25" s="46"/>
      <c r="IBP25" s="46"/>
      <c r="IBQ25" s="46"/>
      <c r="IBR25" s="46"/>
      <c r="IBS25" s="46"/>
      <c r="IBT25" s="46"/>
      <c r="IBU25" s="46"/>
      <c r="IBV25" s="46"/>
      <c r="IBW25" s="46"/>
      <c r="IBX25" s="46"/>
      <c r="IBY25" s="46"/>
      <c r="IBZ25" s="46"/>
      <c r="ICA25" s="46"/>
      <c r="ICB25" s="46"/>
      <c r="ICC25" s="46"/>
      <c r="ICD25" s="46"/>
      <c r="ICE25" s="46"/>
      <c r="ICF25" s="46"/>
      <c r="ICG25" s="46"/>
      <c r="ICH25" s="46"/>
      <c r="ICI25" s="46"/>
      <c r="ICJ25" s="46"/>
      <c r="ICK25" s="46"/>
      <c r="ICL25" s="46"/>
      <c r="ICM25" s="46"/>
      <c r="ICN25" s="46"/>
      <c r="ICO25" s="46"/>
      <c r="ICP25" s="46"/>
      <c r="ICQ25" s="46"/>
      <c r="ICR25" s="46"/>
      <c r="ICS25" s="46"/>
      <c r="ICT25" s="46"/>
      <c r="ICU25" s="46"/>
      <c r="ICV25" s="46"/>
      <c r="ICW25" s="46"/>
      <c r="ICX25" s="46"/>
      <c r="ICY25" s="46"/>
      <c r="ICZ25" s="46"/>
      <c r="IDA25" s="46"/>
      <c r="IDB25" s="46"/>
      <c r="IDC25" s="46"/>
      <c r="IDD25" s="46"/>
      <c r="IDE25" s="46"/>
      <c r="IDF25" s="46"/>
      <c r="IDG25" s="46"/>
      <c r="IDH25" s="46"/>
      <c r="IDI25" s="46"/>
      <c r="IDJ25" s="46"/>
      <c r="IDK25" s="46"/>
      <c r="IDL25" s="46"/>
      <c r="IDM25" s="46"/>
      <c r="IDN25" s="46"/>
      <c r="IDO25" s="46"/>
      <c r="IDP25" s="46"/>
      <c r="IDQ25" s="46"/>
      <c r="IDR25" s="46"/>
      <c r="IDS25" s="46"/>
      <c r="IDT25" s="46"/>
      <c r="IDU25" s="46"/>
      <c r="IDV25" s="46"/>
      <c r="IDW25" s="46"/>
      <c r="IDX25" s="46"/>
      <c r="IDY25" s="46"/>
      <c r="IDZ25" s="46"/>
      <c r="IEA25" s="46"/>
      <c r="IEB25" s="46"/>
      <c r="IEC25" s="46"/>
      <c r="IED25" s="46"/>
      <c r="IEE25" s="46"/>
      <c r="IEF25" s="46"/>
      <c r="IEG25" s="46"/>
      <c r="IEH25" s="46"/>
      <c r="IEI25" s="46"/>
      <c r="IEJ25" s="46"/>
      <c r="IEK25" s="46"/>
      <c r="IEL25" s="46"/>
      <c r="IEM25" s="46"/>
      <c r="IEN25" s="46"/>
      <c r="IEO25" s="46"/>
      <c r="IEP25" s="46"/>
      <c r="IEQ25" s="46"/>
      <c r="IER25" s="46"/>
      <c r="IES25" s="46"/>
      <c r="IET25" s="46"/>
      <c r="IEU25" s="46"/>
      <c r="IEV25" s="46"/>
      <c r="IEW25" s="46"/>
      <c r="IEX25" s="46"/>
      <c r="IEY25" s="46"/>
      <c r="IEZ25" s="46"/>
      <c r="IFA25" s="46"/>
      <c r="IFB25" s="46"/>
      <c r="IFC25" s="46"/>
      <c r="IFD25" s="46"/>
      <c r="IFE25" s="46"/>
      <c r="IFF25" s="46"/>
      <c r="IFG25" s="46"/>
      <c r="IFH25" s="46"/>
      <c r="IFI25" s="46"/>
      <c r="IFJ25" s="46"/>
      <c r="IFK25" s="46"/>
      <c r="IFL25" s="46"/>
      <c r="IFM25" s="46"/>
      <c r="IFN25" s="46"/>
      <c r="IFO25" s="46"/>
      <c r="IFP25" s="46"/>
      <c r="IFQ25" s="46"/>
      <c r="IFR25" s="46"/>
      <c r="IFS25" s="46"/>
      <c r="IFT25" s="46"/>
      <c r="IFU25" s="46"/>
      <c r="IFV25" s="46"/>
      <c r="IFW25" s="46"/>
      <c r="IFX25" s="46"/>
      <c r="IFY25" s="46"/>
      <c r="IFZ25" s="46"/>
      <c r="IGA25" s="46"/>
      <c r="IGB25" s="46"/>
      <c r="IGC25" s="46"/>
      <c r="IGD25" s="46"/>
      <c r="IGE25" s="46"/>
      <c r="IGF25" s="46"/>
      <c r="IGG25" s="46"/>
      <c r="IGH25" s="46"/>
      <c r="IGI25" s="46"/>
      <c r="IGJ25" s="46"/>
      <c r="IGK25" s="46"/>
      <c r="IGL25" s="46"/>
      <c r="IGM25" s="46"/>
      <c r="IGN25" s="46"/>
      <c r="IGO25" s="46"/>
      <c r="IGP25" s="46"/>
      <c r="IGQ25" s="46"/>
      <c r="IGR25" s="46"/>
      <c r="IGS25" s="46"/>
      <c r="IGT25" s="46"/>
      <c r="IGU25" s="46"/>
      <c r="IGV25" s="46"/>
      <c r="IGW25" s="46"/>
      <c r="IGX25" s="46"/>
      <c r="IGY25" s="46"/>
      <c r="IGZ25" s="46"/>
      <c r="IHA25" s="46"/>
      <c r="IHB25" s="46"/>
      <c r="IHC25" s="46"/>
      <c r="IHD25" s="46"/>
      <c r="IHE25" s="46"/>
      <c r="IHF25" s="46"/>
      <c r="IHG25" s="46"/>
      <c r="IHH25" s="46"/>
      <c r="IHI25" s="46"/>
      <c r="IHJ25" s="46"/>
      <c r="IHK25" s="46"/>
      <c r="IHL25" s="46"/>
      <c r="IHM25" s="46"/>
      <c r="IHN25" s="46"/>
      <c r="IHO25" s="46"/>
      <c r="IHP25" s="46"/>
      <c r="IHQ25" s="46"/>
      <c r="IHR25" s="46"/>
      <c r="IHS25" s="46"/>
      <c r="IHT25" s="46"/>
      <c r="IHU25" s="46"/>
      <c r="IHV25" s="46"/>
      <c r="IHW25" s="46"/>
      <c r="IHX25" s="46"/>
      <c r="IHY25" s="46"/>
      <c r="IHZ25" s="46"/>
      <c r="IIA25" s="46"/>
      <c r="IIB25" s="46"/>
      <c r="IIC25" s="46"/>
      <c r="IID25" s="46"/>
      <c r="IIE25" s="46"/>
      <c r="IIF25" s="46"/>
      <c r="IIG25" s="46"/>
      <c r="IIH25" s="46"/>
      <c r="III25" s="46"/>
      <c r="IIJ25" s="46"/>
      <c r="IIK25" s="46"/>
      <c r="IIL25" s="46"/>
      <c r="IIM25" s="46"/>
      <c r="IIN25" s="46"/>
      <c r="IIO25" s="46"/>
      <c r="IIP25" s="46"/>
      <c r="IIQ25" s="46"/>
      <c r="IIR25" s="46"/>
      <c r="IIS25" s="46"/>
      <c r="IIT25" s="46"/>
      <c r="IIU25" s="46"/>
      <c r="IIV25" s="46"/>
      <c r="IIW25" s="46"/>
      <c r="IIX25" s="46"/>
      <c r="IIY25" s="46"/>
      <c r="IIZ25" s="46"/>
      <c r="IJA25" s="46"/>
      <c r="IJB25" s="46"/>
      <c r="IJC25" s="46"/>
      <c r="IJD25" s="46"/>
      <c r="IJE25" s="46"/>
      <c r="IJF25" s="46"/>
      <c r="IJG25" s="46"/>
      <c r="IJH25" s="46"/>
      <c r="IJI25" s="46"/>
      <c r="IJJ25" s="46"/>
      <c r="IJK25" s="46"/>
      <c r="IJL25" s="46"/>
      <c r="IJM25" s="46"/>
      <c r="IJN25" s="46"/>
      <c r="IJO25" s="46"/>
      <c r="IJP25" s="46"/>
      <c r="IJQ25" s="46"/>
      <c r="IJR25" s="46"/>
      <c r="IJS25" s="46"/>
      <c r="IJT25" s="46"/>
      <c r="IJU25" s="46"/>
      <c r="IJV25" s="46"/>
      <c r="IJW25" s="46"/>
      <c r="IJX25" s="46"/>
      <c r="IJY25" s="46"/>
      <c r="IJZ25" s="46"/>
      <c r="IKA25" s="46"/>
      <c r="IKB25" s="46"/>
      <c r="IKC25" s="46"/>
      <c r="IKD25" s="46"/>
      <c r="IKE25" s="46"/>
      <c r="IKF25" s="46"/>
      <c r="IKG25" s="46"/>
      <c r="IKH25" s="46"/>
      <c r="IKI25" s="46"/>
      <c r="IKJ25" s="46"/>
      <c r="IKK25" s="46"/>
      <c r="IKL25" s="46"/>
      <c r="IKM25" s="46"/>
      <c r="IKN25" s="46"/>
      <c r="IKO25" s="46"/>
      <c r="IKP25" s="46"/>
      <c r="IKQ25" s="46"/>
      <c r="IKR25" s="46"/>
      <c r="IKS25" s="46"/>
      <c r="IKT25" s="46"/>
      <c r="IKU25" s="46"/>
      <c r="IKV25" s="46"/>
      <c r="IKW25" s="46"/>
      <c r="IKX25" s="46"/>
      <c r="IKY25" s="46"/>
      <c r="IKZ25" s="46"/>
      <c r="ILA25" s="46"/>
      <c r="ILB25" s="46"/>
      <c r="ILC25" s="46"/>
      <c r="ILD25" s="46"/>
      <c r="ILE25" s="46"/>
      <c r="ILF25" s="46"/>
      <c r="ILG25" s="46"/>
      <c r="ILH25" s="46"/>
      <c r="ILI25" s="46"/>
      <c r="ILJ25" s="46"/>
      <c r="ILK25" s="46"/>
      <c r="ILL25" s="46"/>
      <c r="ILM25" s="46"/>
      <c r="ILN25" s="46"/>
      <c r="ILO25" s="46"/>
      <c r="ILP25" s="46"/>
      <c r="ILQ25" s="46"/>
      <c r="ILR25" s="46"/>
      <c r="ILS25" s="46"/>
      <c r="ILT25" s="46"/>
      <c r="ILU25" s="46"/>
      <c r="ILV25" s="46"/>
      <c r="ILW25" s="46"/>
      <c r="ILX25" s="46"/>
      <c r="ILY25" s="46"/>
      <c r="ILZ25" s="46"/>
      <c r="IMA25" s="46"/>
      <c r="IMB25" s="46"/>
      <c r="IMC25" s="46"/>
      <c r="IMD25" s="46"/>
      <c r="IME25" s="46"/>
      <c r="IMF25" s="46"/>
      <c r="IMG25" s="46"/>
      <c r="IMH25" s="46"/>
      <c r="IMI25" s="46"/>
      <c r="IMJ25" s="46"/>
      <c r="IMK25" s="46"/>
      <c r="IML25" s="46"/>
      <c r="IMM25" s="46"/>
      <c r="IMN25" s="46"/>
      <c r="IMO25" s="46"/>
      <c r="IMP25" s="46"/>
      <c r="IMQ25" s="46"/>
      <c r="IMR25" s="46"/>
      <c r="IMS25" s="46"/>
      <c r="IMT25" s="46"/>
      <c r="IMU25" s="46"/>
      <c r="IMV25" s="46"/>
      <c r="IMW25" s="46"/>
      <c r="IMX25" s="46"/>
      <c r="IMY25" s="46"/>
      <c r="IMZ25" s="46"/>
      <c r="INA25" s="46"/>
      <c r="INB25" s="46"/>
      <c r="INC25" s="46"/>
      <c r="IND25" s="46"/>
      <c r="INE25" s="46"/>
      <c r="INF25" s="46"/>
      <c r="ING25" s="46"/>
      <c r="INH25" s="46"/>
      <c r="INI25" s="46"/>
      <c r="INJ25" s="46"/>
      <c r="INK25" s="46"/>
      <c r="INL25" s="46"/>
      <c r="INM25" s="46"/>
      <c r="INN25" s="46"/>
      <c r="INO25" s="46"/>
      <c r="INP25" s="46"/>
      <c r="INQ25" s="46"/>
      <c r="INR25" s="46"/>
      <c r="INS25" s="46"/>
      <c r="INT25" s="46"/>
      <c r="INU25" s="46"/>
      <c r="INV25" s="46"/>
      <c r="INW25" s="46"/>
      <c r="INX25" s="46"/>
      <c r="INY25" s="46"/>
      <c r="INZ25" s="46"/>
      <c r="IOA25" s="46"/>
      <c r="IOB25" s="46"/>
      <c r="IOC25" s="46"/>
      <c r="IOD25" s="46"/>
      <c r="IOE25" s="46"/>
      <c r="IOF25" s="46"/>
      <c r="IOG25" s="46"/>
      <c r="IOH25" s="46"/>
      <c r="IOI25" s="46"/>
      <c r="IOJ25" s="46"/>
      <c r="IOK25" s="46"/>
      <c r="IOL25" s="46"/>
      <c r="IOM25" s="46"/>
      <c r="ION25" s="46"/>
      <c r="IOO25" s="46"/>
      <c r="IOP25" s="46"/>
      <c r="IOQ25" s="46"/>
      <c r="IOR25" s="46"/>
      <c r="IOS25" s="46"/>
      <c r="IOT25" s="46"/>
      <c r="IOU25" s="46"/>
      <c r="IOV25" s="46"/>
      <c r="IOW25" s="46"/>
      <c r="IOX25" s="46"/>
      <c r="IOY25" s="46"/>
      <c r="IOZ25" s="46"/>
      <c r="IPA25" s="46"/>
      <c r="IPB25" s="46"/>
      <c r="IPC25" s="46"/>
      <c r="IPD25" s="46"/>
      <c r="IPE25" s="46"/>
      <c r="IPF25" s="46"/>
      <c r="IPG25" s="46"/>
      <c r="IPH25" s="46"/>
      <c r="IPI25" s="46"/>
      <c r="IPJ25" s="46"/>
      <c r="IPK25" s="46"/>
      <c r="IPL25" s="46"/>
      <c r="IPM25" s="46"/>
      <c r="IPN25" s="46"/>
      <c r="IPO25" s="46"/>
      <c r="IPP25" s="46"/>
      <c r="IPQ25" s="46"/>
      <c r="IPR25" s="46"/>
      <c r="IPS25" s="46"/>
      <c r="IPT25" s="46"/>
      <c r="IPU25" s="46"/>
      <c r="IPV25" s="46"/>
      <c r="IPW25" s="46"/>
      <c r="IPX25" s="46"/>
      <c r="IPY25" s="46"/>
      <c r="IPZ25" s="46"/>
      <c r="IQA25" s="46"/>
      <c r="IQB25" s="46"/>
      <c r="IQC25" s="46"/>
      <c r="IQD25" s="46"/>
      <c r="IQE25" s="46"/>
      <c r="IQF25" s="46"/>
      <c r="IQG25" s="46"/>
      <c r="IQH25" s="46"/>
      <c r="IQI25" s="46"/>
      <c r="IQJ25" s="46"/>
      <c r="IQK25" s="46"/>
      <c r="IQL25" s="46"/>
      <c r="IQM25" s="46"/>
      <c r="IQN25" s="46"/>
      <c r="IQO25" s="46"/>
      <c r="IQP25" s="46"/>
      <c r="IQQ25" s="46"/>
      <c r="IQR25" s="46"/>
      <c r="IQS25" s="46"/>
      <c r="IQT25" s="46"/>
      <c r="IQU25" s="46"/>
      <c r="IQV25" s="46"/>
      <c r="IQW25" s="46"/>
      <c r="IQX25" s="46"/>
      <c r="IQY25" s="46"/>
      <c r="IQZ25" s="46"/>
      <c r="IRA25" s="46"/>
      <c r="IRB25" s="46"/>
      <c r="IRC25" s="46"/>
      <c r="IRD25" s="46"/>
      <c r="IRE25" s="46"/>
      <c r="IRF25" s="46"/>
      <c r="IRG25" s="46"/>
      <c r="IRH25" s="46"/>
      <c r="IRI25" s="46"/>
      <c r="IRJ25" s="46"/>
      <c r="IRK25" s="46"/>
      <c r="IRL25" s="46"/>
      <c r="IRM25" s="46"/>
      <c r="IRN25" s="46"/>
      <c r="IRO25" s="46"/>
      <c r="IRP25" s="46"/>
      <c r="IRQ25" s="46"/>
      <c r="IRR25" s="46"/>
      <c r="IRS25" s="46"/>
      <c r="IRT25" s="46"/>
      <c r="IRU25" s="46"/>
      <c r="IRV25" s="46"/>
      <c r="IRW25" s="46"/>
      <c r="IRX25" s="46"/>
      <c r="IRY25" s="46"/>
      <c r="IRZ25" s="46"/>
      <c r="ISA25" s="46"/>
      <c r="ISB25" s="46"/>
      <c r="ISC25" s="46"/>
      <c r="ISD25" s="46"/>
      <c r="ISE25" s="46"/>
      <c r="ISF25" s="46"/>
      <c r="ISG25" s="46"/>
      <c r="ISH25" s="46"/>
      <c r="ISI25" s="46"/>
      <c r="ISJ25" s="46"/>
      <c r="ISK25" s="46"/>
      <c r="ISL25" s="46"/>
      <c r="ISM25" s="46"/>
      <c r="ISN25" s="46"/>
      <c r="ISO25" s="46"/>
      <c r="ISP25" s="46"/>
      <c r="ISQ25" s="46"/>
      <c r="ISR25" s="46"/>
      <c r="ISS25" s="46"/>
      <c r="IST25" s="46"/>
      <c r="ISU25" s="46"/>
      <c r="ISV25" s="46"/>
      <c r="ISW25" s="46"/>
      <c r="ISX25" s="46"/>
      <c r="ISY25" s="46"/>
      <c r="ISZ25" s="46"/>
      <c r="ITA25" s="46"/>
      <c r="ITB25" s="46"/>
      <c r="ITC25" s="46"/>
      <c r="ITD25" s="46"/>
      <c r="ITE25" s="46"/>
      <c r="ITF25" s="46"/>
      <c r="ITG25" s="46"/>
      <c r="ITH25" s="46"/>
      <c r="ITI25" s="46"/>
      <c r="ITJ25" s="46"/>
      <c r="ITK25" s="46"/>
      <c r="ITL25" s="46"/>
      <c r="ITM25" s="46"/>
      <c r="ITN25" s="46"/>
      <c r="ITO25" s="46"/>
      <c r="ITP25" s="46"/>
      <c r="ITQ25" s="46"/>
      <c r="ITR25" s="46"/>
      <c r="ITS25" s="46"/>
      <c r="ITT25" s="46"/>
      <c r="ITU25" s="46"/>
      <c r="ITV25" s="46"/>
      <c r="ITW25" s="46"/>
      <c r="ITX25" s="46"/>
      <c r="ITY25" s="46"/>
      <c r="ITZ25" s="46"/>
      <c r="IUA25" s="46"/>
      <c r="IUB25" s="46"/>
      <c r="IUC25" s="46"/>
      <c r="IUD25" s="46"/>
      <c r="IUE25" s="46"/>
      <c r="IUF25" s="46"/>
      <c r="IUG25" s="46"/>
      <c r="IUH25" s="46"/>
      <c r="IUI25" s="46"/>
      <c r="IUJ25" s="46"/>
      <c r="IUK25" s="46"/>
      <c r="IUL25" s="46"/>
      <c r="IUM25" s="46"/>
      <c r="IUN25" s="46"/>
      <c r="IUO25" s="46"/>
      <c r="IUP25" s="46"/>
      <c r="IUQ25" s="46"/>
      <c r="IUR25" s="46"/>
      <c r="IUS25" s="46"/>
      <c r="IUT25" s="46"/>
      <c r="IUU25" s="46"/>
      <c r="IUV25" s="46"/>
      <c r="IUW25" s="46"/>
      <c r="IUX25" s="46"/>
      <c r="IUY25" s="46"/>
      <c r="IUZ25" s="46"/>
      <c r="IVA25" s="46"/>
      <c r="IVB25" s="46"/>
      <c r="IVC25" s="46"/>
      <c r="IVD25" s="46"/>
      <c r="IVE25" s="46"/>
      <c r="IVF25" s="46"/>
      <c r="IVG25" s="46"/>
      <c r="IVH25" s="46"/>
      <c r="IVI25" s="46"/>
      <c r="IVJ25" s="46"/>
      <c r="IVK25" s="46"/>
      <c r="IVL25" s="46"/>
      <c r="IVM25" s="46"/>
      <c r="IVN25" s="46"/>
      <c r="IVO25" s="46"/>
      <c r="IVP25" s="46"/>
      <c r="IVQ25" s="46"/>
      <c r="IVR25" s="46"/>
      <c r="IVS25" s="46"/>
      <c r="IVT25" s="46"/>
      <c r="IVU25" s="46"/>
      <c r="IVV25" s="46"/>
      <c r="IVW25" s="46"/>
      <c r="IVX25" s="46"/>
      <c r="IVY25" s="46"/>
      <c r="IVZ25" s="46"/>
      <c r="IWA25" s="46"/>
      <c r="IWB25" s="46"/>
      <c r="IWC25" s="46"/>
      <c r="IWD25" s="46"/>
      <c r="IWE25" s="46"/>
      <c r="IWF25" s="46"/>
      <c r="IWG25" s="46"/>
      <c r="IWH25" s="46"/>
      <c r="IWI25" s="46"/>
      <c r="IWJ25" s="46"/>
      <c r="IWK25" s="46"/>
      <c r="IWL25" s="46"/>
      <c r="IWM25" s="46"/>
      <c r="IWN25" s="46"/>
      <c r="IWO25" s="46"/>
      <c r="IWP25" s="46"/>
      <c r="IWQ25" s="46"/>
      <c r="IWR25" s="46"/>
      <c r="IWS25" s="46"/>
      <c r="IWT25" s="46"/>
      <c r="IWU25" s="46"/>
      <c r="IWV25" s="46"/>
      <c r="IWW25" s="46"/>
      <c r="IWX25" s="46"/>
      <c r="IWY25" s="46"/>
      <c r="IWZ25" s="46"/>
      <c r="IXA25" s="46"/>
      <c r="IXB25" s="46"/>
      <c r="IXC25" s="46"/>
      <c r="IXD25" s="46"/>
      <c r="IXE25" s="46"/>
      <c r="IXF25" s="46"/>
      <c r="IXG25" s="46"/>
      <c r="IXH25" s="46"/>
      <c r="IXI25" s="46"/>
      <c r="IXJ25" s="46"/>
      <c r="IXK25" s="46"/>
      <c r="IXL25" s="46"/>
      <c r="IXM25" s="46"/>
      <c r="IXN25" s="46"/>
      <c r="IXO25" s="46"/>
      <c r="IXP25" s="46"/>
      <c r="IXQ25" s="46"/>
      <c r="IXR25" s="46"/>
      <c r="IXS25" s="46"/>
      <c r="IXT25" s="46"/>
      <c r="IXU25" s="46"/>
      <c r="IXV25" s="46"/>
      <c r="IXW25" s="46"/>
      <c r="IXX25" s="46"/>
      <c r="IXY25" s="46"/>
      <c r="IXZ25" s="46"/>
      <c r="IYA25" s="46"/>
      <c r="IYB25" s="46"/>
      <c r="IYC25" s="46"/>
      <c r="IYD25" s="46"/>
      <c r="IYE25" s="46"/>
      <c r="IYF25" s="46"/>
      <c r="IYG25" s="46"/>
      <c r="IYH25" s="46"/>
      <c r="IYI25" s="46"/>
      <c r="IYJ25" s="46"/>
      <c r="IYK25" s="46"/>
      <c r="IYL25" s="46"/>
      <c r="IYM25" s="46"/>
      <c r="IYN25" s="46"/>
      <c r="IYO25" s="46"/>
      <c r="IYP25" s="46"/>
      <c r="IYQ25" s="46"/>
      <c r="IYR25" s="46"/>
      <c r="IYS25" s="46"/>
      <c r="IYT25" s="46"/>
      <c r="IYU25" s="46"/>
      <c r="IYV25" s="46"/>
      <c r="IYW25" s="46"/>
      <c r="IYX25" s="46"/>
      <c r="IYY25" s="46"/>
      <c r="IYZ25" s="46"/>
      <c r="IZA25" s="46"/>
      <c r="IZB25" s="46"/>
      <c r="IZC25" s="46"/>
      <c r="IZD25" s="46"/>
      <c r="IZE25" s="46"/>
      <c r="IZF25" s="46"/>
      <c r="IZG25" s="46"/>
      <c r="IZH25" s="46"/>
      <c r="IZI25" s="46"/>
      <c r="IZJ25" s="46"/>
      <c r="IZK25" s="46"/>
      <c r="IZL25" s="46"/>
      <c r="IZM25" s="46"/>
      <c r="IZN25" s="46"/>
      <c r="IZO25" s="46"/>
      <c r="IZP25" s="46"/>
      <c r="IZQ25" s="46"/>
      <c r="IZR25" s="46"/>
      <c r="IZS25" s="46"/>
      <c r="IZT25" s="46"/>
      <c r="IZU25" s="46"/>
      <c r="IZV25" s="46"/>
      <c r="IZW25" s="46"/>
      <c r="IZX25" s="46"/>
      <c r="IZY25" s="46"/>
      <c r="IZZ25" s="46"/>
      <c r="JAA25" s="46"/>
      <c r="JAB25" s="46"/>
      <c r="JAC25" s="46"/>
      <c r="JAD25" s="46"/>
      <c r="JAE25" s="46"/>
      <c r="JAF25" s="46"/>
      <c r="JAG25" s="46"/>
      <c r="JAH25" s="46"/>
      <c r="JAI25" s="46"/>
      <c r="JAJ25" s="46"/>
      <c r="JAK25" s="46"/>
      <c r="JAL25" s="46"/>
      <c r="JAM25" s="46"/>
      <c r="JAN25" s="46"/>
      <c r="JAO25" s="46"/>
      <c r="JAP25" s="46"/>
      <c r="JAQ25" s="46"/>
      <c r="JAR25" s="46"/>
      <c r="JAS25" s="46"/>
      <c r="JAT25" s="46"/>
      <c r="JAU25" s="46"/>
      <c r="JAV25" s="46"/>
      <c r="JAW25" s="46"/>
      <c r="JAX25" s="46"/>
      <c r="JAY25" s="46"/>
      <c r="JAZ25" s="46"/>
      <c r="JBA25" s="46"/>
      <c r="JBB25" s="46"/>
      <c r="JBC25" s="46"/>
      <c r="JBD25" s="46"/>
      <c r="JBE25" s="46"/>
      <c r="JBF25" s="46"/>
      <c r="JBG25" s="46"/>
      <c r="JBH25" s="46"/>
      <c r="JBI25" s="46"/>
      <c r="JBJ25" s="46"/>
      <c r="JBK25" s="46"/>
      <c r="JBL25" s="46"/>
      <c r="JBM25" s="46"/>
      <c r="JBN25" s="46"/>
      <c r="JBO25" s="46"/>
      <c r="JBP25" s="46"/>
      <c r="JBQ25" s="46"/>
      <c r="JBR25" s="46"/>
      <c r="JBS25" s="46"/>
      <c r="JBT25" s="46"/>
      <c r="JBU25" s="46"/>
      <c r="JBV25" s="46"/>
      <c r="JBW25" s="46"/>
      <c r="JBX25" s="46"/>
      <c r="JBY25" s="46"/>
      <c r="JBZ25" s="46"/>
      <c r="JCA25" s="46"/>
      <c r="JCB25" s="46"/>
      <c r="JCC25" s="46"/>
      <c r="JCD25" s="46"/>
      <c r="JCE25" s="46"/>
      <c r="JCF25" s="46"/>
      <c r="JCG25" s="46"/>
      <c r="JCH25" s="46"/>
      <c r="JCI25" s="46"/>
      <c r="JCJ25" s="46"/>
      <c r="JCK25" s="46"/>
      <c r="JCL25" s="46"/>
      <c r="JCM25" s="46"/>
      <c r="JCN25" s="46"/>
      <c r="JCO25" s="46"/>
      <c r="JCP25" s="46"/>
      <c r="JCQ25" s="46"/>
      <c r="JCR25" s="46"/>
      <c r="JCS25" s="46"/>
      <c r="JCT25" s="46"/>
      <c r="JCU25" s="46"/>
      <c r="JCV25" s="46"/>
      <c r="JCW25" s="46"/>
      <c r="JCX25" s="46"/>
      <c r="JCY25" s="46"/>
      <c r="JCZ25" s="46"/>
      <c r="JDA25" s="46"/>
      <c r="JDB25" s="46"/>
      <c r="JDC25" s="46"/>
      <c r="JDD25" s="46"/>
      <c r="JDE25" s="46"/>
      <c r="JDF25" s="46"/>
      <c r="JDG25" s="46"/>
      <c r="JDH25" s="46"/>
      <c r="JDI25" s="46"/>
      <c r="JDJ25" s="46"/>
      <c r="JDK25" s="46"/>
      <c r="JDL25" s="46"/>
      <c r="JDM25" s="46"/>
      <c r="JDN25" s="46"/>
      <c r="JDO25" s="46"/>
      <c r="JDP25" s="46"/>
      <c r="JDQ25" s="46"/>
      <c r="JDR25" s="46"/>
      <c r="JDS25" s="46"/>
      <c r="JDT25" s="46"/>
      <c r="JDU25" s="46"/>
      <c r="JDV25" s="46"/>
      <c r="JDW25" s="46"/>
      <c r="JDX25" s="46"/>
      <c r="JDY25" s="46"/>
      <c r="JDZ25" s="46"/>
      <c r="JEA25" s="46"/>
      <c r="JEB25" s="46"/>
      <c r="JEC25" s="46"/>
      <c r="JED25" s="46"/>
      <c r="JEE25" s="46"/>
      <c r="JEF25" s="46"/>
      <c r="JEG25" s="46"/>
      <c r="JEH25" s="46"/>
      <c r="JEI25" s="46"/>
      <c r="JEJ25" s="46"/>
      <c r="JEK25" s="46"/>
      <c r="JEL25" s="46"/>
      <c r="JEM25" s="46"/>
      <c r="JEN25" s="46"/>
      <c r="JEO25" s="46"/>
      <c r="JEP25" s="46"/>
      <c r="JEQ25" s="46"/>
      <c r="JER25" s="46"/>
      <c r="JES25" s="46"/>
      <c r="JET25" s="46"/>
      <c r="JEU25" s="46"/>
      <c r="JEV25" s="46"/>
      <c r="JEW25" s="46"/>
      <c r="JEX25" s="46"/>
      <c r="JEY25" s="46"/>
      <c r="JEZ25" s="46"/>
      <c r="JFA25" s="46"/>
      <c r="JFB25" s="46"/>
      <c r="JFC25" s="46"/>
      <c r="JFD25" s="46"/>
      <c r="JFE25" s="46"/>
      <c r="JFF25" s="46"/>
      <c r="JFG25" s="46"/>
      <c r="JFH25" s="46"/>
      <c r="JFI25" s="46"/>
      <c r="JFJ25" s="46"/>
      <c r="JFK25" s="46"/>
      <c r="JFL25" s="46"/>
      <c r="JFM25" s="46"/>
      <c r="JFN25" s="46"/>
      <c r="JFO25" s="46"/>
      <c r="JFP25" s="46"/>
      <c r="JFQ25" s="46"/>
      <c r="JFR25" s="46"/>
      <c r="JFS25" s="46"/>
      <c r="JFT25" s="46"/>
      <c r="JFU25" s="46"/>
      <c r="JFV25" s="46"/>
      <c r="JFW25" s="46"/>
      <c r="JFX25" s="46"/>
      <c r="JFY25" s="46"/>
      <c r="JFZ25" s="46"/>
      <c r="JGA25" s="46"/>
      <c r="JGB25" s="46"/>
      <c r="JGC25" s="46"/>
      <c r="JGD25" s="46"/>
      <c r="JGE25" s="46"/>
      <c r="JGF25" s="46"/>
      <c r="JGG25" s="46"/>
      <c r="JGH25" s="46"/>
      <c r="JGI25" s="46"/>
      <c r="JGJ25" s="46"/>
      <c r="JGK25" s="46"/>
      <c r="JGL25" s="46"/>
      <c r="JGM25" s="46"/>
      <c r="JGN25" s="46"/>
      <c r="JGO25" s="46"/>
      <c r="JGP25" s="46"/>
      <c r="JGQ25" s="46"/>
      <c r="JGR25" s="46"/>
      <c r="JGS25" s="46"/>
      <c r="JGT25" s="46"/>
      <c r="JGU25" s="46"/>
      <c r="JGV25" s="46"/>
      <c r="JGW25" s="46"/>
      <c r="JGX25" s="46"/>
      <c r="JGY25" s="46"/>
      <c r="JGZ25" s="46"/>
      <c r="JHA25" s="46"/>
      <c r="JHB25" s="46"/>
      <c r="JHC25" s="46"/>
      <c r="JHD25" s="46"/>
      <c r="JHE25" s="46"/>
      <c r="JHF25" s="46"/>
      <c r="JHG25" s="46"/>
      <c r="JHH25" s="46"/>
      <c r="JHI25" s="46"/>
      <c r="JHJ25" s="46"/>
      <c r="JHK25" s="46"/>
      <c r="JHL25" s="46"/>
      <c r="JHM25" s="46"/>
      <c r="JHN25" s="46"/>
      <c r="JHO25" s="46"/>
      <c r="JHP25" s="46"/>
      <c r="JHQ25" s="46"/>
      <c r="JHR25" s="46"/>
      <c r="JHS25" s="46"/>
      <c r="JHT25" s="46"/>
      <c r="JHU25" s="46"/>
      <c r="JHV25" s="46"/>
      <c r="JHW25" s="46"/>
      <c r="JHX25" s="46"/>
      <c r="JHY25" s="46"/>
      <c r="JHZ25" s="46"/>
      <c r="JIA25" s="46"/>
      <c r="JIB25" s="46"/>
      <c r="JIC25" s="46"/>
      <c r="JID25" s="46"/>
      <c r="JIE25" s="46"/>
      <c r="JIF25" s="46"/>
      <c r="JIG25" s="46"/>
      <c r="JIH25" s="46"/>
      <c r="JII25" s="46"/>
      <c r="JIJ25" s="46"/>
      <c r="JIK25" s="46"/>
      <c r="JIL25" s="46"/>
      <c r="JIM25" s="46"/>
      <c r="JIN25" s="46"/>
      <c r="JIO25" s="46"/>
      <c r="JIP25" s="46"/>
      <c r="JIQ25" s="46"/>
      <c r="JIR25" s="46"/>
      <c r="JIS25" s="46"/>
      <c r="JIT25" s="46"/>
      <c r="JIU25" s="46"/>
      <c r="JIV25" s="46"/>
      <c r="JIW25" s="46"/>
      <c r="JIX25" s="46"/>
      <c r="JIY25" s="46"/>
      <c r="JIZ25" s="46"/>
      <c r="JJA25" s="46"/>
      <c r="JJB25" s="46"/>
      <c r="JJC25" s="46"/>
      <c r="JJD25" s="46"/>
      <c r="JJE25" s="46"/>
      <c r="JJF25" s="46"/>
      <c r="JJG25" s="46"/>
      <c r="JJH25" s="46"/>
      <c r="JJI25" s="46"/>
      <c r="JJJ25" s="46"/>
      <c r="JJK25" s="46"/>
      <c r="JJL25" s="46"/>
      <c r="JJM25" s="46"/>
      <c r="JJN25" s="46"/>
      <c r="JJO25" s="46"/>
      <c r="JJP25" s="46"/>
      <c r="JJQ25" s="46"/>
      <c r="JJR25" s="46"/>
      <c r="JJS25" s="46"/>
      <c r="JJT25" s="46"/>
      <c r="JJU25" s="46"/>
      <c r="JJV25" s="46"/>
      <c r="JJW25" s="46"/>
      <c r="JJX25" s="46"/>
      <c r="JJY25" s="46"/>
      <c r="JJZ25" s="46"/>
      <c r="JKA25" s="46"/>
      <c r="JKB25" s="46"/>
      <c r="JKC25" s="46"/>
      <c r="JKD25" s="46"/>
      <c r="JKE25" s="46"/>
      <c r="JKF25" s="46"/>
      <c r="JKG25" s="46"/>
      <c r="JKH25" s="46"/>
      <c r="JKI25" s="46"/>
      <c r="JKJ25" s="46"/>
      <c r="JKK25" s="46"/>
      <c r="JKL25" s="46"/>
      <c r="JKM25" s="46"/>
      <c r="JKN25" s="46"/>
      <c r="JKO25" s="46"/>
      <c r="JKP25" s="46"/>
      <c r="JKQ25" s="46"/>
      <c r="JKR25" s="46"/>
      <c r="JKS25" s="46"/>
      <c r="JKT25" s="46"/>
      <c r="JKU25" s="46"/>
      <c r="JKV25" s="46"/>
      <c r="JKW25" s="46"/>
      <c r="JKX25" s="46"/>
      <c r="JKY25" s="46"/>
      <c r="JKZ25" s="46"/>
      <c r="JLA25" s="46"/>
      <c r="JLB25" s="46"/>
      <c r="JLC25" s="46"/>
      <c r="JLD25" s="46"/>
      <c r="JLE25" s="46"/>
      <c r="JLF25" s="46"/>
      <c r="JLG25" s="46"/>
      <c r="JLH25" s="46"/>
      <c r="JLI25" s="46"/>
      <c r="JLJ25" s="46"/>
      <c r="JLK25" s="46"/>
      <c r="JLL25" s="46"/>
      <c r="JLM25" s="46"/>
      <c r="JLN25" s="46"/>
      <c r="JLO25" s="46"/>
      <c r="JLP25" s="46"/>
      <c r="JLQ25" s="46"/>
      <c r="JLR25" s="46"/>
      <c r="JLS25" s="46"/>
      <c r="JLT25" s="46"/>
      <c r="JLU25" s="46"/>
      <c r="JLV25" s="46"/>
      <c r="JLW25" s="46"/>
      <c r="JLX25" s="46"/>
      <c r="JLY25" s="46"/>
      <c r="JLZ25" s="46"/>
      <c r="JMA25" s="46"/>
      <c r="JMB25" s="46"/>
      <c r="JMC25" s="46"/>
      <c r="JMD25" s="46"/>
      <c r="JME25" s="46"/>
      <c r="JMF25" s="46"/>
      <c r="JMG25" s="46"/>
      <c r="JMH25" s="46"/>
      <c r="JMI25" s="46"/>
      <c r="JMJ25" s="46"/>
      <c r="JMK25" s="46"/>
      <c r="JML25" s="46"/>
      <c r="JMM25" s="46"/>
      <c r="JMN25" s="46"/>
      <c r="JMO25" s="46"/>
      <c r="JMP25" s="46"/>
      <c r="JMQ25" s="46"/>
      <c r="JMR25" s="46"/>
      <c r="JMS25" s="46"/>
      <c r="JMT25" s="46"/>
      <c r="JMU25" s="46"/>
      <c r="JMV25" s="46"/>
      <c r="JMW25" s="46"/>
      <c r="JMX25" s="46"/>
      <c r="JMY25" s="46"/>
      <c r="JMZ25" s="46"/>
      <c r="JNA25" s="46"/>
      <c r="JNB25" s="46"/>
      <c r="JNC25" s="46"/>
      <c r="JND25" s="46"/>
      <c r="JNE25" s="46"/>
      <c r="JNF25" s="46"/>
      <c r="JNG25" s="46"/>
      <c r="JNH25" s="46"/>
      <c r="JNI25" s="46"/>
      <c r="JNJ25" s="46"/>
      <c r="JNK25" s="46"/>
      <c r="JNL25" s="46"/>
      <c r="JNM25" s="46"/>
      <c r="JNN25" s="46"/>
      <c r="JNO25" s="46"/>
      <c r="JNP25" s="46"/>
      <c r="JNQ25" s="46"/>
      <c r="JNR25" s="46"/>
      <c r="JNS25" s="46"/>
      <c r="JNT25" s="46"/>
      <c r="JNU25" s="46"/>
      <c r="JNV25" s="46"/>
      <c r="JNW25" s="46"/>
      <c r="JNX25" s="46"/>
      <c r="JNY25" s="46"/>
      <c r="JNZ25" s="46"/>
      <c r="JOA25" s="46"/>
      <c r="JOB25" s="46"/>
      <c r="JOC25" s="46"/>
      <c r="JOD25" s="46"/>
      <c r="JOE25" s="46"/>
      <c r="JOF25" s="46"/>
      <c r="JOG25" s="46"/>
      <c r="JOH25" s="46"/>
      <c r="JOI25" s="46"/>
      <c r="JOJ25" s="46"/>
      <c r="JOK25" s="46"/>
      <c r="JOL25" s="46"/>
      <c r="JOM25" s="46"/>
      <c r="JON25" s="46"/>
      <c r="JOO25" s="46"/>
      <c r="JOP25" s="46"/>
      <c r="JOQ25" s="46"/>
      <c r="JOR25" s="46"/>
      <c r="JOS25" s="46"/>
      <c r="JOT25" s="46"/>
      <c r="JOU25" s="46"/>
      <c r="JOV25" s="46"/>
      <c r="JOW25" s="46"/>
      <c r="JOX25" s="46"/>
      <c r="JOY25" s="46"/>
      <c r="JOZ25" s="46"/>
      <c r="JPA25" s="46"/>
      <c r="JPB25" s="46"/>
      <c r="JPC25" s="46"/>
      <c r="JPD25" s="46"/>
      <c r="JPE25" s="46"/>
      <c r="JPF25" s="46"/>
      <c r="JPG25" s="46"/>
      <c r="JPH25" s="46"/>
      <c r="JPI25" s="46"/>
      <c r="JPJ25" s="46"/>
      <c r="JPK25" s="46"/>
      <c r="JPL25" s="46"/>
      <c r="JPM25" s="46"/>
      <c r="JPN25" s="46"/>
      <c r="JPO25" s="46"/>
      <c r="JPP25" s="46"/>
      <c r="JPQ25" s="46"/>
      <c r="JPR25" s="46"/>
      <c r="JPS25" s="46"/>
      <c r="JPT25" s="46"/>
      <c r="JPU25" s="46"/>
      <c r="JPV25" s="46"/>
      <c r="JPW25" s="46"/>
      <c r="JPX25" s="46"/>
      <c r="JPY25" s="46"/>
      <c r="JPZ25" s="46"/>
      <c r="JQA25" s="46"/>
      <c r="JQB25" s="46"/>
      <c r="JQC25" s="46"/>
      <c r="JQD25" s="46"/>
      <c r="JQE25" s="46"/>
      <c r="JQF25" s="46"/>
      <c r="JQG25" s="46"/>
      <c r="JQH25" s="46"/>
      <c r="JQI25" s="46"/>
      <c r="JQJ25" s="46"/>
      <c r="JQK25" s="46"/>
      <c r="JQL25" s="46"/>
      <c r="JQM25" s="46"/>
      <c r="JQN25" s="46"/>
      <c r="JQO25" s="46"/>
      <c r="JQP25" s="46"/>
      <c r="JQQ25" s="46"/>
      <c r="JQR25" s="46"/>
      <c r="JQS25" s="46"/>
      <c r="JQT25" s="46"/>
      <c r="JQU25" s="46"/>
      <c r="JQV25" s="46"/>
      <c r="JQW25" s="46"/>
      <c r="JQX25" s="46"/>
      <c r="JQY25" s="46"/>
      <c r="JQZ25" s="46"/>
      <c r="JRA25" s="46"/>
      <c r="JRB25" s="46"/>
      <c r="JRC25" s="46"/>
      <c r="JRD25" s="46"/>
      <c r="JRE25" s="46"/>
      <c r="JRF25" s="46"/>
      <c r="JRG25" s="46"/>
      <c r="JRH25" s="46"/>
      <c r="JRI25" s="46"/>
      <c r="JRJ25" s="46"/>
      <c r="JRK25" s="46"/>
      <c r="JRL25" s="46"/>
      <c r="JRM25" s="46"/>
      <c r="JRN25" s="46"/>
      <c r="JRO25" s="46"/>
      <c r="JRP25" s="46"/>
      <c r="JRQ25" s="46"/>
      <c r="JRR25" s="46"/>
      <c r="JRS25" s="46"/>
      <c r="JRT25" s="46"/>
      <c r="JRU25" s="46"/>
      <c r="JRV25" s="46"/>
      <c r="JRW25" s="46"/>
      <c r="JRX25" s="46"/>
      <c r="JRY25" s="46"/>
      <c r="JRZ25" s="46"/>
      <c r="JSA25" s="46"/>
      <c r="JSB25" s="46"/>
      <c r="JSC25" s="46"/>
      <c r="JSD25" s="46"/>
      <c r="JSE25" s="46"/>
      <c r="JSF25" s="46"/>
      <c r="JSG25" s="46"/>
      <c r="JSH25" s="46"/>
      <c r="JSI25" s="46"/>
      <c r="JSJ25" s="46"/>
      <c r="JSK25" s="46"/>
      <c r="JSL25" s="46"/>
      <c r="JSM25" s="46"/>
      <c r="JSN25" s="46"/>
      <c r="JSO25" s="46"/>
      <c r="JSP25" s="46"/>
      <c r="JSQ25" s="46"/>
      <c r="JSR25" s="46"/>
      <c r="JSS25" s="46"/>
      <c r="JST25" s="46"/>
      <c r="JSU25" s="46"/>
      <c r="JSV25" s="46"/>
      <c r="JSW25" s="46"/>
      <c r="JSX25" s="46"/>
      <c r="JSY25" s="46"/>
      <c r="JSZ25" s="46"/>
      <c r="JTA25" s="46"/>
      <c r="JTB25" s="46"/>
      <c r="JTC25" s="46"/>
      <c r="JTD25" s="46"/>
      <c r="JTE25" s="46"/>
      <c r="JTF25" s="46"/>
      <c r="JTG25" s="46"/>
      <c r="JTH25" s="46"/>
      <c r="JTI25" s="46"/>
      <c r="JTJ25" s="46"/>
      <c r="JTK25" s="46"/>
      <c r="JTL25" s="46"/>
      <c r="JTM25" s="46"/>
      <c r="JTN25" s="46"/>
      <c r="JTO25" s="46"/>
      <c r="JTP25" s="46"/>
      <c r="JTQ25" s="46"/>
      <c r="JTR25" s="46"/>
      <c r="JTS25" s="46"/>
      <c r="JTT25" s="46"/>
      <c r="JTU25" s="46"/>
      <c r="JTV25" s="46"/>
      <c r="JTW25" s="46"/>
      <c r="JTX25" s="46"/>
      <c r="JTY25" s="46"/>
      <c r="JTZ25" s="46"/>
      <c r="JUA25" s="46"/>
      <c r="JUB25" s="46"/>
      <c r="JUC25" s="46"/>
      <c r="JUD25" s="46"/>
      <c r="JUE25" s="46"/>
      <c r="JUF25" s="46"/>
      <c r="JUG25" s="46"/>
      <c r="JUH25" s="46"/>
      <c r="JUI25" s="46"/>
      <c r="JUJ25" s="46"/>
      <c r="JUK25" s="46"/>
      <c r="JUL25" s="46"/>
      <c r="JUM25" s="46"/>
      <c r="JUN25" s="46"/>
      <c r="JUO25" s="46"/>
      <c r="JUP25" s="46"/>
      <c r="JUQ25" s="46"/>
      <c r="JUR25" s="46"/>
      <c r="JUS25" s="46"/>
      <c r="JUT25" s="46"/>
      <c r="JUU25" s="46"/>
      <c r="JUV25" s="46"/>
      <c r="JUW25" s="46"/>
      <c r="JUX25" s="46"/>
      <c r="JUY25" s="46"/>
      <c r="JUZ25" s="46"/>
      <c r="JVA25" s="46"/>
      <c r="JVB25" s="46"/>
      <c r="JVC25" s="46"/>
      <c r="JVD25" s="46"/>
      <c r="JVE25" s="46"/>
      <c r="JVF25" s="46"/>
      <c r="JVG25" s="46"/>
      <c r="JVH25" s="46"/>
      <c r="JVI25" s="46"/>
      <c r="JVJ25" s="46"/>
      <c r="JVK25" s="46"/>
      <c r="JVL25" s="46"/>
      <c r="JVM25" s="46"/>
      <c r="JVN25" s="46"/>
      <c r="JVO25" s="46"/>
      <c r="JVP25" s="46"/>
      <c r="JVQ25" s="46"/>
      <c r="JVR25" s="46"/>
      <c r="JVS25" s="46"/>
      <c r="JVT25" s="46"/>
      <c r="JVU25" s="46"/>
      <c r="JVV25" s="46"/>
      <c r="JVW25" s="46"/>
      <c r="JVX25" s="46"/>
      <c r="JVY25" s="46"/>
      <c r="JVZ25" s="46"/>
      <c r="JWA25" s="46"/>
      <c r="JWB25" s="46"/>
      <c r="JWC25" s="46"/>
      <c r="JWD25" s="46"/>
      <c r="JWE25" s="46"/>
      <c r="JWF25" s="46"/>
      <c r="JWG25" s="46"/>
      <c r="JWH25" s="46"/>
      <c r="JWI25" s="46"/>
      <c r="JWJ25" s="46"/>
      <c r="JWK25" s="46"/>
      <c r="JWL25" s="46"/>
      <c r="JWM25" s="46"/>
      <c r="JWN25" s="46"/>
      <c r="JWO25" s="46"/>
      <c r="JWP25" s="46"/>
      <c r="JWQ25" s="46"/>
      <c r="JWR25" s="46"/>
      <c r="JWS25" s="46"/>
      <c r="JWT25" s="46"/>
      <c r="JWU25" s="46"/>
      <c r="JWV25" s="46"/>
      <c r="JWW25" s="46"/>
      <c r="JWX25" s="46"/>
      <c r="JWY25" s="46"/>
      <c r="JWZ25" s="46"/>
      <c r="JXA25" s="46"/>
      <c r="JXB25" s="46"/>
      <c r="JXC25" s="46"/>
      <c r="JXD25" s="46"/>
      <c r="JXE25" s="46"/>
      <c r="JXF25" s="46"/>
      <c r="JXG25" s="46"/>
      <c r="JXH25" s="46"/>
      <c r="JXI25" s="46"/>
      <c r="JXJ25" s="46"/>
      <c r="JXK25" s="46"/>
      <c r="JXL25" s="46"/>
      <c r="JXM25" s="46"/>
      <c r="JXN25" s="46"/>
      <c r="JXO25" s="46"/>
      <c r="JXP25" s="46"/>
      <c r="JXQ25" s="46"/>
      <c r="JXR25" s="46"/>
      <c r="JXS25" s="46"/>
      <c r="JXT25" s="46"/>
      <c r="JXU25" s="46"/>
      <c r="JXV25" s="46"/>
      <c r="JXW25" s="46"/>
      <c r="JXX25" s="46"/>
      <c r="JXY25" s="46"/>
      <c r="JXZ25" s="46"/>
      <c r="JYA25" s="46"/>
      <c r="JYB25" s="46"/>
      <c r="JYC25" s="46"/>
      <c r="JYD25" s="46"/>
      <c r="JYE25" s="46"/>
      <c r="JYF25" s="46"/>
      <c r="JYG25" s="46"/>
      <c r="JYH25" s="46"/>
      <c r="JYI25" s="46"/>
      <c r="JYJ25" s="46"/>
      <c r="JYK25" s="46"/>
      <c r="JYL25" s="46"/>
      <c r="JYM25" s="46"/>
      <c r="JYN25" s="46"/>
      <c r="JYO25" s="46"/>
      <c r="JYP25" s="46"/>
      <c r="JYQ25" s="46"/>
      <c r="JYR25" s="46"/>
      <c r="JYS25" s="46"/>
      <c r="JYT25" s="46"/>
      <c r="JYU25" s="46"/>
      <c r="JYV25" s="46"/>
      <c r="JYW25" s="46"/>
      <c r="JYX25" s="46"/>
      <c r="JYY25" s="46"/>
      <c r="JYZ25" s="46"/>
      <c r="JZA25" s="46"/>
      <c r="JZB25" s="46"/>
      <c r="JZC25" s="46"/>
      <c r="JZD25" s="46"/>
      <c r="JZE25" s="46"/>
      <c r="JZF25" s="46"/>
      <c r="JZG25" s="46"/>
      <c r="JZH25" s="46"/>
      <c r="JZI25" s="46"/>
      <c r="JZJ25" s="46"/>
      <c r="JZK25" s="46"/>
      <c r="JZL25" s="46"/>
      <c r="JZM25" s="46"/>
      <c r="JZN25" s="46"/>
      <c r="JZO25" s="46"/>
      <c r="JZP25" s="46"/>
      <c r="JZQ25" s="46"/>
      <c r="JZR25" s="46"/>
      <c r="JZS25" s="46"/>
      <c r="JZT25" s="46"/>
      <c r="JZU25" s="46"/>
      <c r="JZV25" s="46"/>
      <c r="JZW25" s="46"/>
      <c r="JZX25" s="46"/>
      <c r="JZY25" s="46"/>
      <c r="JZZ25" s="46"/>
      <c r="KAA25" s="46"/>
      <c r="KAB25" s="46"/>
      <c r="KAC25" s="46"/>
      <c r="KAD25" s="46"/>
      <c r="KAE25" s="46"/>
      <c r="KAF25" s="46"/>
      <c r="KAG25" s="46"/>
      <c r="KAH25" s="46"/>
      <c r="KAI25" s="46"/>
      <c r="KAJ25" s="46"/>
      <c r="KAK25" s="46"/>
      <c r="KAL25" s="46"/>
      <c r="KAM25" s="46"/>
      <c r="KAN25" s="46"/>
      <c r="KAO25" s="46"/>
      <c r="KAP25" s="46"/>
      <c r="KAQ25" s="46"/>
      <c r="KAR25" s="46"/>
      <c r="KAS25" s="46"/>
      <c r="KAT25" s="46"/>
      <c r="KAU25" s="46"/>
      <c r="KAV25" s="46"/>
      <c r="KAW25" s="46"/>
      <c r="KAX25" s="46"/>
      <c r="KAY25" s="46"/>
      <c r="KAZ25" s="46"/>
      <c r="KBA25" s="46"/>
      <c r="KBB25" s="46"/>
      <c r="KBC25" s="46"/>
      <c r="KBD25" s="46"/>
      <c r="KBE25" s="46"/>
      <c r="KBF25" s="46"/>
      <c r="KBG25" s="46"/>
      <c r="KBH25" s="46"/>
      <c r="KBI25" s="46"/>
      <c r="KBJ25" s="46"/>
      <c r="KBK25" s="46"/>
      <c r="KBL25" s="46"/>
      <c r="KBM25" s="46"/>
      <c r="KBN25" s="46"/>
      <c r="KBO25" s="46"/>
      <c r="KBP25" s="46"/>
      <c r="KBQ25" s="46"/>
      <c r="KBR25" s="46"/>
      <c r="KBS25" s="46"/>
      <c r="KBT25" s="46"/>
      <c r="KBU25" s="46"/>
      <c r="KBV25" s="46"/>
      <c r="KBW25" s="46"/>
      <c r="KBX25" s="46"/>
      <c r="KBY25" s="46"/>
      <c r="KBZ25" s="46"/>
      <c r="KCA25" s="46"/>
      <c r="KCB25" s="46"/>
      <c r="KCC25" s="46"/>
      <c r="KCD25" s="46"/>
      <c r="KCE25" s="46"/>
      <c r="KCF25" s="46"/>
      <c r="KCG25" s="46"/>
      <c r="KCH25" s="46"/>
      <c r="KCI25" s="46"/>
      <c r="KCJ25" s="46"/>
      <c r="KCK25" s="46"/>
      <c r="KCL25" s="46"/>
      <c r="KCM25" s="46"/>
      <c r="KCN25" s="46"/>
      <c r="KCO25" s="46"/>
      <c r="KCP25" s="46"/>
      <c r="KCQ25" s="46"/>
      <c r="KCR25" s="46"/>
      <c r="KCS25" s="46"/>
      <c r="KCT25" s="46"/>
      <c r="KCU25" s="46"/>
      <c r="KCV25" s="46"/>
      <c r="KCW25" s="46"/>
      <c r="KCX25" s="46"/>
      <c r="KCY25" s="46"/>
      <c r="KCZ25" s="46"/>
      <c r="KDA25" s="46"/>
      <c r="KDB25" s="46"/>
      <c r="KDC25" s="46"/>
      <c r="KDD25" s="46"/>
      <c r="KDE25" s="46"/>
      <c r="KDF25" s="46"/>
      <c r="KDG25" s="46"/>
      <c r="KDH25" s="46"/>
      <c r="KDI25" s="46"/>
      <c r="KDJ25" s="46"/>
      <c r="KDK25" s="46"/>
      <c r="KDL25" s="46"/>
      <c r="KDM25" s="46"/>
      <c r="KDN25" s="46"/>
      <c r="KDO25" s="46"/>
      <c r="KDP25" s="46"/>
      <c r="KDQ25" s="46"/>
      <c r="KDR25" s="46"/>
      <c r="KDS25" s="46"/>
      <c r="KDT25" s="46"/>
      <c r="KDU25" s="46"/>
      <c r="KDV25" s="46"/>
      <c r="KDW25" s="46"/>
      <c r="KDX25" s="46"/>
      <c r="KDY25" s="46"/>
      <c r="KDZ25" s="46"/>
      <c r="KEA25" s="46"/>
      <c r="KEB25" s="46"/>
      <c r="KEC25" s="46"/>
      <c r="KED25" s="46"/>
      <c r="KEE25" s="46"/>
      <c r="KEF25" s="46"/>
      <c r="KEG25" s="46"/>
      <c r="KEH25" s="46"/>
      <c r="KEI25" s="46"/>
      <c r="KEJ25" s="46"/>
      <c r="KEK25" s="46"/>
      <c r="KEL25" s="46"/>
      <c r="KEM25" s="46"/>
      <c r="KEN25" s="46"/>
      <c r="KEO25" s="46"/>
      <c r="KEP25" s="46"/>
      <c r="KEQ25" s="46"/>
      <c r="KER25" s="46"/>
      <c r="KES25" s="46"/>
      <c r="KET25" s="46"/>
      <c r="KEU25" s="46"/>
      <c r="KEV25" s="46"/>
      <c r="KEW25" s="46"/>
      <c r="KEX25" s="46"/>
      <c r="KEY25" s="46"/>
      <c r="KEZ25" s="46"/>
      <c r="KFA25" s="46"/>
      <c r="KFB25" s="46"/>
      <c r="KFC25" s="46"/>
      <c r="KFD25" s="46"/>
      <c r="KFE25" s="46"/>
      <c r="KFF25" s="46"/>
      <c r="KFG25" s="46"/>
      <c r="KFH25" s="46"/>
      <c r="KFI25" s="46"/>
      <c r="KFJ25" s="46"/>
      <c r="KFK25" s="46"/>
      <c r="KFL25" s="46"/>
      <c r="KFM25" s="46"/>
      <c r="KFN25" s="46"/>
      <c r="KFO25" s="46"/>
      <c r="KFP25" s="46"/>
      <c r="KFQ25" s="46"/>
      <c r="KFR25" s="46"/>
      <c r="KFS25" s="46"/>
      <c r="KFT25" s="46"/>
      <c r="KFU25" s="46"/>
      <c r="KFV25" s="46"/>
      <c r="KFW25" s="46"/>
      <c r="KFX25" s="46"/>
      <c r="KFY25" s="46"/>
      <c r="KFZ25" s="46"/>
      <c r="KGA25" s="46"/>
      <c r="KGB25" s="46"/>
      <c r="KGC25" s="46"/>
      <c r="KGD25" s="46"/>
      <c r="KGE25" s="46"/>
      <c r="KGF25" s="46"/>
      <c r="KGG25" s="46"/>
      <c r="KGH25" s="46"/>
      <c r="KGI25" s="46"/>
      <c r="KGJ25" s="46"/>
      <c r="KGK25" s="46"/>
      <c r="KGL25" s="46"/>
      <c r="KGM25" s="46"/>
      <c r="KGN25" s="46"/>
      <c r="KGO25" s="46"/>
      <c r="KGP25" s="46"/>
      <c r="KGQ25" s="46"/>
      <c r="KGR25" s="46"/>
      <c r="KGS25" s="46"/>
      <c r="KGT25" s="46"/>
      <c r="KGU25" s="46"/>
      <c r="KGV25" s="46"/>
      <c r="KGW25" s="46"/>
      <c r="KGX25" s="46"/>
      <c r="KGY25" s="46"/>
      <c r="KGZ25" s="46"/>
      <c r="KHA25" s="46"/>
      <c r="KHB25" s="46"/>
      <c r="KHC25" s="46"/>
      <c r="KHD25" s="46"/>
      <c r="KHE25" s="46"/>
      <c r="KHF25" s="46"/>
      <c r="KHG25" s="46"/>
      <c r="KHH25" s="46"/>
      <c r="KHI25" s="46"/>
      <c r="KHJ25" s="46"/>
      <c r="KHK25" s="46"/>
      <c r="KHL25" s="46"/>
      <c r="KHM25" s="46"/>
      <c r="KHN25" s="46"/>
      <c r="KHO25" s="46"/>
      <c r="KHP25" s="46"/>
      <c r="KHQ25" s="46"/>
      <c r="KHR25" s="46"/>
      <c r="KHS25" s="46"/>
      <c r="KHT25" s="46"/>
      <c r="KHU25" s="46"/>
      <c r="KHV25" s="46"/>
      <c r="KHW25" s="46"/>
      <c r="KHX25" s="46"/>
      <c r="KHY25" s="46"/>
      <c r="KHZ25" s="46"/>
      <c r="KIA25" s="46"/>
      <c r="KIB25" s="46"/>
      <c r="KIC25" s="46"/>
      <c r="KID25" s="46"/>
      <c r="KIE25" s="46"/>
      <c r="KIF25" s="46"/>
      <c r="KIG25" s="46"/>
      <c r="KIH25" s="46"/>
      <c r="KII25" s="46"/>
      <c r="KIJ25" s="46"/>
      <c r="KIK25" s="46"/>
      <c r="KIL25" s="46"/>
      <c r="KIM25" s="46"/>
      <c r="KIN25" s="46"/>
      <c r="KIO25" s="46"/>
      <c r="KIP25" s="46"/>
      <c r="KIQ25" s="46"/>
      <c r="KIR25" s="46"/>
      <c r="KIS25" s="46"/>
      <c r="KIT25" s="46"/>
      <c r="KIU25" s="46"/>
      <c r="KIV25" s="46"/>
      <c r="KIW25" s="46"/>
      <c r="KIX25" s="46"/>
      <c r="KIY25" s="46"/>
      <c r="KIZ25" s="46"/>
      <c r="KJA25" s="46"/>
      <c r="KJB25" s="46"/>
      <c r="KJC25" s="46"/>
      <c r="KJD25" s="46"/>
      <c r="KJE25" s="46"/>
      <c r="KJF25" s="46"/>
      <c r="KJG25" s="46"/>
      <c r="KJH25" s="46"/>
      <c r="KJI25" s="46"/>
      <c r="KJJ25" s="46"/>
      <c r="KJK25" s="46"/>
      <c r="KJL25" s="46"/>
      <c r="KJM25" s="46"/>
      <c r="KJN25" s="46"/>
      <c r="KJO25" s="46"/>
      <c r="KJP25" s="46"/>
      <c r="KJQ25" s="46"/>
      <c r="KJR25" s="46"/>
      <c r="KJS25" s="46"/>
      <c r="KJT25" s="46"/>
      <c r="KJU25" s="46"/>
      <c r="KJV25" s="46"/>
      <c r="KJW25" s="46"/>
      <c r="KJX25" s="46"/>
      <c r="KJY25" s="46"/>
      <c r="KJZ25" s="46"/>
      <c r="KKA25" s="46"/>
      <c r="KKB25" s="46"/>
      <c r="KKC25" s="46"/>
      <c r="KKD25" s="46"/>
      <c r="KKE25" s="46"/>
      <c r="KKF25" s="46"/>
      <c r="KKG25" s="46"/>
      <c r="KKH25" s="46"/>
      <c r="KKI25" s="46"/>
      <c r="KKJ25" s="46"/>
      <c r="KKK25" s="46"/>
      <c r="KKL25" s="46"/>
      <c r="KKM25" s="46"/>
      <c r="KKN25" s="46"/>
      <c r="KKO25" s="46"/>
      <c r="KKP25" s="46"/>
      <c r="KKQ25" s="46"/>
      <c r="KKR25" s="46"/>
      <c r="KKS25" s="46"/>
      <c r="KKT25" s="46"/>
      <c r="KKU25" s="46"/>
      <c r="KKV25" s="46"/>
      <c r="KKW25" s="46"/>
      <c r="KKX25" s="46"/>
      <c r="KKY25" s="46"/>
      <c r="KKZ25" s="46"/>
      <c r="KLA25" s="46"/>
      <c r="KLB25" s="46"/>
      <c r="KLC25" s="46"/>
      <c r="KLD25" s="46"/>
      <c r="KLE25" s="46"/>
      <c r="KLF25" s="46"/>
      <c r="KLG25" s="46"/>
      <c r="KLH25" s="46"/>
      <c r="KLI25" s="46"/>
      <c r="KLJ25" s="46"/>
      <c r="KLK25" s="46"/>
      <c r="KLL25" s="46"/>
      <c r="KLM25" s="46"/>
      <c r="KLN25" s="46"/>
      <c r="KLO25" s="46"/>
      <c r="KLP25" s="46"/>
      <c r="KLQ25" s="46"/>
      <c r="KLR25" s="46"/>
      <c r="KLS25" s="46"/>
      <c r="KLT25" s="46"/>
      <c r="KLU25" s="46"/>
      <c r="KLV25" s="46"/>
      <c r="KLW25" s="46"/>
      <c r="KLX25" s="46"/>
      <c r="KLY25" s="46"/>
      <c r="KLZ25" s="46"/>
      <c r="KMA25" s="46"/>
      <c r="KMB25" s="46"/>
      <c r="KMC25" s="46"/>
      <c r="KMD25" s="46"/>
      <c r="KME25" s="46"/>
      <c r="KMF25" s="46"/>
      <c r="KMG25" s="46"/>
      <c r="KMH25" s="46"/>
      <c r="KMI25" s="46"/>
      <c r="KMJ25" s="46"/>
      <c r="KMK25" s="46"/>
      <c r="KML25" s="46"/>
      <c r="KMM25" s="46"/>
      <c r="KMN25" s="46"/>
      <c r="KMO25" s="46"/>
      <c r="KMP25" s="46"/>
      <c r="KMQ25" s="46"/>
      <c r="KMR25" s="46"/>
      <c r="KMS25" s="46"/>
      <c r="KMT25" s="46"/>
      <c r="KMU25" s="46"/>
      <c r="KMV25" s="46"/>
      <c r="KMW25" s="46"/>
      <c r="KMX25" s="46"/>
      <c r="KMY25" s="46"/>
      <c r="KMZ25" s="46"/>
      <c r="KNA25" s="46"/>
      <c r="KNB25" s="46"/>
      <c r="KNC25" s="46"/>
      <c r="KND25" s="46"/>
      <c r="KNE25" s="46"/>
      <c r="KNF25" s="46"/>
      <c r="KNG25" s="46"/>
      <c r="KNH25" s="46"/>
      <c r="KNI25" s="46"/>
      <c r="KNJ25" s="46"/>
      <c r="KNK25" s="46"/>
      <c r="KNL25" s="46"/>
      <c r="KNM25" s="46"/>
      <c r="KNN25" s="46"/>
      <c r="KNO25" s="46"/>
      <c r="KNP25" s="46"/>
      <c r="KNQ25" s="46"/>
      <c r="KNR25" s="46"/>
      <c r="KNS25" s="46"/>
      <c r="KNT25" s="46"/>
      <c r="KNU25" s="46"/>
      <c r="KNV25" s="46"/>
      <c r="KNW25" s="46"/>
      <c r="KNX25" s="46"/>
      <c r="KNY25" s="46"/>
      <c r="KNZ25" s="46"/>
      <c r="KOA25" s="46"/>
      <c r="KOB25" s="46"/>
      <c r="KOC25" s="46"/>
      <c r="KOD25" s="46"/>
      <c r="KOE25" s="46"/>
      <c r="KOF25" s="46"/>
      <c r="KOG25" s="46"/>
      <c r="KOH25" s="46"/>
      <c r="KOI25" s="46"/>
      <c r="KOJ25" s="46"/>
      <c r="KOK25" s="46"/>
      <c r="KOL25" s="46"/>
      <c r="KOM25" s="46"/>
      <c r="KON25" s="46"/>
      <c r="KOO25" s="46"/>
      <c r="KOP25" s="46"/>
      <c r="KOQ25" s="46"/>
      <c r="KOR25" s="46"/>
      <c r="KOS25" s="46"/>
      <c r="KOT25" s="46"/>
      <c r="KOU25" s="46"/>
      <c r="KOV25" s="46"/>
      <c r="KOW25" s="46"/>
      <c r="KOX25" s="46"/>
      <c r="KOY25" s="46"/>
      <c r="KOZ25" s="46"/>
      <c r="KPA25" s="46"/>
      <c r="KPB25" s="46"/>
      <c r="KPC25" s="46"/>
      <c r="KPD25" s="46"/>
      <c r="KPE25" s="46"/>
      <c r="KPF25" s="46"/>
      <c r="KPG25" s="46"/>
      <c r="KPH25" s="46"/>
      <c r="KPI25" s="46"/>
      <c r="KPJ25" s="46"/>
      <c r="KPK25" s="46"/>
      <c r="KPL25" s="46"/>
      <c r="KPM25" s="46"/>
      <c r="KPN25" s="46"/>
      <c r="KPO25" s="46"/>
      <c r="KPP25" s="46"/>
      <c r="KPQ25" s="46"/>
      <c r="KPR25" s="46"/>
      <c r="KPS25" s="46"/>
      <c r="KPT25" s="46"/>
      <c r="KPU25" s="46"/>
      <c r="KPV25" s="46"/>
      <c r="KPW25" s="46"/>
      <c r="KPX25" s="46"/>
      <c r="KPY25" s="46"/>
      <c r="KPZ25" s="46"/>
      <c r="KQA25" s="46"/>
      <c r="KQB25" s="46"/>
      <c r="KQC25" s="46"/>
      <c r="KQD25" s="46"/>
      <c r="KQE25" s="46"/>
      <c r="KQF25" s="46"/>
      <c r="KQG25" s="46"/>
      <c r="KQH25" s="46"/>
      <c r="KQI25" s="46"/>
      <c r="KQJ25" s="46"/>
      <c r="KQK25" s="46"/>
      <c r="KQL25" s="46"/>
      <c r="KQM25" s="46"/>
      <c r="KQN25" s="46"/>
      <c r="KQO25" s="46"/>
      <c r="KQP25" s="46"/>
      <c r="KQQ25" s="46"/>
      <c r="KQR25" s="46"/>
      <c r="KQS25" s="46"/>
      <c r="KQT25" s="46"/>
      <c r="KQU25" s="46"/>
      <c r="KQV25" s="46"/>
      <c r="KQW25" s="46"/>
      <c r="KQX25" s="46"/>
      <c r="KQY25" s="46"/>
      <c r="KQZ25" s="46"/>
      <c r="KRA25" s="46"/>
      <c r="KRB25" s="46"/>
      <c r="KRC25" s="46"/>
      <c r="KRD25" s="46"/>
      <c r="KRE25" s="46"/>
      <c r="KRF25" s="46"/>
      <c r="KRG25" s="46"/>
      <c r="KRH25" s="46"/>
      <c r="KRI25" s="46"/>
      <c r="KRJ25" s="46"/>
      <c r="KRK25" s="46"/>
      <c r="KRL25" s="46"/>
      <c r="KRM25" s="46"/>
      <c r="KRN25" s="46"/>
      <c r="KRO25" s="46"/>
      <c r="KRP25" s="46"/>
      <c r="KRQ25" s="46"/>
      <c r="KRR25" s="46"/>
      <c r="KRS25" s="46"/>
      <c r="KRT25" s="46"/>
      <c r="KRU25" s="46"/>
      <c r="KRV25" s="46"/>
      <c r="KRW25" s="46"/>
      <c r="KRX25" s="46"/>
      <c r="KRY25" s="46"/>
      <c r="KRZ25" s="46"/>
      <c r="KSA25" s="46"/>
      <c r="KSB25" s="46"/>
      <c r="KSC25" s="46"/>
      <c r="KSD25" s="46"/>
      <c r="KSE25" s="46"/>
      <c r="KSF25" s="46"/>
      <c r="KSG25" s="46"/>
      <c r="KSH25" s="46"/>
      <c r="KSI25" s="46"/>
      <c r="KSJ25" s="46"/>
      <c r="KSK25" s="46"/>
      <c r="KSL25" s="46"/>
      <c r="KSM25" s="46"/>
      <c r="KSN25" s="46"/>
      <c r="KSO25" s="46"/>
      <c r="KSP25" s="46"/>
      <c r="KSQ25" s="46"/>
      <c r="KSR25" s="46"/>
      <c r="KSS25" s="46"/>
      <c r="KST25" s="46"/>
      <c r="KSU25" s="46"/>
      <c r="KSV25" s="46"/>
      <c r="KSW25" s="46"/>
      <c r="KSX25" s="46"/>
      <c r="KSY25" s="46"/>
      <c r="KSZ25" s="46"/>
      <c r="KTA25" s="46"/>
      <c r="KTB25" s="46"/>
      <c r="KTC25" s="46"/>
      <c r="KTD25" s="46"/>
      <c r="KTE25" s="46"/>
      <c r="KTF25" s="46"/>
      <c r="KTG25" s="46"/>
      <c r="KTH25" s="46"/>
      <c r="KTI25" s="46"/>
      <c r="KTJ25" s="46"/>
      <c r="KTK25" s="46"/>
      <c r="KTL25" s="46"/>
      <c r="KTM25" s="46"/>
      <c r="KTN25" s="46"/>
      <c r="KTO25" s="46"/>
      <c r="KTP25" s="46"/>
      <c r="KTQ25" s="46"/>
      <c r="KTR25" s="46"/>
      <c r="KTS25" s="46"/>
      <c r="KTT25" s="46"/>
      <c r="KTU25" s="46"/>
      <c r="KTV25" s="46"/>
      <c r="KTW25" s="46"/>
      <c r="KTX25" s="46"/>
      <c r="KTY25" s="46"/>
      <c r="KTZ25" s="46"/>
      <c r="KUA25" s="46"/>
      <c r="KUB25" s="46"/>
      <c r="KUC25" s="46"/>
      <c r="KUD25" s="46"/>
      <c r="KUE25" s="46"/>
      <c r="KUF25" s="46"/>
      <c r="KUG25" s="46"/>
      <c r="KUH25" s="46"/>
      <c r="KUI25" s="46"/>
      <c r="KUJ25" s="46"/>
      <c r="KUK25" s="46"/>
      <c r="KUL25" s="46"/>
      <c r="KUM25" s="46"/>
      <c r="KUN25" s="46"/>
      <c r="KUO25" s="46"/>
      <c r="KUP25" s="46"/>
      <c r="KUQ25" s="46"/>
      <c r="KUR25" s="46"/>
      <c r="KUS25" s="46"/>
      <c r="KUT25" s="46"/>
      <c r="KUU25" s="46"/>
      <c r="KUV25" s="46"/>
      <c r="KUW25" s="46"/>
      <c r="KUX25" s="46"/>
      <c r="KUY25" s="46"/>
      <c r="KUZ25" s="46"/>
      <c r="KVA25" s="46"/>
      <c r="KVB25" s="46"/>
      <c r="KVC25" s="46"/>
      <c r="KVD25" s="46"/>
      <c r="KVE25" s="46"/>
      <c r="KVF25" s="46"/>
      <c r="KVG25" s="46"/>
      <c r="KVH25" s="46"/>
      <c r="KVI25" s="46"/>
      <c r="KVJ25" s="46"/>
      <c r="KVK25" s="46"/>
      <c r="KVL25" s="46"/>
      <c r="KVM25" s="46"/>
      <c r="KVN25" s="46"/>
      <c r="KVO25" s="46"/>
      <c r="KVP25" s="46"/>
      <c r="KVQ25" s="46"/>
      <c r="KVR25" s="46"/>
      <c r="KVS25" s="46"/>
      <c r="KVT25" s="46"/>
      <c r="KVU25" s="46"/>
      <c r="KVV25" s="46"/>
      <c r="KVW25" s="46"/>
      <c r="KVX25" s="46"/>
      <c r="KVY25" s="46"/>
      <c r="KVZ25" s="46"/>
      <c r="KWA25" s="46"/>
      <c r="KWB25" s="46"/>
      <c r="KWC25" s="46"/>
      <c r="KWD25" s="46"/>
      <c r="KWE25" s="46"/>
      <c r="KWF25" s="46"/>
      <c r="KWG25" s="46"/>
      <c r="KWH25" s="46"/>
      <c r="KWI25" s="46"/>
      <c r="KWJ25" s="46"/>
      <c r="KWK25" s="46"/>
      <c r="KWL25" s="46"/>
      <c r="KWM25" s="46"/>
      <c r="KWN25" s="46"/>
      <c r="KWO25" s="46"/>
      <c r="KWP25" s="46"/>
      <c r="KWQ25" s="46"/>
      <c r="KWR25" s="46"/>
      <c r="KWS25" s="46"/>
      <c r="KWT25" s="46"/>
      <c r="KWU25" s="46"/>
      <c r="KWV25" s="46"/>
      <c r="KWW25" s="46"/>
      <c r="KWX25" s="46"/>
      <c r="KWY25" s="46"/>
      <c r="KWZ25" s="46"/>
      <c r="KXA25" s="46"/>
      <c r="KXB25" s="46"/>
      <c r="KXC25" s="46"/>
      <c r="KXD25" s="46"/>
      <c r="KXE25" s="46"/>
      <c r="KXF25" s="46"/>
      <c r="KXG25" s="46"/>
      <c r="KXH25" s="46"/>
      <c r="KXI25" s="46"/>
      <c r="KXJ25" s="46"/>
      <c r="KXK25" s="46"/>
      <c r="KXL25" s="46"/>
      <c r="KXM25" s="46"/>
      <c r="KXN25" s="46"/>
      <c r="KXO25" s="46"/>
      <c r="KXP25" s="46"/>
      <c r="KXQ25" s="46"/>
      <c r="KXR25" s="46"/>
      <c r="KXS25" s="46"/>
      <c r="KXT25" s="46"/>
      <c r="KXU25" s="46"/>
      <c r="KXV25" s="46"/>
      <c r="KXW25" s="46"/>
      <c r="KXX25" s="46"/>
      <c r="KXY25" s="46"/>
      <c r="KXZ25" s="46"/>
      <c r="KYA25" s="46"/>
      <c r="KYB25" s="46"/>
      <c r="KYC25" s="46"/>
      <c r="KYD25" s="46"/>
      <c r="KYE25" s="46"/>
      <c r="KYF25" s="46"/>
      <c r="KYG25" s="46"/>
      <c r="KYH25" s="46"/>
      <c r="KYI25" s="46"/>
      <c r="KYJ25" s="46"/>
      <c r="KYK25" s="46"/>
      <c r="KYL25" s="46"/>
      <c r="KYM25" s="46"/>
      <c r="KYN25" s="46"/>
      <c r="KYO25" s="46"/>
      <c r="KYP25" s="46"/>
      <c r="KYQ25" s="46"/>
      <c r="KYR25" s="46"/>
      <c r="KYS25" s="46"/>
      <c r="KYT25" s="46"/>
      <c r="KYU25" s="46"/>
      <c r="KYV25" s="46"/>
      <c r="KYW25" s="46"/>
      <c r="KYX25" s="46"/>
      <c r="KYY25" s="46"/>
      <c r="KYZ25" s="46"/>
      <c r="KZA25" s="46"/>
      <c r="KZB25" s="46"/>
      <c r="KZC25" s="46"/>
      <c r="KZD25" s="46"/>
      <c r="KZE25" s="46"/>
      <c r="KZF25" s="46"/>
      <c r="KZG25" s="46"/>
      <c r="KZH25" s="46"/>
      <c r="KZI25" s="46"/>
      <c r="KZJ25" s="46"/>
      <c r="KZK25" s="46"/>
      <c r="KZL25" s="46"/>
      <c r="KZM25" s="46"/>
      <c r="KZN25" s="46"/>
      <c r="KZO25" s="46"/>
      <c r="KZP25" s="46"/>
      <c r="KZQ25" s="46"/>
      <c r="KZR25" s="46"/>
      <c r="KZS25" s="46"/>
      <c r="KZT25" s="46"/>
      <c r="KZU25" s="46"/>
      <c r="KZV25" s="46"/>
      <c r="KZW25" s="46"/>
      <c r="KZX25" s="46"/>
      <c r="KZY25" s="46"/>
      <c r="KZZ25" s="46"/>
      <c r="LAA25" s="46"/>
      <c r="LAB25" s="46"/>
      <c r="LAC25" s="46"/>
      <c r="LAD25" s="46"/>
      <c r="LAE25" s="46"/>
      <c r="LAF25" s="46"/>
      <c r="LAG25" s="46"/>
      <c r="LAH25" s="46"/>
      <c r="LAI25" s="46"/>
      <c r="LAJ25" s="46"/>
      <c r="LAK25" s="46"/>
      <c r="LAL25" s="46"/>
      <c r="LAM25" s="46"/>
      <c r="LAN25" s="46"/>
      <c r="LAO25" s="46"/>
      <c r="LAP25" s="46"/>
      <c r="LAQ25" s="46"/>
      <c r="LAR25" s="46"/>
      <c r="LAS25" s="46"/>
      <c r="LAT25" s="46"/>
      <c r="LAU25" s="46"/>
      <c r="LAV25" s="46"/>
      <c r="LAW25" s="46"/>
      <c r="LAX25" s="46"/>
      <c r="LAY25" s="46"/>
      <c r="LAZ25" s="46"/>
      <c r="LBA25" s="46"/>
      <c r="LBB25" s="46"/>
      <c r="LBC25" s="46"/>
      <c r="LBD25" s="46"/>
      <c r="LBE25" s="46"/>
      <c r="LBF25" s="46"/>
      <c r="LBG25" s="46"/>
      <c r="LBH25" s="46"/>
      <c r="LBI25" s="46"/>
      <c r="LBJ25" s="46"/>
      <c r="LBK25" s="46"/>
      <c r="LBL25" s="46"/>
      <c r="LBM25" s="46"/>
      <c r="LBN25" s="46"/>
      <c r="LBO25" s="46"/>
      <c r="LBP25" s="46"/>
      <c r="LBQ25" s="46"/>
      <c r="LBR25" s="46"/>
      <c r="LBS25" s="46"/>
      <c r="LBT25" s="46"/>
      <c r="LBU25" s="46"/>
      <c r="LBV25" s="46"/>
      <c r="LBW25" s="46"/>
      <c r="LBX25" s="46"/>
      <c r="LBY25" s="46"/>
      <c r="LBZ25" s="46"/>
      <c r="LCA25" s="46"/>
      <c r="LCB25" s="46"/>
      <c r="LCC25" s="46"/>
      <c r="LCD25" s="46"/>
      <c r="LCE25" s="46"/>
      <c r="LCF25" s="46"/>
      <c r="LCG25" s="46"/>
      <c r="LCH25" s="46"/>
      <c r="LCI25" s="46"/>
      <c r="LCJ25" s="46"/>
      <c r="LCK25" s="46"/>
      <c r="LCL25" s="46"/>
      <c r="LCM25" s="46"/>
      <c r="LCN25" s="46"/>
      <c r="LCO25" s="46"/>
      <c r="LCP25" s="46"/>
      <c r="LCQ25" s="46"/>
      <c r="LCR25" s="46"/>
      <c r="LCS25" s="46"/>
      <c r="LCT25" s="46"/>
      <c r="LCU25" s="46"/>
      <c r="LCV25" s="46"/>
      <c r="LCW25" s="46"/>
      <c r="LCX25" s="46"/>
      <c r="LCY25" s="46"/>
      <c r="LCZ25" s="46"/>
      <c r="LDA25" s="46"/>
      <c r="LDB25" s="46"/>
      <c r="LDC25" s="46"/>
      <c r="LDD25" s="46"/>
      <c r="LDE25" s="46"/>
      <c r="LDF25" s="46"/>
      <c r="LDG25" s="46"/>
      <c r="LDH25" s="46"/>
      <c r="LDI25" s="46"/>
      <c r="LDJ25" s="46"/>
      <c r="LDK25" s="46"/>
      <c r="LDL25" s="46"/>
      <c r="LDM25" s="46"/>
      <c r="LDN25" s="46"/>
      <c r="LDO25" s="46"/>
      <c r="LDP25" s="46"/>
      <c r="LDQ25" s="46"/>
      <c r="LDR25" s="46"/>
      <c r="LDS25" s="46"/>
      <c r="LDT25" s="46"/>
      <c r="LDU25" s="46"/>
      <c r="LDV25" s="46"/>
      <c r="LDW25" s="46"/>
      <c r="LDX25" s="46"/>
      <c r="LDY25" s="46"/>
      <c r="LDZ25" s="46"/>
      <c r="LEA25" s="46"/>
      <c r="LEB25" s="46"/>
      <c r="LEC25" s="46"/>
      <c r="LED25" s="46"/>
      <c r="LEE25" s="46"/>
      <c r="LEF25" s="46"/>
      <c r="LEG25" s="46"/>
      <c r="LEH25" s="46"/>
      <c r="LEI25" s="46"/>
      <c r="LEJ25" s="46"/>
      <c r="LEK25" s="46"/>
      <c r="LEL25" s="46"/>
      <c r="LEM25" s="46"/>
      <c r="LEN25" s="46"/>
      <c r="LEO25" s="46"/>
      <c r="LEP25" s="46"/>
      <c r="LEQ25" s="46"/>
      <c r="LER25" s="46"/>
      <c r="LES25" s="46"/>
      <c r="LET25" s="46"/>
      <c r="LEU25" s="46"/>
      <c r="LEV25" s="46"/>
      <c r="LEW25" s="46"/>
      <c r="LEX25" s="46"/>
      <c r="LEY25" s="46"/>
      <c r="LEZ25" s="46"/>
      <c r="LFA25" s="46"/>
      <c r="LFB25" s="46"/>
      <c r="LFC25" s="46"/>
      <c r="LFD25" s="46"/>
      <c r="LFE25" s="46"/>
      <c r="LFF25" s="46"/>
      <c r="LFG25" s="46"/>
      <c r="LFH25" s="46"/>
      <c r="LFI25" s="46"/>
      <c r="LFJ25" s="46"/>
      <c r="LFK25" s="46"/>
      <c r="LFL25" s="46"/>
      <c r="LFM25" s="46"/>
      <c r="LFN25" s="46"/>
      <c r="LFO25" s="46"/>
      <c r="LFP25" s="46"/>
      <c r="LFQ25" s="46"/>
      <c r="LFR25" s="46"/>
      <c r="LFS25" s="46"/>
      <c r="LFT25" s="46"/>
      <c r="LFU25" s="46"/>
      <c r="LFV25" s="46"/>
      <c r="LFW25" s="46"/>
      <c r="LFX25" s="46"/>
      <c r="LFY25" s="46"/>
      <c r="LFZ25" s="46"/>
      <c r="LGA25" s="46"/>
      <c r="LGB25" s="46"/>
      <c r="LGC25" s="46"/>
      <c r="LGD25" s="46"/>
      <c r="LGE25" s="46"/>
      <c r="LGF25" s="46"/>
      <c r="LGG25" s="46"/>
      <c r="LGH25" s="46"/>
      <c r="LGI25" s="46"/>
      <c r="LGJ25" s="46"/>
      <c r="LGK25" s="46"/>
      <c r="LGL25" s="46"/>
      <c r="LGM25" s="46"/>
      <c r="LGN25" s="46"/>
      <c r="LGO25" s="46"/>
      <c r="LGP25" s="46"/>
      <c r="LGQ25" s="46"/>
      <c r="LGR25" s="46"/>
      <c r="LGS25" s="46"/>
      <c r="LGT25" s="46"/>
      <c r="LGU25" s="46"/>
      <c r="LGV25" s="46"/>
      <c r="LGW25" s="46"/>
      <c r="LGX25" s="46"/>
      <c r="LGY25" s="46"/>
      <c r="LGZ25" s="46"/>
      <c r="LHA25" s="46"/>
      <c r="LHB25" s="46"/>
      <c r="LHC25" s="46"/>
      <c r="LHD25" s="46"/>
      <c r="LHE25" s="46"/>
      <c r="LHF25" s="46"/>
      <c r="LHG25" s="46"/>
      <c r="LHH25" s="46"/>
      <c r="LHI25" s="46"/>
      <c r="LHJ25" s="46"/>
      <c r="LHK25" s="46"/>
      <c r="LHL25" s="46"/>
      <c r="LHM25" s="46"/>
      <c r="LHN25" s="46"/>
      <c r="LHO25" s="46"/>
      <c r="LHP25" s="46"/>
      <c r="LHQ25" s="46"/>
      <c r="LHR25" s="46"/>
      <c r="LHS25" s="46"/>
      <c r="LHT25" s="46"/>
      <c r="LHU25" s="46"/>
      <c r="LHV25" s="46"/>
      <c r="LHW25" s="46"/>
      <c r="LHX25" s="46"/>
      <c r="LHY25" s="46"/>
      <c r="LHZ25" s="46"/>
      <c r="LIA25" s="46"/>
      <c r="LIB25" s="46"/>
      <c r="LIC25" s="46"/>
      <c r="LID25" s="46"/>
      <c r="LIE25" s="46"/>
      <c r="LIF25" s="46"/>
      <c r="LIG25" s="46"/>
      <c r="LIH25" s="46"/>
      <c r="LII25" s="46"/>
      <c r="LIJ25" s="46"/>
      <c r="LIK25" s="46"/>
      <c r="LIL25" s="46"/>
      <c r="LIM25" s="46"/>
      <c r="LIN25" s="46"/>
      <c r="LIO25" s="46"/>
      <c r="LIP25" s="46"/>
      <c r="LIQ25" s="46"/>
      <c r="LIR25" s="46"/>
      <c r="LIS25" s="46"/>
      <c r="LIT25" s="46"/>
      <c r="LIU25" s="46"/>
      <c r="LIV25" s="46"/>
      <c r="LIW25" s="46"/>
      <c r="LIX25" s="46"/>
      <c r="LIY25" s="46"/>
      <c r="LIZ25" s="46"/>
      <c r="LJA25" s="46"/>
      <c r="LJB25" s="46"/>
      <c r="LJC25" s="46"/>
      <c r="LJD25" s="46"/>
      <c r="LJE25" s="46"/>
      <c r="LJF25" s="46"/>
      <c r="LJG25" s="46"/>
      <c r="LJH25" s="46"/>
      <c r="LJI25" s="46"/>
      <c r="LJJ25" s="46"/>
      <c r="LJK25" s="46"/>
      <c r="LJL25" s="46"/>
      <c r="LJM25" s="46"/>
      <c r="LJN25" s="46"/>
      <c r="LJO25" s="46"/>
      <c r="LJP25" s="46"/>
      <c r="LJQ25" s="46"/>
      <c r="LJR25" s="46"/>
      <c r="LJS25" s="46"/>
      <c r="LJT25" s="46"/>
      <c r="LJU25" s="46"/>
      <c r="LJV25" s="46"/>
      <c r="LJW25" s="46"/>
      <c r="LJX25" s="46"/>
      <c r="LJY25" s="46"/>
      <c r="LJZ25" s="46"/>
      <c r="LKA25" s="46"/>
      <c r="LKB25" s="46"/>
      <c r="LKC25" s="46"/>
      <c r="LKD25" s="46"/>
      <c r="LKE25" s="46"/>
      <c r="LKF25" s="46"/>
      <c r="LKG25" s="46"/>
      <c r="LKH25" s="46"/>
      <c r="LKI25" s="46"/>
      <c r="LKJ25" s="46"/>
      <c r="LKK25" s="46"/>
      <c r="LKL25" s="46"/>
      <c r="LKM25" s="46"/>
      <c r="LKN25" s="46"/>
      <c r="LKO25" s="46"/>
      <c r="LKP25" s="46"/>
      <c r="LKQ25" s="46"/>
      <c r="LKR25" s="46"/>
      <c r="LKS25" s="46"/>
      <c r="LKT25" s="46"/>
      <c r="LKU25" s="46"/>
      <c r="LKV25" s="46"/>
      <c r="LKW25" s="46"/>
      <c r="LKX25" s="46"/>
      <c r="LKY25" s="46"/>
      <c r="LKZ25" s="46"/>
      <c r="LLA25" s="46"/>
      <c r="LLB25" s="46"/>
      <c r="LLC25" s="46"/>
      <c r="LLD25" s="46"/>
      <c r="LLE25" s="46"/>
      <c r="LLF25" s="46"/>
      <c r="LLG25" s="46"/>
      <c r="LLH25" s="46"/>
      <c r="LLI25" s="46"/>
      <c r="LLJ25" s="46"/>
      <c r="LLK25" s="46"/>
      <c r="LLL25" s="46"/>
      <c r="LLM25" s="46"/>
      <c r="LLN25" s="46"/>
      <c r="LLO25" s="46"/>
      <c r="LLP25" s="46"/>
      <c r="LLQ25" s="46"/>
      <c r="LLR25" s="46"/>
      <c r="LLS25" s="46"/>
      <c r="LLT25" s="46"/>
      <c r="LLU25" s="46"/>
      <c r="LLV25" s="46"/>
      <c r="LLW25" s="46"/>
      <c r="LLX25" s="46"/>
      <c r="LLY25" s="46"/>
      <c r="LLZ25" s="46"/>
      <c r="LMA25" s="46"/>
      <c r="LMB25" s="46"/>
      <c r="LMC25" s="46"/>
      <c r="LMD25" s="46"/>
      <c r="LME25" s="46"/>
      <c r="LMF25" s="46"/>
      <c r="LMG25" s="46"/>
      <c r="LMH25" s="46"/>
      <c r="LMI25" s="46"/>
      <c r="LMJ25" s="46"/>
      <c r="LMK25" s="46"/>
      <c r="LML25" s="46"/>
      <c r="LMM25" s="46"/>
      <c r="LMN25" s="46"/>
      <c r="LMO25" s="46"/>
      <c r="LMP25" s="46"/>
      <c r="LMQ25" s="46"/>
      <c r="LMR25" s="46"/>
      <c r="LMS25" s="46"/>
      <c r="LMT25" s="46"/>
      <c r="LMU25" s="46"/>
      <c r="LMV25" s="46"/>
      <c r="LMW25" s="46"/>
      <c r="LMX25" s="46"/>
      <c r="LMY25" s="46"/>
      <c r="LMZ25" s="46"/>
      <c r="LNA25" s="46"/>
      <c r="LNB25" s="46"/>
      <c r="LNC25" s="46"/>
      <c r="LND25" s="46"/>
      <c r="LNE25" s="46"/>
      <c r="LNF25" s="46"/>
      <c r="LNG25" s="46"/>
      <c r="LNH25" s="46"/>
      <c r="LNI25" s="46"/>
      <c r="LNJ25" s="46"/>
      <c r="LNK25" s="46"/>
      <c r="LNL25" s="46"/>
      <c r="LNM25" s="46"/>
      <c r="LNN25" s="46"/>
      <c r="LNO25" s="46"/>
      <c r="LNP25" s="46"/>
      <c r="LNQ25" s="46"/>
      <c r="LNR25" s="46"/>
      <c r="LNS25" s="46"/>
      <c r="LNT25" s="46"/>
      <c r="LNU25" s="46"/>
      <c r="LNV25" s="46"/>
      <c r="LNW25" s="46"/>
      <c r="LNX25" s="46"/>
      <c r="LNY25" s="46"/>
      <c r="LNZ25" s="46"/>
      <c r="LOA25" s="46"/>
      <c r="LOB25" s="46"/>
      <c r="LOC25" s="46"/>
      <c r="LOD25" s="46"/>
      <c r="LOE25" s="46"/>
      <c r="LOF25" s="46"/>
      <c r="LOG25" s="46"/>
      <c r="LOH25" s="46"/>
      <c r="LOI25" s="46"/>
      <c r="LOJ25" s="46"/>
      <c r="LOK25" s="46"/>
      <c r="LOL25" s="46"/>
      <c r="LOM25" s="46"/>
      <c r="LON25" s="46"/>
      <c r="LOO25" s="46"/>
      <c r="LOP25" s="46"/>
      <c r="LOQ25" s="46"/>
      <c r="LOR25" s="46"/>
      <c r="LOS25" s="46"/>
      <c r="LOT25" s="46"/>
      <c r="LOU25" s="46"/>
      <c r="LOV25" s="46"/>
      <c r="LOW25" s="46"/>
      <c r="LOX25" s="46"/>
      <c r="LOY25" s="46"/>
      <c r="LOZ25" s="46"/>
      <c r="LPA25" s="46"/>
      <c r="LPB25" s="46"/>
      <c r="LPC25" s="46"/>
      <c r="LPD25" s="46"/>
      <c r="LPE25" s="46"/>
      <c r="LPF25" s="46"/>
      <c r="LPG25" s="46"/>
      <c r="LPH25" s="46"/>
      <c r="LPI25" s="46"/>
      <c r="LPJ25" s="46"/>
      <c r="LPK25" s="46"/>
      <c r="LPL25" s="46"/>
      <c r="LPM25" s="46"/>
      <c r="LPN25" s="46"/>
      <c r="LPO25" s="46"/>
      <c r="LPP25" s="46"/>
      <c r="LPQ25" s="46"/>
      <c r="LPR25" s="46"/>
      <c r="LPS25" s="46"/>
      <c r="LPT25" s="46"/>
      <c r="LPU25" s="46"/>
      <c r="LPV25" s="46"/>
      <c r="LPW25" s="46"/>
      <c r="LPX25" s="46"/>
      <c r="LPY25" s="46"/>
      <c r="LPZ25" s="46"/>
      <c r="LQA25" s="46"/>
      <c r="LQB25" s="46"/>
      <c r="LQC25" s="46"/>
      <c r="LQD25" s="46"/>
      <c r="LQE25" s="46"/>
      <c r="LQF25" s="46"/>
      <c r="LQG25" s="46"/>
      <c r="LQH25" s="46"/>
      <c r="LQI25" s="46"/>
      <c r="LQJ25" s="46"/>
      <c r="LQK25" s="46"/>
      <c r="LQL25" s="46"/>
      <c r="LQM25" s="46"/>
      <c r="LQN25" s="46"/>
      <c r="LQO25" s="46"/>
      <c r="LQP25" s="46"/>
      <c r="LQQ25" s="46"/>
      <c r="LQR25" s="46"/>
      <c r="LQS25" s="46"/>
      <c r="LQT25" s="46"/>
      <c r="LQU25" s="46"/>
      <c r="LQV25" s="46"/>
      <c r="LQW25" s="46"/>
      <c r="LQX25" s="46"/>
      <c r="LQY25" s="46"/>
      <c r="LQZ25" s="46"/>
      <c r="LRA25" s="46"/>
      <c r="LRB25" s="46"/>
      <c r="LRC25" s="46"/>
      <c r="LRD25" s="46"/>
      <c r="LRE25" s="46"/>
      <c r="LRF25" s="46"/>
      <c r="LRG25" s="46"/>
      <c r="LRH25" s="46"/>
      <c r="LRI25" s="46"/>
      <c r="LRJ25" s="46"/>
      <c r="LRK25" s="46"/>
      <c r="LRL25" s="46"/>
      <c r="LRM25" s="46"/>
      <c r="LRN25" s="46"/>
      <c r="LRO25" s="46"/>
      <c r="LRP25" s="46"/>
      <c r="LRQ25" s="46"/>
      <c r="LRR25" s="46"/>
      <c r="LRS25" s="46"/>
      <c r="LRT25" s="46"/>
      <c r="LRU25" s="46"/>
      <c r="LRV25" s="46"/>
      <c r="LRW25" s="46"/>
      <c r="LRX25" s="46"/>
      <c r="LRY25" s="46"/>
      <c r="LRZ25" s="46"/>
      <c r="LSA25" s="46"/>
      <c r="LSB25" s="46"/>
      <c r="LSC25" s="46"/>
      <c r="LSD25" s="46"/>
      <c r="LSE25" s="46"/>
      <c r="LSF25" s="46"/>
      <c r="LSG25" s="46"/>
      <c r="LSH25" s="46"/>
      <c r="LSI25" s="46"/>
      <c r="LSJ25" s="46"/>
      <c r="LSK25" s="46"/>
      <c r="LSL25" s="46"/>
      <c r="LSM25" s="46"/>
      <c r="LSN25" s="46"/>
      <c r="LSO25" s="46"/>
      <c r="LSP25" s="46"/>
      <c r="LSQ25" s="46"/>
      <c r="LSR25" s="46"/>
      <c r="LSS25" s="46"/>
      <c r="LST25" s="46"/>
      <c r="LSU25" s="46"/>
      <c r="LSV25" s="46"/>
      <c r="LSW25" s="46"/>
      <c r="LSX25" s="46"/>
      <c r="LSY25" s="46"/>
      <c r="LSZ25" s="46"/>
      <c r="LTA25" s="46"/>
      <c r="LTB25" s="46"/>
      <c r="LTC25" s="46"/>
      <c r="LTD25" s="46"/>
      <c r="LTE25" s="46"/>
      <c r="LTF25" s="46"/>
      <c r="LTG25" s="46"/>
      <c r="LTH25" s="46"/>
      <c r="LTI25" s="46"/>
      <c r="LTJ25" s="46"/>
      <c r="LTK25" s="46"/>
      <c r="LTL25" s="46"/>
      <c r="LTM25" s="46"/>
      <c r="LTN25" s="46"/>
      <c r="LTO25" s="46"/>
      <c r="LTP25" s="46"/>
      <c r="LTQ25" s="46"/>
      <c r="LTR25" s="46"/>
      <c r="LTS25" s="46"/>
      <c r="LTT25" s="46"/>
      <c r="LTU25" s="46"/>
      <c r="LTV25" s="46"/>
      <c r="LTW25" s="46"/>
      <c r="LTX25" s="46"/>
      <c r="LTY25" s="46"/>
      <c r="LTZ25" s="46"/>
      <c r="LUA25" s="46"/>
      <c r="LUB25" s="46"/>
      <c r="LUC25" s="46"/>
      <c r="LUD25" s="46"/>
      <c r="LUE25" s="46"/>
      <c r="LUF25" s="46"/>
      <c r="LUG25" s="46"/>
      <c r="LUH25" s="46"/>
      <c r="LUI25" s="46"/>
      <c r="LUJ25" s="46"/>
      <c r="LUK25" s="46"/>
      <c r="LUL25" s="46"/>
      <c r="LUM25" s="46"/>
      <c r="LUN25" s="46"/>
      <c r="LUO25" s="46"/>
      <c r="LUP25" s="46"/>
      <c r="LUQ25" s="46"/>
      <c r="LUR25" s="46"/>
      <c r="LUS25" s="46"/>
      <c r="LUT25" s="46"/>
      <c r="LUU25" s="46"/>
      <c r="LUV25" s="46"/>
      <c r="LUW25" s="46"/>
      <c r="LUX25" s="46"/>
      <c r="LUY25" s="46"/>
      <c r="LUZ25" s="46"/>
      <c r="LVA25" s="46"/>
      <c r="LVB25" s="46"/>
      <c r="LVC25" s="46"/>
      <c r="LVD25" s="46"/>
      <c r="LVE25" s="46"/>
      <c r="LVF25" s="46"/>
      <c r="LVG25" s="46"/>
      <c r="LVH25" s="46"/>
      <c r="LVI25" s="46"/>
      <c r="LVJ25" s="46"/>
      <c r="LVK25" s="46"/>
      <c r="LVL25" s="46"/>
      <c r="LVM25" s="46"/>
      <c r="LVN25" s="46"/>
      <c r="LVO25" s="46"/>
      <c r="LVP25" s="46"/>
      <c r="LVQ25" s="46"/>
      <c r="LVR25" s="46"/>
      <c r="LVS25" s="46"/>
      <c r="LVT25" s="46"/>
      <c r="LVU25" s="46"/>
      <c r="LVV25" s="46"/>
      <c r="LVW25" s="46"/>
      <c r="LVX25" s="46"/>
      <c r="LVY25" s="46"/>
      <c r="LVZ25" s="46"/>
      <c r="LWA25" s="46"/>
      <c r="LWB25" s="46"/>
      <c r="LWC25" s="46"/>
      <c r="LWD25" s="46"/>
      <c r="LWE25" s="46"/>
      <c r="LWF25" s="46"/>
      <c r="LWG25" s="46"/>
      <c r="LWH25" s="46"/>
      <c r="LWI25" s="46"/>
      <c r="LWJ25" s="46"/>
      <c r="LWK25" s="46"/>
      <c r="LWL25" s="46"/>
      <c r="LWM25" s="46"/>
      <c r="LWN25" s="46"/>
      <c r="LWO25" s="46"/>
      <c r="LWP25" s="46"/>
      <c r="LWQ25" s="46"/>
      <c r="LWR25" s="46"/>
      <c r="LWS25" s="46"/>
      <c r="LWT25" s="46"/>
      <c r="LWU25" s="46"/>
      <c r="LWV25" s="46"/>
      <c r="LWW25" s="46"/>
      <c r="LWX25" s="46"/>
      <c r="LWY25" s="46"/>
      <c r="LWZ25" s="46"/>
      <c r="LXA25" s="46"/>
      <c r="LXB25" s="46"/>
      <c r="LXC25" s="46"/>
      <c r="LXD25" s="46"/>
      <c r="LXE25" s="46"/>
      <c r="LXF25" s="46"/>
      <c r="LXG25" s="46"/>
      <c r="LXH25" s="46"/>
      <c r="LXI25" s="46"/>
      <c r="LXJ25" s="46"/>
      <c r="LXK25" s="46"/>
      <c r="LXL25" s="46"/>
      <c r="LXM25" s="46"/>
      <c r="LXN25" s="46"/>
      <c r="LXO25" s="46"/>
      <c r="LXP25" s="46"/>
      <c r="LXQ25" s="46"/>
      <c r="LXR25" s="46"/>
      <c r="LXS25" s="46"/>
      <c r="LXT25" s="46"/>
      <c r="LXU25" s="46"/>
      <c r="LXV25" s="46"/>
      <c r="LXW25" s="46"/>
      <c r="LXX25" s="46"/>
      <c r="LXY25" s="46"/>
      <c r="LXZ25" s="46"/>
      <c r="LYA25" s="46"/>
      <c r="LYB25" s="46"/>
      <c r="LYC25" s="46"/>
      <c r="LYD25" s="46"/>
      <c r="LYE25" s="46"/>
      <c r="LYF25" s="46"/>
      <c r="LYG25" s="46"/>
      <c r="LYH25" s="46"/>
      <c r="LYI25" s="46"/>
      <c r="LYJ25" s="46"/>
      <c r="LYK25" s="46"/>
      <c r="LYL25" s="46"/>
      <c r="LYM25" s="46"/>
      <c r="LYN25" s="46"/>
      <c r="LYO25" s="46"/>
      <c r="LYP25" s="46"/>
      <c r="LYQ25" s="46"/>
      <c r="LYR25" s="46"/>
      <c r="LYS25" s="46"/>
      <c r="LYT25" s="46"/>
      <c r="LYU25" s="46"/>
      <c r="LYV25" s="46"/>
      <c r="LYW25" s="46"/>
      <c r="LYX25" s="46"/>
      <c r="LYY25" s="46"/>
      <c r="LYZ25" s="46"/>
      <c r="LZA25" s="46"/>
      <c r="LZB25" s="46"/>
      <c r="LZC25" s="46"/>
      <c r="LZD25" s="46"/>
      <c r="LZE25" s="46"/>
      <c r="LZF25" s="46"/>
      <c r="LZG25" s="46"/>
      <c r="LZH25" s="46"/>
      <c r="LZI25" s="46"/>
      <c r="LZJ25" s="46"/>
      <c r="LZK25" s="46"/>
      <c r="LZL25" s="46"/>
      <c r="LZM25" s="46"/>
      <c r="LZN25" s="46"/>
      <c r="LZO25" s="46"/>
      <c r="LZP25" s="46"/>
      <c r="LZQ25" s="46"/>
      <c r="LZR25" s="46"/>
      <c r="LZS25" s="46"/>
      <c r="LZT25" s="46"/>
      <c r="LZU25" s="46"/>
      <c r="LZV25" s="46"/>
      <c r="LZW25" s="46"/>
      <c r="LZX25" s="46"/>
      <c r="LZY25" s="46"/>
      <c r="LZZ25" s="46"/>
      <c r="MAA25" s="46"/>
      <c r="MAB25" s="46"/>
      <c r="MAC25" s="46"/>
      <c r="MAD25" s="46"/>
      <c r="MAE25" s="46"/>
      <c r="MAF25" s="46"/>
      <c r="MAG25" s="46"/>
      <c r="MAH25" s="46"/>
      <c r="MAI25" s="46"/>
      <c r="MAJ25" s="46"/>
      <c r="MAK25" s="46"/>
      <c r="MAL25" s="46"/>
      <c r="MAM25" s="46"/>
      <c r="MAN25" s="46"/>
      <c r="MAO25" s="46"/>
      <c r="MAP25" s="46"/>
      <c r="MAQ25" s="46"/>
      <c r="MAR25" s="46"/>
      <c r="MAS25" s="46"/>
      <c r="MAT25" s="46"/>
      <c r="MAU25" s="46"/>
      <c r="MAV25" s="46"/>
      <c r="MAW25" s="46"/>
      <c r="MAX25" s="46"/>
      <c r="MAY25" s="46"/>
      <c r="MAZ25" s="46"/>
      <c r="MBA25" s="46"/>
      <c r="MBB25" s="46"/>
      <c r="MBC25" s="46"/>
      <c r="MBD25" s="46"/>
      <c r="MBE25" s="46"/>
      <c r="MBF25" s="46"/>
      <c r="MBG25" s="46"/>
      <c r="MBH25" s="46"/>
      <c r="MBI25" s="46"/>
      <c r="MBJ25" s="46"/>
      <c r="MBK25" s="46"/>
      <c r="MBL25" s="46"/>
      <c r="MBM25" s="46"/>
      <c r="MBN25" s="46"/>
      <c r="MBO25" s="46"/>
      <c r="MBP25" s="46"/>
      <c r="MBQ25" s="46"/>
      <c r="MBR25" s="46"/>
      <c r="MBS25" s="46"/>
      <c r="MBT25" s="46"/>
      <c r="MBU25" s="46"/>
      <c r="MBV25" s="46"/>
      <c r="MBW25" s="46"/>
      <c r="MBX25" s="46"/>
      <c r="MBY25" s="46"/>
      <c r="MBZ25" s="46"/>
      <c r="MCA25" s="46"/>
      <c r="MCB25" s="46"/>
      <c r="MCC25" s="46"/>
      <c r="MCD25" s="46"/>
      <c r="MCE25" s="46"/>
      <c r="MCF25" s="46"/>
      <c r="MCG25" s="46"/>
      <c r="MCH25" s="46"/>
      <c r="MCI25" s="46"/>
      <c r="MCJ25" s="46"/>
      <c r="MCK25" s="46"/>
      <c r="MCL25" s="46"/>
      <c r="MCM25" s="46"/>
      <c r="MCN25" s="46"/>
      <c r="MCO25" s="46"/>
      <c r="MCP25" s="46"/>
      <c r="MCQ25" s="46"/>
      <c r="MCR25" s="46"/>
      <c r="MCS25" s="46"/>
      <c r="MCT25" s="46"/>
      <c r="MCU25" s="46"/>
      <c r="MCV25" s="46"/>
      <c r="MCW25" s="46"/>
      <c r="MCX25" s="46"/>
      <c r="MCY25" s="46"/>
      <c r="MCZ25" s="46"/>
      <c r="MDA25" s="46"/>
      <c r="MDB25" s="46"/>
      <c r="MDC25" s="46"/>
      <c r="MDD25" s="46"/>
      <c r="MDE25" s="46"/>
      <c r="MDF25" s="46"/>
      <c r="MDG25" s="46"/>
      <c r="MDH25" s="46"/>
      <c r="MDI25" s="46"/>
      <c r="MDJ25" s="46"/>
      <c r="MDK25" s="46"/>
      <c r="MDL25" s="46"/>
      <c r="MDM25" s="46"/>
      <c r="MDN25" s="46"/>
      <c r="MDO25" s="46"/>
      <c r="MDP25" s="46"/>
      <c r="MDQ25" s="46"/>
      <c r="MDR25" s="46"/>
      <c r="MDS25" s="46"/>
      <c r="MDT25" s="46"/>
      <c r="MDU25" s="46"/>
      <c r="MDV25" s="46"/>
      <c r="MDW25" s="46"/>
      <c r="MDX25" s="46"/>
      <c r="MDY25" s="46"/>
      <c r="MDZ25" s="46"/>
      <c r="MEA25" s="46"/>
      <c r="MEB25" s="46"/>
      <c r="MEC25" s="46"/>
      <c r="MED25" s="46"/>
      <c r="MEE25" s="46"/>
      <c r="MEF25" s="46"/>
      <c r="MEG25" s="46"/>
      <c r="MEH25" s="46"/>
      <c r="MEI25" s="46"/>
      <c r="MEJ25" s="46"/>
      <c r="MEK25" s="46"/>
      <c r="MEL25" s="46"/>
      <c r="MEM25" s="46"/>
      <c r="MEN25" s="46"/>
      <c r="MEO25" s="46"/>
      <c r="MEP25" s="46"/>
      <c r="MEQ25" s="46"/>
      <c r="MER25" s="46"/>
      <c r="MES25" s="46"/>
      <c r="MET25" s="46"/>
      <c r="MEU25" s="46"/>
      <c r="MEV25" s="46"/>
      <c r="MEW25" s="46"/>
      <c r="MEX25" s="46"/>
      <c r="MEY25" s="46"/>
      <c r="MEZ25" s="46"/>
      <c r="MFA25" s="46"/>
      <c r="MFB25" s="46"/>
      <c r="MFC25" s="46"/>
      <c r="MFD25" s="46"/>
      <c r="MFE25" s="46"/>
      <c r="MFF25" s="46"/>
      <c r="MFG25" s="46"/>
      <c r="MFH25" s="46"/>
      <c r="MFI25" s="46"/>
      <c r="MFJ25" s="46"/>
      <c r="MFK25" s="46"/>
      <c r="MFL25" s="46"/>
      <c r="MFM25" s="46"/>
      <c r="MFN25" s="46"/>
      <c r="MFO25" s="46"/>
      <c r="MFP25" s="46"/>
      <c r="MFQ25" s="46"/>
      <c r="MFR25" s="46"/>
      <c r="MFS25" s="46"/>
      <c r="MFT25" s="46"/>
      <c r="MFU25" s="46"/>
      <c r="MFV25" s="46"/>
      <c r="MFW25" s="46"/>
      <c r="MFX25" s="46"/>
      <c r="MFY25" s="46"/>
      <c r="MFZ25" s="46"/>
      <c r="MGA25" s="46"/>
      <c r="MGB25" s="46"/>
      <c r="MGC25" s="46"/>
      <c r="MGD25" s="46"/>
      <c r="MGE25" s="46"/>
      <c r="MGF25" s="46"/>
      <c r="MGG25" s="46"/>
      <c r="MGH25" s="46"/>
      <c r="MGI25" s="46"/>
      <c r="MGJ25" s="46"/>
      <c r="MGK25" s="46"/>
      <c r="MGL25" s="46"/>
      <c r="MGM25" s="46"/>
      <c r="MGN25" s="46"/>
      <c r="MGO25" s="46"/>
      <c r="MGP25" s="46"/>
      <c r="MGQ25" s="46"/>
      <c r="MGR25" s="46"/>
      <c r="MGS25" s="46"/>
      <c r="MGT25" s="46"/>
      <c r="MGU25" s="46"/>
      <c r="MGV25" s="46"/>
      <c r="MGW25" s="46"/>
      <c r="MGX25" s="46"/>
      <c r="MGY25" s="46"/>
      <c r="MGZ25" s="46"/>
      <c r="MHA25" s="46"/>
      <c r="MHB25" s="46"/>
      <c r="MHC25" s="46"/>
      <c r="MHD25" s="46"/>
      <c r="MHE25" s="46"/>
      <c r="MHF25" s="46"/>
      <c r="MHG25" s="46"/>
      <c r="MHH25" s="46"/>
      <c r="MHI25" s="46"/>
      <c r="MHJ25" s="46"/>
      <c r="MHK25" s="46"/>
      <c r="MHL25" s="46"/>
      <c r="MHM25" s="46"/>
      <c r="MHN25" s="46"/>
      <c r="MHO25" s="46"/>
      <c r="MHP25" s="46"/>
      <c r="MHQ25" s="46"/>
      <c r="MHR25" s="46"/>
      <c r="MHS25" s="46"/>
      <c r="MHT25" s="46"/>
      <c r="MHU25" s="46"/>
      <c r="MHV25" s="46"/>
      <c r="MHW25" s="46"/>
      <c r="MHX25" s="46"/>
      <c r="MHY25" s="46"/>
      <c r="MHZ25" s="46"/>
      <c r="MIA25" s="46"/>
      <c r="MIB25" s="46"/>
      <c r="MIC25" s="46"/>
      <c r="MID25" s="46"/>
      <c r="MIE25" s="46"/>
      <c r="MIF25" s="46"/>
      <c r="MIG25" s="46"/>
      <c r="MIH25" s="46"/>
      <c r="MII25" s="46"/>
      <c r="MIJ25" s="46"/>
      <c r="MIK25" s="46"/>
      <c r="MIL25" s="46"/>
      <c r="MIM25" s="46"/>
      <c r="MIN25" s="46"/>
      <c r="MIO25" s="46"/>
      <c r="MIP25" s="46"/>
      <c r="MIQ25" s="46"/>
      <c r="MIR25" s="46"/>
      <c r="MIS25" s="46"/>
      <c r="MIT25" s="46"/>
      <c r="MIU25" s="46"/>
      <c r="MIV25" s="46"/>
      <c r="MIW25" s="46"/>
      <c r="MIX25" s="46"/>
      <c r="MIY25" s="46"/>
      <c r="MIZ25" s="46"/>
      <c r="MJA25" s="46"/>
      <c r="MJB25" s="46"/>
      <c r="MJC25" s="46"/>
      <c r="MJD25" s="46"/>
      <c r="MJE25" s="46"/>
      <c r="MJF25" s="46"/>
      <c r="MJG25" s="46"/>
      <c r="MJH25" s="46"/>
      <c r="MJI25" s="46"/>
      <c r="MJJ25" s="46"/>
      <c r="MJK25" s="46"/>
      <c r="MJL25" s="46"/>
      <c r="MJM25" s="46"/>
      <c r="MJN25" s="46"/>
      <c r="MJO25" s="46"/>
      <c r="MJP25" s="46"/>
      <c r="MJQ25" s="46"/>
      <c r="MJR25" s="46"/>
      <c r="MJS25" s="46"/>
      <c r="MJT25" s="46"/>
      <c r="MJU25" s="46"/>
      <c r="MJV25" s="46"/>
      <c r="MJW25" s="46"/>
      <c r="MJX25" s="46"/>
      <c r="MJY25" s="46"/>
      <c r="MJZ25" s="46"/>
      <c r="MKA25" s="46"/>
      <c r="MKB25" s="46"/>
      <c r="MKC25" s="46"/>
      <c r="MKD25" s="46"/>
      <c r="MKE25" s="46"/>
      <c r="MKF25" s="46"/>
      <c r="MKG25" s="46"/>
      <c r="MKH25" s="46"/>
      <c r="MKI25" s="46"/>
      <c r="MKJ25" s="46"/>
      <c r="MKK25" s="46"/>
      <c r="MKL25" s="46"/>
      <c r="MKM25" s="46"/>
      <c r="MKN25" s="46"/>
      <c r="MKO25" s="46"/>
      <c r="MKP25" s="46"/>
      <c r="MKQ25" s="46"/>
      <c r="MKR25" s="46"/>
      <c r="MKS25" s="46"/>
      <c r="MKT25" s="46"/>
      <c r="MKU25" s="46"/>
      <c r="MKV25" s="46"/>
      <c r="MKW25" s="46"/>
      <c r="MKX25" s="46"/>
      <c r="MKY25" s="46"/>
      <c r="MKZ25" s="46"/>
      <c r="MLA25" s="46"/>
      <c r="MLB25" s="46"/>
      <c r="MLC25" s="46"/>
      <c r="MLD25" s="46"/>
      <c r="MLE25" s="46"/>
      <c r="MLF25" s="46"/>
      <c r="MLG25" s="46"/>
      <c r="MLH25" s="46"/>
      <c r="MLI25" s="46"/>
      <c r="MLJ25" s="46"/>
      <c r="MLK25" s="46"/>
      <c r="MLL25" s="46"/>
      <c r="MLM25" s="46"/>
      <c r="MLN25" s="46"/>
      <c r="MLO25" s="46"/>
      <c r="MLP25" s="46"/>
      <c r="MLQ25" s="46"/>
      <c r="MLR25" s="46"/>
      <c r="MLS25" s="46"/>
      <c r="MLT25" s="46"/>
      <c r="MLU25" s="46"/>
      <c r="MLV25" s="46"/>
      <c r="MLW25" s="46"/>
      <c r="MLX25" s="46"/>
      <c r="MLY25" s="46"/>
      <c r="MLZ25" s="46"/>
      <c r="MMA25" s="46"/>
      <c r="MMB25" s="46"/>
      <c r="MMC25" s="46"/>
      <c r="MMD25" s="46"/>
      <c r="MME25" s="46"/>
      <c r="MMF25" s="46"/>
      <c r="MMG25" s="46"/>
      <c r="MMH25" s="46"/>
      <c r="MMI25" s="46"/>
      <c r="MMJ25" s="46"/>
      <c r="MMK25" s="46"/>
      <c r="MML25" s="46"/>
      <c r="MMM25" s="46"/>
      <c r="MMN25" s="46"/>
      <c r="MMO25" s="46"/>
      <c r="MMP25" s="46"/>
      <c r="MMQ25" s="46"/>
      <c r="MMR25" s="46"/>
      <c r="MMS25" s="46"/>
      <c r="MMT25" s="46"/>
      <c r="MMU25" s="46"/>
      <c r="MMV25" s="46"/>
      <c r="MMW25" s="46"/>
      <c r="MMX25" s="46"/>
      <c r="MMY25" s="46"/>
      <c r="MMZ25" s="46"/>
      <c r="MNA25" s="46"/>
      <c r="MNB25" s="46"/>
      <c r="MNC25" s="46"/>
      <c r="MND25" s="46"/>
      <c r="MNE25" s="46"/>
      <c r="MNF25" s="46"/>
      <c r="MNG25" s="46"/>
      <c r="MNH25" s="46"/>
      <c r="MNI25" s="46"/>
      <c r="MNJ25" s="46"/>
      <c r="MNK25" s="46"/>
      <c r="MNL25" s="46"/>
      <c r="MNM25" s="46"/>
      <c r="MNN25" s="46"/>
      <c r="MNO25" s="46"/>
      <c r="MNP25" s="46"/>
      <c r="MNQ25" s="46"/>
      <c r="MNR25" s="46"/>
      <c r="MNS25" s="46"/>
      <c r="MNT25" s="46"/>
      <c r="MNU25" s="46"/>
      <c r="MNV25" s="46"/>
      <c r="MNW25" s="46"/>
      <c r="MNX25" s="46"/>
      <c r="MNY25" s="46"/>
      <c r="MNZ25" s="46"/>
      <c r="MOA25" s="46"/>
      <c r="MOB25" s="46"/>
      <c r="MOC25" s="46"/>
      <c r="MOD25" s="46"/>
      <c r="MOE25" s="46"/>
      <c r="MOF25" s="46"/>
      <c r="MOG25" s="46"/>
      <c r="MOH25" s="46"/>
      <c r="MOI25" s="46"/>
      <c r="MOJ25" s="46"/>
      <c r="MOK25" s="46"/>
      <c r="MOL25" s="46"/>
      <c r="MOM25" s="46"/>
      <c r="MON25" s="46"/>
      <c r="MOO25" s="46"/>
      <c r="MOP25" s="46"/>
      <c r="MOQ25" s="46"/>
      <c r="MOR25" s="46"/>
      <c r="MOS25" s="46"/>
      <c r="MOT25" s="46"/>
      <c r="MOU25" s="46"/>
      <c r="MOV25" s="46"/>
      <c r="MOW25" s="46"/>
      <c r="MOX25" s="46"/>
      <c r="MOY25" s="46"/>
      <c r="MOZ25" s="46"/>
      <c r="MPA25" s="46"/>
      <c r="MPB25" s="46"/>
      <c r="MPC25" s="46"/>
      <c r="MPD25" s="46"/>
      <c r="MPE25" s="46"/>
      <c r="MPF25" s="46"/>
      <c r="MPG25" s="46"/>
      <c r="MPH25" s="46"/>
      <c r="MPI25" s="46"/>
      <c r="MPJ25" s="46"/>
      <c r="MPK25" s="46"/>
      <c r="MPL25" s="46"/>
      <c r="MPM25" s="46"/>
      <c r="MPN25" s="46"/>
      <c r="MPO25" s="46"/>
      <c r="MPP25" s="46"/>
      <c r="MPQ25" s="46"/>
      <c r="MPR25" s="46"/>
      <c r="MPS25" s="46"/>
      <c r="MPT25" s="46"/>
      <c r="MPU25" s="46"/>
      <c r="MPV25" s="46"/>
      <c r="MPW25" s="46"/>
      <c r="MPX25" s="46"/>
      <c r="MPY25" s="46"/>
      <c r="MPZ25" s="46"/>
      <c r="MQA25" s="46"/>
      <c r="MQB25" s="46"/>
      <c r="MQC25" s="46"/>
      <c r="MQD25" s="46"/>
      <c r="MQE25" s="46"/>
      <c r="MQF25" s="46"/>
      <c r="MQG25" s="46"/>
      <c r="MQH25" s="46"/>
      <c r="MQI25" s="46"/>
      <c r="MQJ25" s="46"/>
      <c r="MQK25" s="46"/>
      <c r="MQL25" s="46"/>
      <c r="MQM25" s="46"/>
      <c r="MQN25" s="46"/>
      <c r="MQO25" s="46"/>
      <c r="MQP25" s="46"/>
      <c r="MQQ25" s="46"/>
      <c r="MQR25" s="46"/>
      <c r="MQS25" s="46"/>
      <c r="MQT25" s="46"/>
      <c r="MQU25" s="46"/>
      <c r="MQV25" s="46"/>
      <c r="MQW25" s="46"/>
      <c r="MQX25" s="46"/>
      <c r="MQY25" s="46"/>
      <c r="MQZ25" s="46"/>
      <c r="MRA25" s="46"/>
      <c r="MRB25" s="46"/>
      <c r="MRC25" s="46"/>
      <c r="MRD25" s="46"/>
      <c r="MRE25" s="46"/>
      <c r="MRF25" s="46"/>
      <c r="MRG25" s="46"/>
      <c r="MRH25" s="46"/>
      <c r="MRI25" s="46"/>
      <c r="MRJ25" s="46"/>
      <c r="MRK25" s="46"/>
      <c r="MRL25" s="46"/>
      <c r="MRM25" s="46"/>
      <c r="MRN25" s="46"/>
      <c r="MRO25" s="46"/>
      <c r="MRP25" s="46"/>
      <c r="MRQ25" s="46"/>
      <c r="MRR25" s="46"/>
      <c r="MRS25" s="46"/>
      <c r="MRT25" s="46"/>
      <c r="MRU25" s="46"/>
      <c r="MRV25" s="46"/>
      <c r="MRW25" s="46"/>
      <c r="MRX25" s="46"/>
      <c r="MRY25" s="46"/>
      <c r="MRZ25" s="46"/>
      <c r="MSA25" s="46"/>
      <c r="MSB25" s="46"/>
      <c r="MSC25" s="46"/>
      <c r="MSD25" s="46"/>
      <c r="MSE25" s="46"/>
      <c r="MSF25" s="46"/>
      <c r="MSG25" s="46"/>
      <c r="MSH25" s="46"/>
      <c r="MSI25" s="46"/>
      <c r="MSJ25" s="46"/>
      <c r="MSK25" s="46"/>
      <c r="MSL25" s="46"/>
      <c r="MSM25" s="46"/>
      <c r="MSN25" s="46"/>
      <c r="MSO25" s="46"/>
      <c r="MSP25" s="46"/>
      <c r="MSQ25" s="46"/>
      <c r="MSR25" s="46"/>
      <c r="MSS25" s="46"/>
      <c r="MST25" s="46"/>
      <c r="MSU25" s="46"/>
      <c r="MSV25" s="46"/>
      <c r="MSW25" s="46"/>
      <c r="MSX25" s="46"/>
      <c r="MSY25" s="46"/>
      <c r="MSZ25" s="46"/>
      <c r="MTA25" s="46"/>
      <c r="MTB25" s="46"/>
      <c r="MTC25" s="46"/>
      <c r="MTD25" s="46"/>
      <c r="MTE25" s="46"/>
      <c r="MTF25" s="46"/>
      <c r="MTG25" s="46"/>
      <c r="MTH25" s="46"/>
      <c r="MTI25" s="46"/>
      <c r="MTJ25" s="46"/>
      <c r="MTK25" s="46"/>
      <c r="MTL25" s="46"/>
      <c r="MTM25" s="46"/>
      <c r="MTN25" s="46"/>
      <c r="MTO25" s="46"/>
      <c r="MTP25" s="46"/>
      <c r="MTQ25" s="46"/>
      <c r="MTR25" s="46"/>
      <c r="MTS25" s="46"/>
      <c r="MTT25" s="46"/>
      <c r="MTU25" s="46"/>
      <c r="MTV25" s="46"/>
      <c r="MTW25" s="46"/>
      <c r="MTX25" s="46"/>
      <c r="MTY25" s="46"/>
      <c r="MTZ25" s="46"/>
      <c r="MUA25" s="46"/>
      <c r="MUB25" s="46"/>
      <c r="MUC25" s="46"/>
      <c r="MUD25" s="46"/>
      <c r="MUE25" s="46"/>
      <c r="MUF25" s="46"/>
      <c r="MUG25" s="46"/>
      <c r="MUH25" s="46"/>
      <c r="MUI25" s="46"/>
      <c r="MUJ25" s="46"/>
      <c r="MUK25" s="46"/>
      <c r="MUL25" s="46"/>
      <c r="MUM25" s="46"/>
      <c r="MUN25" s="46"/>
      <c r="MUO25" s="46"/>
      <c r="MUP25" s="46"/>
      <c r="MUQ25" s="46"/>
      <c r="MUR25" s="46"/>
      <c r="MUS25" s="46"/>
      <c r="MUT25" s="46"/>
      <c r="MUU25" s="46"/>
      <c r="MUV25" s="46"/>
      <c r="MUW25" s="46"/>
      <c r="MUX25" s="46"/>
      <c r="MUY25" s="46"/>
      <c r="MUZ25" s="46"/>
      <c r="MVA25" s="46"/>
      <c r="MVB25" s="46"/>
      <c r="MVC25" s="46"/>
      <c r="MVD25" s="46"/>
      <c r="MVE25" s="46"/>
      <c r="MVF25" s="46"/>
      <c r="MVG25" s="46"/>
      <c r="MVH25" s="46"/>
      <c r="MVI25" s="46"/>
      <c r="MVJ25" s="46"/>
      <c r="MVK25" s="46"/>
      <c r="MVL25" s="46"/>
      <c r="MVM25" s="46"/>
      <c r="MVN25" s="46"/>
      <c r="MVO25" s="46"/>
      <c r="MVP25" s="46"/>
      <c r="MVQ25" s="46"/>
      <c r="MVR25" s="46"/>
      <c r="MVS25" s="46"/>
      <c r="MVT25" s="46"/>
      <c r="MVU25" s="46"/>
      <c r="MVV25" s="46"/>
      <c r="MVW25" s="46"/>
      <c r="MVX25" s="46"/>
      <c r="MVY25" s="46"/>
      <c r="MVZ25" s="46"/>
      <c r="MWA25" s="46"/>
      <c r="MWB25" s="46"/>
      <c r="MWC25" s="46"/>
      <c r="MWD25" s="46"/>
      <c r="MWE25" s="46"/>
      <c r="MWF25" s="46"/>
      <c r="MWG25" s="46"/>
      <c r="MWH25" s="46"/>
      <c r="MWI25" s="46"/>
      <c r="MWJ25" s="46"/>
      <c r="MWK25" s="46"/>
      <c r="MWL25" s="46"/>
      <c r="MWM25" s="46"/>
      <c r="MWN25" s="46"/>
      <c r="MWO25" s="46"/>
      <c r="MWP25" s="46"/>
      <c r="MWQ25" s="46"/>
      <c r="MWR25" s="46"/>
      <c r="MWS25" s="46"/>
      <c r="MWT25" s="46"/>
      <c r="MWU25" s="46"/>
      <c r="MWV25" s="46"/>
      <c r="MWW25" s="46"/>
      <c r="MWX25" s="46"/>
      <c r="MWY25" s="46"/>
      <c r="MWZ25" s="46"/>
      <c r="MXA25" s="46"/>
      <c r="MXB25" s="46"/>
      <c r="MXC25" s="46"/>
      <c r="MXD25" s="46"/>
      <c r="MXE25" s="46"/>
      <c r="MXF25" s="46"/>
      <c r="MXG25" s="46"/>
      <c r="MXH25" s="46"/>
      <c r="MXI25" s="46"/>
      <c r="MXJ25" s="46"/>
      <c r="MXK25" s="46"/>
      <c r="MXL25" s="46"/>
      <c r="MXM25" s="46"/>
      <c r="MXN25" s="46"/>
      <c r="MXO25" s="46"/>
      <c r="MXP25" s="46"/>
      <c r="MXQ25" s="46"/>
      <c r="MXR25" s="46"/>
      <c r="MXS25" s="46"/>
      <c r="MXT25" s="46"/>
      <c r="MXU25" s="46"/>
      <c r="MXV25" s="46"/>
      <c r="MXW25" s="46"/>
      <c r="MXX25" s="46"/>
      <c r="MXY25" s="46"/>
      <c r="MXZ25" s="46"/>
      <c r="MYA25" s="46"/>
      <c r="MYB25" s="46"/>
      <c r="MYC25" s="46"/>
      <c r="MYD25" s="46"/>
      <c r="MYE25" s="46"/>
      <c r="MYF25" s="46"/>
      <c r="MYG25" s="46"/>
      <c r="MYH25" s="46"/>
      <c r="MYI25" s="46"/>
      <c r="MYJ25" s="46"/>
      <c r="MYK25" s="46"/>
      <c r="MYL25" s="46"/>
      <c r="MYM25" s="46"/>
      <c r="MYN25" s="46"/>
      <c r="MYO25" s="46"/>
      <c r="MYP25" s="46"/>
      <c r="MYQ25" s="46"/>
      <c r="MYR25" s="46"/>
      <c r="MYS25" s="46"/>
      <c r="MYT25" s="46"/>
      <c r="MYU25" s="46"/>
      <c r="MYV25" s="46"/>
      <c r="MYW25" s="46"/>
      <c r="MYX25" s="46"/>
      <c r="MYY25" s="46"/>
      <c r="MYZ25" s="46"/>
      <c r="MZA25" s="46"/>
      <c r="MZB25" s="46"/>
      <c r="MZC25" s="46"/>
      <c r="MZD25" s="46"/>
      <c r="MZE25" s="46"/>
      <c r="MZF25" s="46"/>
      <c r="MZG25" s="46"/>
      <c r="MZH25" s="46"/>
      <c r="MZI25" s="46"/>
      <c r="MZJ25" s="46"/>
      <c r="MZK25" s="46"/>
      <c r="MZL25" s="46"/>
      <c r="MZM25" s="46"/>
      <c r="MZN25" s="46"/>
      <c r="MZO25" s="46"/>
      <c r="MZP25" s="46"/>
      <c r="MZQ25" s="46"/>
      <c r="MZR25" s="46"/>
      <c r="MZS25" s="46"/>
      <c r="MZT25" s="46"/>
      <c r="MZU25" s="46"/>
      <c r="MZV25" s="46"/>
      <c r="MZW25" s="46"/>
      <c r="MZX25" s="46"/>
      <c r="MZY25" s="46"/>
      <c r="MZZ25" s="46"/>
      <c r="NAA25" s="46"/>
      <c r="NAB25" s="46"/>
      <c r="NAC25" s="46"/>
      <c r="NAD25" s="46"/>
      <c r="NAE25" s="46"/>
      <c r="NAF25" s="46"/>
      <c r="NAG25" s="46"/>
      <c r="NAH25" s="46"/>
      <c r="NAI25" s="46"/>
      <c r="NAJ25" s="46"/>
      <c r="NAK25" s="46"/>
      <c r="NAL25" s="46"/>
      <c r="NAM25" s="46"/>
      <c r="NAN25" s="46"/>
      <c r="NAO25" s="46"/>
      <c r="NAP25" s="46"/>
      <c r="NAQ25" s="46"/>
      <c r="NAR25" s="46"/>
      <c r="NAS25" s="46"/>
      <c r="NAT25" s="46"/>
      <c r="NAU25" s="46"/>
      <c r="NAV25" s="46"/>
      <c r="NAW25" s="46"/>
      <c r="NAX25" s="46"/>
      <c r="NAY25" s="46"/>
      <c r="NAZ25" s="46"/>
      <c r="NBA25" s="46"/>
      <c r="NBB25" s="46"/>
      <c r="NBC25" s="46"/>
      <c r="NBD25" s="46"/>
      <c r="NBE25" s="46"/>
      <c r="NBF25" s="46"/>
      <c r="NBG25" s="46"/>
      <c r="NBH25" s="46"/>
      <c r="NBI25" s="46"/>
      <c r="NBJ25" s="46"/>
      <c r="NBK25" s="46"/>
      <c r="NBL25" s="46"/>
      <c r="NBM25" s="46"/>
      <c r="NBN25" s="46"/>
      <c r="NBO25" s="46"/>
      <c r="NBP25" s="46"/>
      <c r="NBQ25" s="46"/>
      <c r="NBR25" s="46"/>
      <c r="NBS25" s="46"/>
      <c r="NBT25" s="46"/>
      <c r="NBU25" s="46"/>
      <c r="NBV25" s="46"/>
      <c r="NBW25" s="46"/>
      <c r="NBX25" s="46"/>
      <c r="NBY25" s="46"/>
      <c r="NBZ25" s="46"/>
      <c r="NCA25" s="46"/>
      <c r="NCB25" s="46"/>
      <c r="NCC25" s="46"/>
      <c r="NCD25" s="46"/>
      <c r="NCE25" s="46"/>
      <c r="NCF25" s="46"/>
      <c r="NCG25" s="46"/>
      <c r="NCH25" s="46"/>
      <c r="NCI25" s="46"/>
      <c r="NCJ25" s="46"/>
      <c r="NCK25" s="46"/>
      <c r="NCL25" s="46"/>
      <c r="NCM25" s="46"/>
      <c r="NCN25" s="46"/>
      <c r="NCO25" s="46"/>
      <c r="NCP25" s="46"/>
      <c r="NCQ25" s="46"/>
      <c r="NCR25" s="46"/>
      <c r="NCS25" s="46"/>
      <c r="NCT25" s="46"/>
      <c r="NCU25" s="46"/>
      <c r="NCV25" s="46"/>
      <c r="NCW25" s="46"/>
      <c r="NCX25" s="46"/>
      <c r="NCY25" s="46"/>
      <c r="NCZ25" s="46"/>
      <c r="NDA25" s="46"/>
      <c r="NDB25" s="46"/>
      <c r="NDC25" s="46"/>
      <c r="NDD25" s="46"/>
      <c r="NDE25" s="46"/>
      <c r="NDF25" s="46"/>
      <c r="NDG25" s="46"/>
      <c r="NDH25" s="46"/>
      <c r="NDI25" s="46"/>
      <c r="NDJ25" s="46"/>
      <c r="NDK25" s="46"/>
      <c r="NDL25" s="46"/>
      <c r="NDM25" s="46"/>
      <c r="NDN25" s="46"/>
      <c r="NDO25" s="46"/>
      <c r="NDP25" s="46"/>
      <c r="NDQ25" s="46"/>
      <c r="NDR25" s="46"/>
      <c r="NDS25" s="46"/>
      <c r="NDT25" s="46"/>
      <c r="NDU25" s="46"/>
      <c r="NDV25" s="46"/>
      <c r="NDW25" s="46"/>
      <c r="NDX25" s="46"/>
      <c r="NDY25" s="46"/>
      <c r="NDZ25" s="46"/>
      <c r="NEA25" s="46"/>
      <c r="NEB25" s="46"/>
      <c r="NEC25" s="46"/>
      <c r="NED25" s="46"/>
      <c r="NEE25" s="46"/>
      <c r="NEF25" s="46"/>
      <c r="NEG25" s="46"/>
      <c r="NEH25" s="46"/>
      <c r="NEI25" s="46"/>
      <c r="NEJ25" s="46"/>
      <c r="NEK25" s="46"/>
      <c r="NEL25" s="46"/>
      <c r="NEM25" s="46"/>
      <c r="NEN25" s="46"/>
      <c r="NEO25" s="46"/>
      <c r="NEP25" s="46"/>
      <c r="NEQ25" s="46"/>
      <c r="NER25" s="46"/>
      <c r="NES25" s="46"/>
      <c r="NET25" s="46"/>
      <c r="NEU25" s="46"/>
      <c r="NEV25" s="46"/>
      <c r="NEW25" s="46"/>
      <c r="NEX25" s="46"/>
      <c r="NEY25" s="46"/>
      <c r="NEZ25" s="46"/>
      <c r="NFA25" s="46"/>
      <c r="NFB25" s="46"/>
      <c r="NFC25" s="46"/>
      <c r="NFD25" s="46"/>
      <c r="NFE25" s="46"/>
      <c r="NFF25" s="46"/>
      <c r="NFG25" s="46"/>
      <c r="NFH25" s="46"/>
      <c r="NFI25" s="46"/>
      <c r="NFJ25" s="46"/>
      <c r="NFK25" s="46"/>
      <c r="NFL25" s="46"/>
      <c r="NFM25" s="46"/>
      <c r="NFN25" s="46"/>
      <c r="NFO25" s="46"/>
      <c r="NFP25" s="46"/>
      <c r="NFQ25" s="46"/>
      <c r="NFR25" s="46"/>
      <c r="NFS25" s="46"/>
      <c r="NFT25" s="46"/>
      <c r="NFU25" s="46"/>
      <c r="NFV25" s="46"/>
      <c r="NFW25" s="46"/>
      <c r="NFX25" s="46"/>
      <c r="NFY25" s="46"/>
      <c r="NFZ25" s="46"/>
      <c r="NGA25" s="46"/>
      <c r="NGB25" s="46"/>
      <c r="NGC25" s="46"/>
      <c r="NGD25" s="46"/>
      <c r="NGE25" s="46"/>
      <c r="NGF25" s="46"/>
      <c r="NGG25" s="46"/>
      <c r="NGH25" s="46"/>
      <c r="NGI25" s="46"/>
      <c r="NGJ25" s="46"/>
      <c r="NGK25" s="46"/>
      <c r="NGL25" s="46"/>
      <c r="NGM25" s="46"/>
      <c r="NGN25" s="46"/>
      <c r="NGO25" s="46"/>
      <c r="NGP25" s="46"/>
      <c r="NGQ25" s="46"/>
      <c r="NGR25" s="46"/>
      <c r="NGS25" s="46"/>
      <c r="NGT25" s="46"/>
      <c r="NGU25" s="46"/>
      <c r="NGV25" s="46"/>
      <c r="NGW25" s="46"/>
      <c r="NGX25" s="46"/>
      <c r="NGY25" s="46"/>
      <c r="NGZ25" s="46"/>
      <c r="NHA25" s="46"/>
      <c r="NHB25" s="46"/>
      <c r="NHC25" s="46"/>
      <c r="NHD25" s="46"/>
      <c r="NHE25" s="46"/>
      <c r="NHF25" s="46"/>
      <c r="NHG25" s="46"/>
      <c r="NHH25" s="46"/>
      <c r="NHI25" s="46"/>
      <c r="NHJ25" s="46"/>
      <c r="NHK25" s="46"/>
      <c r="NHL25" s="46"/>
      <c r="NHM25" s="46"/>
      <c r="NHN25" s="46"/>
      <c r="NHO25" s="46"/>
      <c r="NHP25" s="46"/>
      <c r="NHQ25" s="46"/>
      <c r="NHR25" s="46"/>
      <c r="NHS25" s="46"/>
      <c r="NHT25" s="46"/>
      <c r="NHU25" s="46"/>
      <c r="NHV25" s="46"/>
      <c r="NHW25" s="46"/>
      <c r="NHX25" s="46"/>
      <c r="NHY25" s="46"/>
      <c r="NHZ25" s="46"/>
      <c r="NIA25" s="46"/>
      <c r="NIB25" s="46"/>
      <c r="NIC25" s="46"/>
      <c r="NID25" s="46"/>
      <c r="NIE25" s="46"/>
      <c r="NIF25" s="46"/>
      <c r="NIG25" s="46"/>
      <c r="NIH25" s="46"/>
      <c r="NII25" s="46"/>
      <c r="NIJ25" s="46"/>
      <c r="NIK25" s="46"/>
      <c r="NIL25" s="46"/>
      <c r="NIM25" s="46"/>
      <c r="NIN25" s="46"/>
      <c r="NIO25" s="46"/>
      <c r="NIP25" s="46"/>
      <c r="NIQ25" s="46"/>
      <c r="NIR25" s="46"/>
      <c r="NIS25" s="46"/>
      <c r="NIT25" s="46"/>
      <c r="NIU25" s="46"/>
      <c r="NIV25" s="46"/>
      <c r="NIW25" s="46"/>
      <c r="NIX25" s="46"/>
      <c r="NIY25" s="46"/>
      <c r="NIZ25" s="46"/>
      <c r="NJA25" s="46"/>
      <c r="NJB25" s="46"/>
      <c r="NJC25" s="46"/>
      <c r="NJD25" s="46"/>
      <c r="NJE25" s="46"/>
      <c r="NJF25" s="46"/>
      <c r="NJG25" s="46"/>
      <c r="NJH25" s="46"/>
      <c r="NJI25" s="46"/>
      <c r="NJJ25" s="46"/>
      <c r="NJK25" s="46"/>
      <c r="NJL25" s="46"/>
      <c r="NJM25" s="46"/>
      <c r="NJN25" s="46"/>
      <c r="NJO25" s="46"/>
      <c r="NJP25" s="46"/>
      <c r="NJQ25" s="46"/>
      <c r="NJR25" s="46"/>
      <c r="NJS25" s="46"/>
      <c r="NJT25" s="46"/>
      <c r="NJU25" s="46"/>
      <c r="NJV25" s="46"/>
      <c r="NJW25" s="46"/>
      <c r="NJX25" s="46"/>
      <c r="NJY25" s="46"/>
      <c r="NJZ25" s="46"/>
      <c r="NKA25" s="46"/>
      <c r="NKB25" s="46"/>
      <c r="NKC25" s="46"/>
      <c r="NKD25" s="46"/>
      <c r="NKE25" s="46"/>
      <c r="NKF25" s="46"/>
      <c r="NKG25" s="46"/>
      <c r="NKH25" s="46"/>
      <c r="NKI25" s="46"/>
      <c r="NKJ25" s="46"/>
      <c r="NKK25" s="46"/>
      <c r="NKL25" s="46"/>
      <c r="NKM25" s="46"/>
      <c r="NKN25" s="46"/>
      <c r="NKO25" s="46"/>
      <c r="NKP25" s="46"/>
      <c r="NKQ25" s="46"/>
      <c r="NKR25" s="46"/>
      <c r="NKS25" s="46"/>
      <c r="NKT25" s="46"/>
      <c r="NKU25" s="46"/>
      <c r="NKV25" s="46"/>
      <c r="NKW25" s="46"/>
      <c r="NKX25" s="46"/>
      <c r="NKY25" s="46"/>
      <c r="NKZ25" s="46"/>
      <c r="NLA25" s="46"/>
      <c r="NLB25" s="46"/>
      <c r="NLC25" s="46"/>
      <c r="NLD25" s="46"/>
      <c r="NLE25" s="46"/>
      <c r="NLF25" s="46"/>
      <c r="NLG25" s="46"/>
      <c r="NLH25" s="46"/>
      <c r="NLI25" s="46"/>
      <c r="NLJ25" s="46"/>
      <c r="NLK25" s="46"/>
      <c r="NLL25" s="46"/>
      <c r="NLM25" s="46"/>
      <c r="NLN25" s="46"/>
      <c r="NLO25" s="46"/>
      <c r="NLP25" s="46"/>
      <c r="NLQ25" s="46"/>
      <c r="NLR25" s="46"/>
      <c r="NLS25" s="46"/>
      <c r="NLT25" s="46"/>
      <c r="NLU25" s="46"/>
      <c r="NLV25" s="46"/>
      <c r="NLW25" s="46"/>
      <c r="NLX25" s="46"/>
      <c r="NLY25" s="46"/>
      <c r="NLZ25" s="46"/>
      <c r="NMA25" s="46"/>
      <c r="NMB25" s="46"/>
      <c r="NMC25" s="46"/>
      <c r="NMD25" s="46"/>
      <c r="NME25" s="46"/>
      <c r="NMF25" s="46"/>
      <c r="NMG25" s="46"/>
      <c r="NMH25" s="46"/>
      <c r="NMI25" s="46"/>
      <c r="NMJ25" s="46"/>
      <c r="NMK25" s="46"/>
      <c r="NML25" s="46"/>
      <c r="NMM25" s="46"/>
      <c r="NMN25" s="46"/>
      <c r="NMO25" s="46"/>
      <c r="NMP25" s="46"/>
      <c r="NMQ25" s="46"/>
      <c r="NMR25" s="46"/>
      <c r="NMS25" s="46"/>
      <c r="NMT25" s="46"/>
      <c r="NMU25" s="46"/>
      <c r="NMV25" s="46"/>
      <c r="NMW25" s="46"/>
      <c r="NMX25" s="46"/>
      <c r="NMY25" s="46"/>
      <c r="NMZ25" s="46"/>
      <c r="NNA25" s="46"/>
      <c r="NNB25" s="46"/>
      <c r="NNC25" s="46"/>
      <c r="NND25" s="46"/>
      <c r="NNE25" s="46"/>
      <c r="NNF25" s="46"/>
      <c r="NNG25" s="46"/>
      <c r="NNH25" s="46"/>
      <c r="NNI25" s="46"/>
      <c r="NNJ25" s="46"/>
      <c r="NNK25" s="46"/>
      <c r="NNL25" s="46"/>
      <c r="NNM25" s="46"/>
      <c r="NNN25" s="46"/>
      <c r="NNO25" s="46"/>
      <c r="NNP25" s="46"/>
      <c r="NNQ25" s="46"/>
      <c r="NNR25" s="46"/>
      <c r="NNS25" s="46"/>
      <c r="NNT25" s="46"/>
      <c r="NNU25" s="46"/>
      <c r="NNV25" s="46"/>
      <c r="NNW25" s="46"/>
      <c r="NNX25" s="46"/>
      <c r="NNY25" s="46"/>
      <c r="NNZ25" s="46"/>
      <c r="NOA25" s="46"/>
      <c r="NOB25" s="46"/>
      <c r="NOC25" s="46"/>
      <c r="NOD25" s="46"/>
      <c r="NOE25" s="46"/>
      <c r="NOF25" s="46"/>
      <c r="NOG25" s="46"/>
      <c r="NOH25" s="46"/>
      <c r="NOI25" s="46"/>
      <c r="NOJ25" s="46"/>
      <c r="NOK25" s="46"/>
      <c r="NOL25" s="46"/>
      <c r="NOM25" s="46"/>
      <c r="NON25" s="46"/>
      <c r="NOO25" s="46"/>
      <c r="NOP25" s="46"/>
      <c r="NOQ25" s="46"/>
      <c r="NOR25" s="46"/>
      <c r="NOS25" s="46"/>
      <c r="NOT25" s="46"/>
      <c r="NOU25" s="46"/>
      <c r="NOV25" s="46"/>
      <c r="NOW25" s="46"/>
      <c r="NOX25" s="46"/>
      <c r="NOY25" s="46"/>
      <c r="NOZ25" s="46"/>
      <c r="NPA25" s="46"/>
      <c r="NPB25" s="46"/>
      <c r="NPC25" s="46"/>
      <c r="NPD25" s="46"/>
      <c r="NPE25" s="46"/>
      <c r="NPF25" s="46"/>
      <c r="NPG25" s="46"/>
      <c r="NPH25" s="46"/>
      <c r="NPI25" s="46"/>
      <c r="NPJ25" s="46"/>
      <c r="NPK25" s="46"/>
      <c r="NPL25" s="46"/>
      <c r="NPM25" s="46"/>
      <c r="NPN25" s="46"/>
      <c r="NPO25" s="46"/>
      <c r="NPP25" s="46"/>
      <c r="NPQ25" s="46"/>
      <c r="NPR25" s="46"/>
      <c r="NPS25" s="46"/>
      <c r="NPT25" s="46"/>
      <c r="NPU25" s="46"/>
      <c r="NPV25" s="46"/>
      <c r="NPW25" s="46"/>
      <c r="NPX25" s="46"/>
      <c r="NPY25" s="46"/>
      <c r="NPZ25" s="46"/>
      <c r="NQA25" s="46"/>
      <c r="NQB25" s="46"/>
      <c r="NQC25" s="46"/>
      <c r="NQD25" s="46"/>
      <c r="NQE25" s="46"/>
      <c r="NQF25" s="46"/>
      <c r="NQG25" s="46"/>
      <c r="NQH25" s="46"/>
      <c r="NQI25" s="46"/>
      <c r="NQJ25" s="46"/>
      <c r="NQK25" s="46"/>
      <c r="NQL25" s="46"/>
      <c r="NQM25" s="46"/>
      <c r="NQN25" s="46"/>
      <c r="NQO25" s="46"/>
      <c r="NQP25" s="46"/>
      <c r="NQQ25" s="46"/>
      <c r="NQR25" s="46"/>
      <c r="NQS25" s="46"/>
      <c r="NQT25" s="46"/>
      <c r="NQU25" s="46"/>
      <c r="NQV25" s="46"/>
      <c r="NQW25" s="46"/>
      <c r="NQX25" s="46"/>
      <c r="NQY25" s="46"/>
      <c r="NQZ25" s="46"/>
      <c r="NRA25" s="46"/>
      <c r="NRB25" s="46"/>
      <c r="NRC25" s="46"/>
      <c r="NRD25" s="46"/>
      <c r="NRE25" s="46"/>
      <c r="NRF25" s="46"/>
      <c r="NRG25" s="46"/>
      <c r="NRH25" s="46"/>
      <c r="NRI25" s="46"/>
      <c r="NRJ25" s="46"/>
      <c r="NRK25" s="46"/>
      <c r="NRL25" s="46"/>
      <c r="NRM25" s="46"/>
      <c r="NRN25" s="46"/>
      <c r="NRO25" s="46"/>
      <c r="NRP25" s="46"/>
      <c r="NRQ25" s="46"/>
      <c r="NRR25" s="46"/>
      <c r="NRS25" s="46"/>
      <c r="NRT25" s="46"/>
      <c r="NRU25" s="46"/>
      <c r="NRV25" s="46"/>
      <c r="NRW25" s="46"/>
      <c r="NRX25" s="46"/>
      <c r="NRY25" s="46"/>
      <c r="NRZ25" s="46"/>
      <c r="NSA25" s="46"/>
      <c r="NSB25" s="46"/>
      <c r="NSC25" s="46"/>
      <c r="NSD25" s="46"/>
      <c r="NSE25" s="46"/>
      <c r="NSF25" s="46"/>
      <c r="NSG25" s="46"/>
      <c r="NSH25" s="46"/>
      <c r="NSI25" s="46"/>
      <c r="NSJ25" s="46"/>
      <c r="NSK25" s="46"/>
      <c r="NSL25" s="46"/>
      <c r="NSM25" s="46"/>
      <c r="NSN25" s="46"/>
      <c r="NSO25" s="46"/>
      <c r="NSP25" s="46"/>
      <c r="NSQ25" s="46"/>
      <c r="NSR25" s="46"/>
      <c r="NSS25" s="46"/>
      <c r="NST25" s="46"/>
      <c r="NSU25" s="46"/>
      <c r="NSV25" s="46"/>
      <c r="NSW25" s="46"/>
      <c r="NSX25" s="46"/>
      <c r="NSY25" s="46"/>
      <c r="NSZ25" s="46"/>
      <c r="NTA25" s="46"/>
      <c r="NTB25" s="46"/>
      <c r="NTC25" s="46"/>
      <c r="NTD25" s="46"/>
      <c r="NTE25" s="46"/>
      <c r="NTF25" s="46"/>
      <c r="NTG25" s="46"/>
      <c r="NTH25" s="46"/>
      <c r="NTI25" s="46"/>
      <c r="NTJ25" s="46"/>
      <c r="NTK25" s="46"/>
      <c r="NTL25" s="46"/>
      <c r="NTM25" s="46"/>
      <c r="NTN25" s="46"/>
      <c r="NTO25" s="46"/>
      <c r="NTP25" s="46"/>
      <c r="NTQ25" s="46"/>
      <c r="NTR25" s="46"/>
      <c r="NTS25" s="46"/>
      <c r="NTT25" s="46"/>
      <c r="NTU25" s="46"/>
      <c r="NTV25" s="46"/>
      <c r="NTW25" s="46"/>
      <c r="NTX25" s="46"/>
      <c r="NTY25" s="46"/>
      <c r="NTZ25" s="46"/>
      <c r="NUA25" s="46"/>
      <c r="NUB25" s="46"/>
      <c r="NUC25" s="46"/>
      <c r="NUD25" s="46"/>
      <c r="NUE25" s="46"/>
      <c r="NUF25" s="46"/>
      <c r="NUG25" s="46"/>
      <c r="NUH25" s="46"/>
      <c r="NUI25" s="46"/>
      <c r="NUJ25" s="46"/>
      <c r="NUK25" s="46"/>
      <c r="NUL25" s="46"/>
      <c r="NUM25" s="46"/>
      <c r="NUN25" s="46"/>
      <c r="NUO25" s="46"/>
      <c r="NUP25" s="46"/>
      <c r="NUQ25" s="46"/>
      <c r="NUR25" s="46"/>
      <c r="NUS25" s="46"/>
      <c r="NUT25" s="46"/>
      <c r="NUU25" s="46"/>
      <c r="NUV25" s="46"/>
      <c r="NUW25" s="46"/>
      <c r="NUX25" s="46"/>
      <c r="NUY25" s="46"/>
      <c r="NUZ25" s="46"/>
      <c r="NVA25" s="46"/>
      <c r="NVB25" s="46"/>
      <c r="NVC25" s="46"/>
      <c r="NVD25" s="46"/>
      <c r="NVE25" s="46"/>
      <c r="NVF25" s="46"/>
      <c r="NVG25" s="46"/>
      <c r="NVH25" s="46"/>
      <c r="NVI25" s="46"/>
      <c r="NVJ25" s="46"/>
      <c r="NVK25" s="46"/>
      <c r="NVL25" s="46"/>
      <c r="NVM25" s="46"/>
      <c r="NVN25" s="46"/>
      <c r="NVO25" s="46"/>
      <c r="NVP25" s="46"/>
      <c r="NVQ25" s="46"/>
      <c r="NVR25" s="46"/>
      <c r="NVS25" s="46"/>
      <c r="NVT25" s="46"/>
      <c r="NVU25" s="46"/>
      <c r="NVV25" s="46"/>
      <c r="NVW25" s="46"/>
      <c r="NVX25" s="46"/>
      <c r="NVY25" s="46"/>
      <c r="NVZ25" s="46"/>
      <c r="NWA25" s="46"/>
      <c r="NWB25" s="46"/>
      <c r="NWC25" s="46"/>
      <c r="NWD25" s="46"/>
      <c r="NWE25" s="46"/>
      <c r="NWF25" s="46"/>
      <c r="NWG25" s="46"/>
      <c r="NWH25" s="46"/>
      <c r="NWI25" s="46"/>
      <c r="NWJ25" s="46"/>
      <c r="NWK25" s="46"/>
      <c r="NWL25" s="46"/>
      <c r="NWM25" s="46"/>
      <c r="NWN25" s="46"/>
      <c r="NWO25" s="46"/>
      <c r="NWP25" s="46"/>
      <c r="NWQ25" s="46"/>
      <c r="NWR25" s="46"/>
      <c r="NWS25" s="46"/>
      <c r="NWT25" s="46"/>
      <c r="NWU25" s="46"/>
      <c r="NWV25" s="46"/>
      <c r="NWW25" s="46"/>
      <c r="NWX25" s="46"/>
      <c r="NWY25" s="46"/>
      <c r="NWZ25" s="46"/>
      <c r="NXA25" s="46"/>
      <c r="NXB25" s="46"/>
      <c r="NXC25" s="46"/>
      <c r="NXD25" s="46"/>
      <c r="NXE25" s="46"/>
      <c r="NXF25" s="46"/>
      <c r="NXG25" s="46"/>
      <c r="NXH25" s="46"/>
      <c r="NXI25" s="46"/>
      <c r="NXJ25" s="46"/>
      <c r="NXK25" s="46"/>
      <c r="NXL25" s="46"/>
      <c r="NXM25" s="46"/>
      <c r="NXN25" s="46"/>
      <c r="NXO25" s="46"/>
      <c r="NXP25" s="46"/>
      <c r="NXQ25" s="46"/>
      <c r="NXR25" s="46"/>
      <c r="NXS25" s="46"/>
      <c r="NXT25" s="46"/>
      <c r="NXU25" s="46"/>
      <c r="NXV25" s="46"/>
      <c r="NXW25" s="46"/>
      <c r="NXX25" s="46"/>
      <c r="NXY25" s="46"/>
      <c r="NXZ25" s="46"/>
      <c r="NYA25" s="46"/>
      <c r="NYB25" s="46"/>
      <c r="NYC25" s="46"/>
      <c r="NYD25" s="46"/>
      <c r="NYE25" s="46"/>
      <c r="NYF25" s="46"/>
      <c r="NYG25" s="46"/>
      <c r="NYH25" s="46"/>
      <c r="NYI25" s="46"/>
      <c r="NYJ25" s="46"/>
      <c r="NYK25" s="46"/>
      <c r="NYL25" s="46"/>
      <c r="NYM25" s="46"/>
      <c r="NYN25" s="46"/>
      <c r="NYO25" s="46"/>
      <c r="NYP25" s="46"/>
      <c r="NYQ25" s="46"/>
      <c r="NYR25" s="46"/>
      <c r="NYS25" s="46"/>
      <c r="NYT25" s="46"/>
      <c r="NYU25" s="46"/>
      <c r="NYV25" s="46"/>
      <c r="NYW25" s="46"/>
      <c r="NYX25" s="46"/>
      <c r="NYY25" s="46"/>
      <c r="NYZ25" s="46"/>
      <c r="NZA25" s="46"/>
      <c r="NZB25" s="46"/>
      <c r="NZC25" s="46"/>
      <c r="NZD25" s="46"/>
      <c r="NZE25" s="46"/>
      <c r="NZF25" s="46"/>
      <c r="NZG25" s="46"/>
      <c r="NZH25" s="46"/>
      <c r="NZI25" s="46"/>
      <c r="NZJ25" s="46"/>
      <c r="NZK25" s="46"/>
      <c r="NZL25" s="46"/>
      <c r="NZM25" s="46"/>
      <c r="NZN25" s="46"/>
      <c r="NZO25" s="46"/>
      <c r="NZP25" s="46"/>
      <c r="NZQ25" s="46"/>
      <c r="NZR25" s="46"/>
      <c r="NZS25" s="46"/>
      <c r="NZT25" s="46"/>
      <c r="NZU25" s="46"/>
      <c r="NZV25" s="46"/>
      <c r="NZW25" s="46"/>
      <c r="NZX25" s="46"/>
      <c r="NZY25" s="46"/>
      <c r="NZZ25" s="46"/>
      <c r="OAA25" s="46"/>
      <c r="OAB25" s="46"/>
      <c r="OAC25" s="46"/>
      <c r="OAD25" s="46"/>
      <c r="OAE25" s="46"/>
      <c r="OAF25" s="46"/>
      <c r="OAG25" s="46"/>
      <c r="OAH25" s="46"/>
      <c r="OAI25" s="46"/>
      <c r="OAJ25" s="46"/>
      <c r="OAK25" s="46"/>
      <c r="OAL25" s="46"/>
      <c r="OAM25" s="46"/>
      <c r="OAN25" s="46"/>
      <c r="OAO25" s="46"/>
      <c r="OAP25" s="46"/>
      <c r="OAQ25" s="46"/>
      <c r="OAR25" s="46"/>
      <c r="OAS25" s="46"/>
      <c r="OAT25" s="46"/>
      <c r="OAU25" s="46"/>
      <c r="OAV25" s="46"/>
      <c r="OAW25" s="46"/>
      <c r="OAX25" s="46"/>
      <c r="OAY25" s="46"/>
      <c r="OAZ25" s="46"/>
      <c r="OBA25" s="46"/>
      <c r="OBB25" s="46"/>
      <c r="OBC25" s="46"/>
      <c r="OBD25" s="46"/>
      <c r="OBE25" s="46"/>
      <c r="OBF25" s="46"/>
      <c r="OBG25" s="46"/>
      <c r="OBH25" s="46"/>
      <c r="OBI25" s="46"/>
      <c r="OBJ25" s="46"/>
      <c r="OBK25" s="46"/>
      <c r="OBL25" s="46"/>
      <c r="OBM25" s="46"/>
      <c r="OBN25" s="46"/>
      <c r="OBO25" s="46"/>
      <c r="OBP25" s="46"/>
      <c r="OBQ25" s="46"/>
      <c r="OBR25" s="46"/>
      <c r="OBS25" s="46"/>
      <c r="OBT25" s="46"/>
      <c r="OBU25" s="46"/>
      <c r="OBV25" s="46"/>
      <c r="OBW25" s="46"/>
      <c r="OBX25" s="46"/>
      <c r="OBY25" s="46"/>
      <c r="OBZ25" s="46"/>
      <c r="OCA25" s="46"/>
      <c r="OCB25" s="46"/>
      <c r="OCC25" s="46"/>
      <c r="OCD25" s="46"/>
      <c r="OCE25" s="46"/>
      <c r="OCF25" s="46"/>
      <c r="OCG25" s="46"/>
      <c r="OCH25" s="46"/>
      <c r="OCI25" s="46"/>
      <c r="OCJ25" s="46"/>
      <c r="OCK25" s="46"/>
      <c r="OCL25" s="46"/>
      <c r="OCM25" s="46"/>
      <c r="OCN25" s="46"/>
      <c r="OCO25" s="46"/>
      <c r="OCP25" s="46"/>
      <c r="OCQ25" s="46"/>
      <c r="OCR25" s="46"/>
      <c r="OCS25" s="46"/>
      <c r="OCT25" s="46"/>
      <c r="OCU25" s="46"/>
      <c r="OCV25" s="46"/>
      <c r="OCW25" s="46"/>
      <c r="OCX25" s="46"/>
      <c r="OCY25" s="46"/>
      <c r="OCZ25" s="46"/>
      <c r="ODA25" s="46"/>
      <c r="ODB25" s="46"/>
      <c r="ODC25" s="46"/>
      <c r="ODD25" s="46"/>
      <c r="ODE25" s="46"/>
      <c r="ODF25" s="46"/>
      <c r="ODG25" s="46"/>
      <c r="ODH25" s="46"/>
      <c r="ODI25" s="46"/>
      <c r="ODJ25" s="46"/>
      <c r="ODK25" s="46"/>
      <c r="ODL25" s="46"/>
      <c r="ODM25" s="46"/>
      <c r="ODN25" s="46"/>
      <c r="ODO25" s="46"/>
      <c r="ODP25" s="46"/>
      <c r="ODQ25" s="46"/>
      <c r="ODR25" s="46"/>
      <c r="ODS25" s="46"/>
      <c r="ODT25" s="46"/>
      <c r="ODU25" s="46"/>
      <c r="ODV25" s="46"/>
      <c r="ODW25" s="46"/>
      <c r="ODX25" s="46"/>
      <c r="ODY25" s="46"/>
      <c r="ODZ25" s="46"/>
      <c r="OEA25" s="46"/>
      <c r="OEB25" s="46"/>
      <c r="OEC25" s="46"/>
      <c r="OED25" s="46"/>
      <c r="OEE25" s="46"/>
      <c r="OEF25" s="46"/>
      <c r="OEG25" s="46"/>
      <c r="OEH25" s="46"/>
      <c r="OEI25" s="46"/>
      <c r="OEJ25" s="46"/>
      <c r="OEK25" s="46"/>
      <c r="OEL25" s="46"/>
      <c r="OEM25" s="46"/>
      <c r="OEN25" s="46"/>
      <c r="OEO25" s="46"/>
      <c r="OEP25" s="46"/>
      <c r="OEQ25" s="46"/>
      <c r="OER25" s="46"/>
      <c r="OES25" s="46"/>
      <c r="OET25" s="46"/>
      <c r="OEU25" s="46"/>
      <c r="OEV25" s="46"/>
      <c r="OEW25" s="46"/>
      <c r="OEX25" s="46"/>
      <c r="OEY25" s="46"/>
      <c r="OEZ25" s="46"/>
      <c r="OFA25" s="46"/>
      <c r="OFB25" s="46"/>
      <c r="OFC25" s="46"/>
      <c r="OFD25" s="46"/>
      <c r="OFE25" s="46"/>
      <c r="OFF25" s="46"/>
      <c r="OFG25" s="46"/>
      <c r="OFH25" s="46"/>
      <c r="OFI25" s="46"/>
      <c r="OFJ25" s="46"/>
      <c r="OFK25" s="46"/>
      <c r="OFL25" s="46"/>
      <c r="OFM25" s="46"/>
      <c r="OFN25" s="46"/>
      <c r="OFO25" s="46"/>
      <c r="OFP25" s="46"/>
      <c r="OFQ25" s="46"/>
      <c r="OFR25" s="46"/>
      <c r="OFS25" s="46"/>
      <c r="OFT25" s="46"/>
      <c r="OFU25" s="46"/>
      <c r="OFV25" s="46"/>
      <c r="OFW25" s="46"/>
      <c r="OFX25" s="46"/>
      <c r="OFY25" s="46"/>
      <c r="OFZ25" s="46"/>
      <c r="OGA25" s="46"/>
      <c r="OGB25" s="46"/>
      <c r="OGC25" s="46"/>
      <c r="OGD25" s="46"/>
      <c r="OGE25" s="46"/>
      <c r="OGF25" s="46"/>
      <c r="OGG25" s="46"/>
      <c r="OGH25" s="46"/>
      <c r="OGI25" s="46"/>
      <c r="OGJ25" s="46"/>
      <c r="OGK25" s="46"/>
      <c r="OGL25" s="46"/>
      <c r="OGM25" s="46"/>
      <c r="OGN25" s="46"/>
      <c r="OGO25" s="46"/>
      <c r="OGP25" s="46"/>
      <c r="OGQ25" s="46"/>
      <c r="OGR25" s="46"/>
      <c r="OGS25" s="46"/>
      <c r="OGT25" s="46"/>
      <c r="OGU25" s="46"/>
      <c r="OGV25" s="46"/>
      <c r="OGW25" s="46"/>
      <c r="OGX25" s="46"/>
      <c r="OGY25" s="46"/>
      <c r="OGZ25" s="46"/>
      <c r="OHA25" s="46"/>
      <c r="OHB25" s="46"/>
      <c r="OHC25" s="46"/>
      <c r="OHD25" s="46"/>
      <c r="OHE25" s="46"/>
      <c r="OHF25" s="46"/>
      <c r="OHG25" s="46"/>
      <c r="OHH25" s="46"/>
      <c r="OHI25" s="46"/>
      <c r="OHJ25" s="46"/>
      <c r="OHK25" s="46"/>
      <c r="OHL25" s="46"/>
      <c r="OHM25" s="46"/>
      <c r="OHN25" s="46"/>
      <c r="OHO25" s="46"/>
      <c r="OHP25" s="46"/>
      <c r="OHQ25" s="46"/>
      <c r="OHR25" s="46"/>
      <c r="OHS25" s="46"/>
      <c r="OHT25" s="46"/>
      <c r="OHU25" s="46"/>
      <c r="OHV25" s="46"/>
      <c r="OHW25" s="46"/>
      <c r="OHX25" s="46"/>
      <c r="OHY25" s="46"/>
      <c r="OHZ25" s="46"/>
      <c r="OIA25" s="46"/>
      <c r="OIB25" s="46"/>
      <c r="OIC25" s="46"/>
      <c r="OID25" s="46"/>
      <c r="OIE25" s="46"/>
      <c r="OIF25" s="46"/>
      <c r="OIG25" s="46"/>
      <c r="OIH25" s="46"/>
      <c r="OII25" s="46"/>
      <c r="OIJ25" s="46"/>
      <c r="OIK25" s="46"/>
      <c r="OIL25" s="46"/>
      <c r="OIM25" s="46"/>
      <c r="OIN25" s="46"/>
      <c r="OIO25" s="46"/>
      <c r="OIP25" s="46"/>
      <c r="OIQ25" s="46"/>
      <c r="OIR25" s="46"/>
      <c r="OIS25" s="46"/>
      <c r="OIT25" s="46"/>
      <c r="OIU25" s="46"/>
      <c r="OIV25" s="46"/>
      <c r="OIW25" s="46"/>
      <c r="OIX25" s="46"/>
      <c r="OIY25" s="46"/>
      <c r="OIZ25" s="46"/>
      <c r="OJA25" s="46"/>
      <c r="OJB25" s="46"/>
      <c r="OJC25" s="46"/>
      <c r="OJD25" s="46"/>
      <c r="OJE25" s="46"/>
      <c r="OJF25" s="46"/>
      <c r="OJG25" s="46"/>
      <c r="OJH25" s="46"/>
      <c r="OJI25" s="46"/>
      <c r="OJJ25" s="46"/>
      <c r="OJK25" s="46"/>
      <c r="OJL25" s="46"/>
      <c r="OJM25" s="46"/>
      <c r="OJN25" s="46"/>
      <c r="OJO25" s="46"/>
      <c r="OJP25" s="46"/>
      <c r="OJQ25" s="46"/>
      <c r="OJR25" s="46"/>
      <c r="OJS25" s="46"/>
      <c r="OJT25" s="46"/>
      <c r="OJU25" s="46"/>
      <c r="OJV25" s="46"/>
      <c r="OJW25" s="46"/>
      <c r="OJX25" s="46"/>
      <c r="OJY25" s="46"/>
      <c r="OJZ25" s="46"/>
      <c r="OKA25" s="46"/>
      <c r="OKB25" s="46"/>
      <c r="OKC25" s="46"/>
      <c r="OKD25" s="46"/>
      <c r="OKE25" s="46"/>
      <c r="OKF25" s="46"/>
      <c r="OKG25" s="46"/>
      <c r="OKH25" s="46"/>
      <c r="OKI25" s="46"/>
      <c r="OKJ25" s="46"/>
      <c r="OKK25" s="46"/>
      <c r="OKL25" s="46"/>
      <c r="OKM25" s="46"/>
      <c r="OKN25" s="46"/>
      <c r="OKO25" s="46"/>
      <c r="OKP25" s="46"/>
      <c r="OKQ25" s="46"/>
      <c r="OKR25" s="46"/>
      <c r="OKS25" s="46"/>
      <c r="OKT25" s="46"/>
      <c r="OKU25" s="46"/>
      <c r="OKV25" s="46"/>
      <c r="OKW25" s="46"/>
      <c r="OKX25" s="46"/>
      <c r="OKY25" s="46"/>
      <c r="OKZ25" s="46"/>
      <c r="OLA25" s="46"/>
      <c r="OLB25" s="46"/>
      <c r="OLC25" s="46"/>
      <c r="OLD25" s="46"/>
      <c r="OLE25" s="46"/>
      <c r="OLF25" s="46"/>
      <c r="OLG25" s="46"/>
      <c r="OLH25" s="46"/>
      <c r="OLI25" s="46"/>
      <c r="OLJ25" s="46"/>
      <c r="OLK25" s="46"/>
      <c r="OLL25" s="46"/>
      <c r="OLM25" s="46"/>
      <c r="OLN25" s="46"/>
      <c r="OLO25" s="46"/>
      <c r="OLP25" s="46"/>
      <c r="OLQ25" s="46"/>
      <c r="OLR25" s="46"/>
      <c r="OLS25" s="46"/>
      <c r="OLT25" s="46"/>
      <c r="OLU25" s="46"/>
      <c r="OLV25" s="46"/>
      <c r="OLW25" s="46"/>
      <c r="OLX25" s="46"/>
      <c r="OLY25" s="46"/>
      <c r="OLZ25" s="46"/>
      <c r="OMA25" s="46"/>
      <c r="OMB25" s="46"/>
      <c r="OMC25" s="46"/>
      <c r="OMD25" s="46"/>
      <c r="OME25" s="46"/>
      <c r="OMF25" s="46"/>
      <c r="OMG25" s="46"/>
      <c r="OMH25" s="46"/>
      <c r="OMI25" s="46"/>
      <c r="OMJ25" s="46"/>
      <c r="OMK25" s="46"/>
      <c r="OML25" s="46"/>
      <c r="OMM25" s="46"/>
      <c r="OMN25" s="46"/>
      <c r="OMO25" s="46"/>
      <c r="OMP25" s="46"/>
      <c r="OMQ25" s="46"/>
      <c r="OMR25" s="46"/>
      <c r="OMS25" s="46"/>
      <c r="OMT25" s="46"/>
      <c r="OMU25" s="46"/>
      <c r="OMV25" s="46"/>
      <c r="OMW25" s="46"/>
      <c r="OMX25" s="46"/>
      <c r="OMY25" s="46"/>
      <c r="OMZ25" s="46"/>
      <c r="ONA25" s="46"/>
      <c r="ONB25" s="46"/>
      <c r="ONC25" s="46"/>
      <c r="OND25" s="46"/>
      <c r="ONE25" s="46"/>
      <c r="ONF25" s="46"/>
      <c r="ONG25" s="46"/>
      <c r="ONH25" s="46"/>
      <c r="ONI25" s="46"/>
      <c r="ONJ25" s="46"/>
      <c r="ONK25" s="46"/>
      <c r="ONL25" s="46"/>
      <c r="ONM25" s="46"/>
      <c r="ONN25" s="46"/>
      <c r="ONO25" s="46"/>
      <c r="ONP25" s="46"/>
      <c r="ONQ25" s="46"/>
      <c r="ONR25" s="46"/>
      <c r="ONS25" s="46"/>
      <c r="ONT25" s="46"/>
      <c r="ONU25" s="46"/>
      <c r="ONV25" s="46"/>
      <c r="ONW25" s="46"/>
      <c r="ONX25" s="46"/>
      <c r="ONY25" s="46"/>
      <c r="ONZ25" s="46"/>
      <c r="OOA25" s="46"/>
      <c r="OOB25" s="46"/>
      <c r="OOC25" s="46"/>
      <c r="OOD25" s="46"/>
      <c r="OOE25" s="46"/>
      <c r="OOF25" s="46"/>
      <c r="OOG25" s="46"/>
      <c r="OOH25" s="46"/>
      <c r="OOI25" s="46"/>
      <c r="OOJ25" s="46"/>
      <c r="OOK25" s="46"/>
      <c r="OOL25" s="46"/>
      <c r="OOM25" s="46"/>
      <c r="OON25" s="46"/>
      <c r="OOO25" s="46"/>
      <c r="OOP25" s="46"/>
      <c r="OOQ25" s="46"/>
      <c r="OOR25" s="46"/>
      <c r="OOS25" s="46"/>
      <c r="OOT25" s="46"/>
      <c r="OOU25" s="46"/>
      <c r="OOV25" s="46"/>
      <c r="OOW25" s="46"/>
      <c r="OOX25" s="46"/>
      <c r="OOY25" s="46"/>
      <c r="OOZ25" s="46"/>
      <c r="OPA25" s="46"/>
      <c r="OPB25" s="46"/>
      <c r="OPC25" s="46"/>
      <c r="OPD25" s="46"/>
      <c r="OPE25" s="46"/>
      <c r="OPF25" s="46"/>
      <c r="OPG25" s="46"/>
      <c r="OPH25" s="46"/>
      <c r="OPI25" s="46"/>
      <c r="OPJ25" s="46"/>
      <c r="OPK25" s="46"/>
      <c r="OPL25" s="46"/>
      <c r="OPM25" s="46"/>
      <c r="OPN25" s="46"/>
      <c r="OPO25" s="46"/>
      <c r="OPP25" s="46"/>
      <c r="OPQ25" s="46"/>
      <c r="OPR25" s="46"/>
      <c r="OPS25" s="46"/>
      <c r="OPT25" s="46"/>
      <c r="OPU25" s="46"/>
      <c r="OPV25" s="46"/>
      <c r="OPW25" s="46"/>
      <c r="OPX25" s="46"/>
      <c r="OPY25" s="46"/>
      <c r="OPZ25" s="46"/>
      <c r="OQA25" s="46"/>
      <c r="OQB25" s="46"/>
      <c r="OQC25" s="46"/>
      <c r="OQD25" s="46"/>
      <c r="OQE25" s="46"/>
      <c r="OQF25" s="46"/>
      <c r="OQG25" s="46"/>
      <c r="OQH25" s="46"/>
      <c r="OQI25" s="46"/>
      <c r="OQJ25" s="46"/>
      <c r="OQK25" s="46"/>
      <c r="OQL25" s="46"/>
      <c r="OQM25" s="46"/>
      <c r="OQN25" s="46"/>
      <c r="OQO25" s="46"/>
      <c r="OQP25" s="46"/>
      <c r="OQQ25" s="46"/>
      <c r="OQR25" s="46"/>
      <c r="OQS25" s="46"/>
      <c r="OQT25" s="46"/>
      <c r="OQU25" s="46"/>
      <c r="OQV25" s="46"/>
      <c r="OQW25" s="46"/>
      <c r="OQX25" s="46"/>
      <c r="OQY25" s="46"/>
      <c r="OQZ25" s="46"/>
      <c r="ORA25" s="46"/>
      <c r="ORB25" s="46"/>
      <c r="ORC25" s="46"/>
      <c r="ORD25" s="46"/>
      <c r="ORE25" s="46"/>
      <c r="ORF25" s="46"/>
      <c r="ORG25" s="46"/>
      <c r="ORH25" s="46"/>
      <c r="ORI25" s="46"/>
      <c r="ORJ25" s="46"/>
      <c r="ORK25" s="46"/>
      <c r="ORL25" s="46"/>
      <c r="ORM25" s="46"/>
      <c r="ORN25" s="46"/>
      <c r="ORO25" s="46"/>
      <c r="ORP25" s="46"/>
      <c r="ORQ25" s="46"/>
      <c r="ORR25" s="46"/>
      <c r="ORS25" s="46"/>
      <c r="ORT25" s="46"/>
      <c r="ORU25" s="46"/>
      <c r="ORV25" s="46"/>
      <c r="ORW25" s="46"/>
      <c r="ORX25" s="46"/>
      <c r="ORY25" s="46"/>
      <c r="ORZ25" s="46"/>
      <c r="OSA25" s="46"/>
      <c r="OSB25" s="46"/>
      <c r="OSC25" s="46"/>
      <c r="OSD25" s="46"/>
      <c r="OSE25" s="46"/>
      <c r="OSF25" s="46"/>
      <c r="OSG25" s="46"/>
      <c r="OSH25" s="46"/>
      <c r="OSI25" s="46"/>
      <c r="OSJ25" s="46"/>
      <c r="OSK25" s="46"/>
      <c r="OSL25" s="46"/>
      <c r="OSM25" s="46"/>
      <c r="OSN25" s="46"/>
      <c r="OSO25" s="46"/>
      <c r="OSP25" s="46"/>
      <c r="OSQ25" s="46"/>
      <c r="OSR25" s="46"/>
      <c r="OSS25" s="46"/>
      <c r="OST25" s="46"/>
      <c r="OSU25" s="46"/>
      <c r="OSV25" s="46"/>
      <c r="OSW25" s="46"/>
      <c r="OSX25" s="46"/>
      <c r="OSY25" s="46"/>
      <c r="OSZ25" s="46"/>
      <c r="OTA25" s="46"/>
      <c r="OTB25" s="46"/>
      <c r="OTC25" s="46"/>
      <c r="OTD25" s="46"/>
      <c r="OTE25" s="46"/>
      <c r="OTF25" s="46"/>
      <c r="OTG25" s="46"/>
      <c r="OTH25" s="46"/>
      <c r="OTI25" s="46"/>
      <c r="OTJ25" s="46"/>
      <c r="OTK25" s="46"/>
      <c r="OTL25" s="46"/>
      <c r="OTM25" s="46"/>
      <c r="OTN25" s="46"/>
      <c r="OTO25" s="46"/>
      <c r="OTP25" s="46"/>
      <c r="OTQ25" s="46"/>
      <c r="OTR25" s="46"/>
      <c r="OTS25" s="46"/>
      <c r="OTT25" s="46"/>
      <c r="OTU25" s="46"/>
      <c r="OTV25" s="46"/>
      <c r="OTW25" s="46"/>
      <c r="OTX25" s="46"/>
      <c r="OTY25" s="46"/>
      <c r="OTZ25" s="46"/>
      <c r="OUA25" s="46"/>
      <c r="OUB25" s="46"/>
      <c r="OUC25" s="46"/>
      <c r="OUD25" s="46"/>
      <c r="OUE25" s="46"/>
      <c r="OUF25" s="46"/>
      <c r="OUG25" s="46"/>
      <c r="OUH25" s="46"/>
      <c r="OUI25" s="46"/>
      <c r="OUJ25" s="46"/>
      <c r="OUK25" s="46"/>
      <c r="OUL25" s="46"/>
      <c r="OUM25" s="46"/>
      <c r="OUN25" s="46"/>
      <c r="OUO25" s="46"/>
      <c r="OUP25" s="46"/>
      <c r="OUQ25" s="46"/>
      <c r="OUR25" s="46"/>
      <c r="OUS25" s="46"/>
      <c r="OUT25" s="46"/>
      <c r="OUU25" s="46"/>
      <c r="OUV25" s="46"/>
      <c r="OUW25" s="46"/>
      <c r="OUX25" s="46"/>
      <c r="OUY25" s="46"/>
      <c r="OUZ25" s="46"/>
      <c r="OVA25" s="46"/>
      <c r="OVB25" s="46"/>
      <c r="OVC25" s="46"/>
      <c r="OVD25" s="46"/>
      <c r="OVE25" s="46"/>
      <c r="OVF25" s="46"/>
      <c r="OVG25" s="46"/>
      <c r="OVH25" s="46"/>
      <c r="OVI25" s="46"/>
      <c r="OVJ25" s="46"/>
      <c r="OVK25" s="46"/>
      <c r="OVL25" s="46"/>
      <c r="OVM25" s="46"/>
      <c r="OVN25" s="46"/>
      <c r="OVO25" s="46"/>
      <c r="OVP25" s="46"/>
      <c r="OVQ25" s="46"/>
      <c r="OVR25" s="46"/>
      <c r="OVS25" s="46"/>
      <c r="OVT25" s="46"/>
      <c r="OVU25" s="46"/>
      <c r="OVV25" s="46"/>
      <c r="OVW25" s="46"/>
      <c r="OVX25" s="46"/>
      <c r="OVY25" s="46"/>
      <c r="OVZ25" s="46"/>
      <c r="OWA25" s="46"/>
      <c r="OWB25" s="46"/>
      <c r="OWC25" s="46"/>
      <c r="OWD25" s="46"/>
      <c r="OWE25" s="46"/>
      <c r="OWF25" s="46"/>
      <c r="OWG25" s="46"/>
      <c r="OWH25" s="46"/>
      <c r="OWI25" s="46"/>
      <c r="OWJ25" s="46"/>
      <c r="OWK25" s="46"/>
      <c r="OWL25" s="46"/>
      <c r="OWM25" s="46"/>
      <c r="OWN25" s="46"/>
      <c r="OWO25" s="46"/>
      <c r="OWP25" s="46"/>
      <c r="OWQ25" s="46"/>
      <c r="OWR25" s="46"/>
      <c r="OWS25" s="46"/>
      <c r="OWT25" s="46"/>
      <c r="OWU25" s="46"/>
      <c r="OWV25" s="46"/>
      <c r="OWW25" s="46"/>
      <c r="OWX25" s="46"/>
      <c r="OWY25" s="46"/>
      <c r="OWZ25" s="46"/>
      <c r="OXA25" s="46"/>
      <c r="OXB25" s="46"/>
      <c r="OXC25" s="46"/>
      <c r="OXD25" s="46"/>
      <c r="OXE25" s="46"/>
      <c r="OXF25" s="46"/>
      <c r="OXG25" s="46"/>
      <c r="OXH25" s="46"/>
      <c r="OXI25" s="46"/>
      <c r="OXJ25" s="46"/>
      <c r="OXK25" s="46"/>
      <c r="OXL25" s="46"/>
      <c r="OXM25" s="46"/>
      <c r="OXN25" s="46"/>
      <c r="OXO25" s="46"/>
      <c r="OXP25" s="46"/>
      <c r="OXQ25" s="46"/>
      <c r="OXR25" s="46"/>
      <c r="OXS25" s="46"/>
      <c r="OXT25" s="46"/>
      <c r="OXU25" s="46"/>
      <c r="OXV25" s="46"/>
      <c r="OXW25" s="46"/>
      <c r="OXX25" s="46"/>
      <c r="OXY25" s="46"/>
      <c r="OXZ25" s="46"/>
      <c r="OYA25" s="46"/>
      <c r="OYB25" s="46"/>
      <c r="OYC25" s="46"/>
      <c r="OYD25" s="46"/>
      <c r="OYE25" s="46"/>
      <c r="OYF25" s="46"/>
      <c r="OYG25" s="46"/>
      <c r="OYH25" s="46"/>
      <c r="OYI25" s="46"/>
      <c r="OYJ25" s="46"/>
      <c r="OYK25" s="46"/>
      <c r="OYL25" s="46"/>
      <c r="OYM25" s="46"/>
      <c r="OYN25" s="46"/>
      <c r="OYO25" s="46"/>
      <c r="OYP25" s="46"/>
      <c r="OYQ25" s="46"/>
      <c r="OYR25" s="46"/>
      <c r="OYS25" s="46"/>
      <c r="OYT25" s="46"/>
      <c r="OYU25" s="46"/>
      <c r="OYV25" s="46"/>
      <c r="OYW25" s="46"/>
      <c r="OYX25" s="46"/>
      <c r="OYY25" s="46"/>
      <c r="OYZ25" s="46"/>
      <c r="OZA25" s="46"/>
      <c r="OZB25" s="46"/>
      <c r="OZC25" s="46"/>
      <c r="OZD25" s="46"/>
      <c r="OZE25" s="46"/>
      <c r="OZF25" s="46"/>
      <c r="OZG25" s="46"/>
      <c r="OZH25" s="46"/>
      <c r="OZI25" s="46"/>
      <c r="OZJ25" s="46"/>
      <c r="OZK25" s="46"/>
      <c r="OZL25" s="46"/>
      <c r="OZM25" s="46"/>
      <c r="OZN25" s="46"/>
      <c r="OZO25" s="46"/>
      <c r="OZP25" s="46"/>
      <c r="OZQ25" s="46"/>
      <c r="OZR25" s="46"/>
      <c r="OZS25" s="46"/>
      <c r="OZT25" s="46"/>
      <c r="OZU25" s="46"/>
      <c r="OZV25" s="46"/>
      <c r="OZW25" s="46"/>
      <c r="OZX25" s="46"/>
      <c r="OZY25" s="46"/>
      <c r="OZZ25" s="46"/>
      <c r="PAA25" s="46"/>
      <c r="PAB25" s="46"/>
      <c r="PAC25" s="46"/>
      <c r="PAD25" s="46"/>
      <c r="PAE25" s="46"/>
      <c r="PAF25" s="46"/>
      <c r="PAG25" s="46"/>
      <c r="PAH25" s="46"/>
      <c r="PAI25" s="46"/>
      <c r="PAJ25" s="46"/>
      <c r="PAK25" s="46"/>
      <c r="PAL25" s="46"/>
      <c r="PAM25" s="46"/>
      <c r="PAN25" s="46"/>
      <c r="PAO25" s="46"/>
      <c r="PAP25" s="46"/>
      <c r="PAQ25" s="46"/>
      <c r="PAR25" s="46"/>
      <c r="PAS25" s="46"/>
      <c r="PAT25" s="46"/>
      <c r="PAU25" s="46"/>
      <c r="PAV25" s="46"/>
      <c r="PAW25" s="46"/>
      <c r="PAX25" s="46"/>
      <c r="PAY25" s="46"/>
      <c r="PAZ25" s="46"/>
      <c r="PBA25" s="46"/>
      <c r="PBB25" s="46"/>
      <c r="PBC25" s="46"/>
      <c r="PBD25" s="46"/>
      <c r="PBE25" s="46"/>
      <c r="PBF25" s="46"/>
      <c r="PBG25" s="46"/>
      <c r="PBH25" s="46"/>
      <c r="PBI25" s="46"/>
      <c r="PBJ25" s="46"/>
      <c r="PBK25" s="46"/>
      <c r="PBL25" s="46"/>
      <c r="PBM25" s="46"/>
      <c r="PBN25" s="46"/>
      <c r="PBO25" s="46"/>
      <c r="PBP25" s="46"/>
      <c r="PBQ25" s="46"/>
      <c r="PBR25" s="46"/>
      <c r="PBS25" s="46"/>
      <c r="PBT25" s="46"/>
      <c r="PBU25" s="46"/>
      <c r="PBV25" s="46"/>
      <c r="PBW25" s="46"/>
      <c r="PBX25" s="46"/>
      <c r="PBY25" s="46"/>
      <c r="PBZ25" s="46"/>
      <c r="PCA25" s="46"/>
      <c r="PCB25" s="46"/>
      <c r="PCC25" s="46"/>
      <c r="PCD25" s="46"/>
      <c r="PCE25" s="46"/>
      <c r="PCF25" s="46"/>
      <c r="PCG25" s="46"/>
      <c r="PCH25" s="46"/>
      <c r="PCI25" s="46"/>
      <c r="PCJ25" s="46"/>
      <c r="PCK25" s="46"/>
      <c r="PCL25" s="46"/>
      <c r="PCM25" s="46"/>
      <c r="PCN25" s="46"/>
      <c r="PCO25" s="46"/>
      <c r="PCP25" s="46"/>
      <c r="PCQ25" s="46"/>
      <c r="PCR25" s="46"/>
      <c r="PCS25" s="46"/>
      <c r="PCT25" s="46"/>
      <c r="PCU25" s="46"/>
      <c r="PCV25" s="46"/>
      <c r="PCW25" s="46"/>
      <c r="PCX25" s="46"/>
      <c r="PCY25" s="46"/>
      <c r="PCZ25" s="46"/>
      <c r="PDA25" s="46"/>
      <c r="PDB25" s="46"/>
      <c r="PDC25" s="46"/>
      <c r="PDD25" s="46"/>
      <c r="PDE25" s="46"/>
      <c r="PDF25" s="46"/>
      <c r="PDG25" s="46"/>
      <c r="PDH25" s="46"/>
      <c r="PDI25" s="46"/>
      <c r="PDJ25" s="46"/>
      <c r="PDK25" s="46"/>
      <c r="PDL25" s="46"/>
      <c r="PDM25" s="46"/>
      <c r="PDN25" s="46"/>
      <c r="PDO25" s="46"/>
      <c r="PDP25" s="46"/>
      <c r="PDQ25" s="46"/>
      <c r="PDR25" s="46"/>
      <c r="PDS25" s="46"/>
      <c r="PDT25" s="46"/>
      <c r="PDU25" s="46"/>
      <c r="PDV25" s="46"/>
      <c r="PDW25" s="46"/>
      <c r="PDX25" s="46"/>
      <c r="PDY25" s="46"/>
      <c r="PDZ25" s="46"/>
      <c r="PEA25" s="46"/>
      <c r="PEB25" s="46"/>
      <c r="PEC25" s="46"/>
      <c r="PED25" s="46"/>
      <c r="PEE25" s="46"/>
      <c r="PEF25" s="46"/>
      <c r="PEG25" s="46"/>
      <c r="PEH25" s="46"/>
      <c r="PEI25" s="46"/>
      <c r="PEJ25" s="46"/>
      <c r="PEK25" s="46"/>
      <c r="PEL25" s="46"/>
      <c r="PEM25" s="46"/>
      <c r="PEN25" s="46"/>
      <c r="PEO25" s="46"/>
      <c r="PEP25" s="46"/>
      <c r="PEQ25" s="46"/>
      <c r="PER25" s="46"/>
      <c r="PES25" s="46"/>
      <c r="PET25" s="46"/>
      <c r="PEU25" s="46"/>
      <c r="PEV25" s="46"/>
      <c r="PEW25" s="46"/>
      <c r="PEX25" s="46"/>
      <c r="PEY25" s="46"/>
      <c r="PEZ25" s="46"/>
      <c r="PFA25" s="46"/>
      <c r="PFB25" s="46"/>
      <c r="PFC25" s="46"/>
      <c r="PFD25" s="46"/>
      <c r="PFE25" s="46"/>
      <c r="PFF25" s="46"/>
      <c r="PFG25" s="46"/>
      <c r="PFH25" s="46"/>
      <c r="PFI25" s="46"/>
      <c r="PFJ25" s="46"/>
      <c r="PFK25" s="46"/>
      <c r="PFL25" s="46"/>
      <c r="PFM25" s="46"/>
      <c r="PFN25" s="46"/>
      <c r="PFO25" s="46"/>
      <c r="PFP25" s="46"/>
      <c r="PFQ25" s="46"/>
      <c r="PFR25" s="46"/>
      <c r="PFS25" s="46"/>
      <c r="PFT25" s="46"/>
      <c r="PFU25" s="46"/>
      <c r="PFV25" s="46"/>
      <c r="PFW25" s="46"/>
      <c r="PFX25" s="46"/>
      <c r="PFY25" s="46"/>
      <c r="PFZ25" s="46"/>
      <c r="PGA25" s="46"/>
      <c r="PGB25" s="46"/>
      <c r="PGC25" s="46"/>
      <c r="PGD25" s="46"/>
      <c r="PGE25" s="46"/>
      <c r="PGF25" s="46"/>
      <c r="PGG25" s="46"/>
      <c r="PGH25" s="46"/>
      <c r="PGI25" s="46"/>
      <c r="PGJ25" s="46"/>
      <c r="PGK25" s="46"/>
      <c r="PGL25" s="46"/>
      <c r="PGM25" s="46"/>
      <c r="PGN25" s="46"/>
      <c r="PGO25" s="46"/>
      <c r="PGP25" s="46"/>
      <c r="PGQ25" s="46"/>
      <c r="PGR25" s="46"/>
      <c r="PGS25" s="46"/>
      <c r="PGT25" s="46"/>
      <c r="PGU25" s="46"/>
      <c r="PGV25" s="46"/>
      <c r="PGW25" s="46"/>
      <c r="PGX25" s="46"/>
      <c r="PGY25" s="46"/>
      <c r="PGZ25" s="46"/>
      <c r="PHA25" s="46"/>
      <c r="PHB25" s="46"/>
      <c r="PHC25" s="46"/>
      <c r="PHD25" s="46"/>
      <c r="PHE25" s="46"/>
      <c r="PHF25" s="46"/>
      <c r="PHG25" s="46"/>
      <c r="PHH25" s="46"/>
      <c r="PHI25" s="46"/>
      <c r="PHJ25" s="46"/>
      <c r="PHK25" s="46"/>
      <c r="PHL25" s="46"/>
      <c r="PHM25" s="46"/>
      <c r="PHN25" s="46"/>
      <c r="PHO25" s="46"/>
      <c r="PHP25" s="46"/>
      <c r="PHQ25" s="46"/>
      <c r="PHR25" s="46"/>
      <c r="PHS25" s="46"/>
      <c r="PHT25" s="46"/>
      <c r="PHU25" s="46"/>
      <c r="PHV25" s="46"/>
      <c r="PHW25" s="46"/>
      <c r="PHX25" s="46"/>
      <c r="PHY25" s="46"/>
      <c r="PHZ25" s="46"/>
      <c r="PIA25" s="46"/>
      <c r="PIB25" s="46"/>
      <c r="PIC25" s="46"/>
      <c r="PID25" s="46"/>
      <c r="PIE25" s="46"/>
      <c r="PIF25" s="46"/>
      <c r="PIG25" s="46"/>
      <c r="PIH25" s="46"/>
      <c r="PII25" s="46"/>
      <c r="PIJ25" s="46"/>
      <c r="PIK25" s="46"/>
      <c r="PIL25" s="46"/>
      <c r="PIM25" s="46"/>
      <c r="PIN25" s="46"/>
      <c r="PIO25" s="46"/>
      <c r="PIP25" s="46"/>
      <c r="PIQ25" s="46"/>
      <c r="PIR25" s="46"/>
      <c r="PIS25" s="46"/>
      <c r="PIT25" s="46"/>
      <c r="PIU25" s="46"/>
      <c r="PIV25" s="46"/>
      <c r="PIW25" s="46"/>
      <c r="PIX25" s="46"/>
      <c r="PIY25" s="46"/>
      <c r="PIZ25" s="46"/>
      <c r="PJA25" s="46"/>
      <c r="PJB25" s="46"/>
      <c r="PJC25" s="46"/>
      <c r="PJD25" s="46"/>
      <c r="PJE25" s="46"/>
      <c r="PJF25" s="46"/>
      <c r="PJG25" s="46"/>
      <c r="PJH25" s="46"/>
      <c r="PJI25" s="46"/>
      <c r="PJJ25" s="46"/>
      <c r="PJK25" s="46"/>
      <c r="PJL25" s="46"/>
      <c r="PJM25" s="46"/>
      <c r="PJN25" s="46"/>
      <c r="PJO25" s="46"/>
      <c r="PJP25" s="46"/>
      <c r="PJQ25" s="46"/>
      <c r="PJR25" s="46"/>
      <c r="PJS25" s="46"/>
      <c r="PJT25" s="46"/>
      <c r="PJU25" s="46"/>
      <c r="PJV25" s="46"/>
      <c r="PJW25" s="46"/>
      <c r="PJX25" s="46"/>
      <c r="PJY25" s="46"/>
      <c r="PJZ25" s="46"/>
      <c r="PKA25" s="46"/>
      <c r="PKB25" s="46"/>
      <c r="PKC25" s="46"/>
      <c r="PKD25" s="46"/>
      <c r="PKE25" s="46"/>
      <c r="PKF25" s="46"/>
      <c r="PKG25" s="46"/>
      <c r="PKH25" s="46"/>
      <c r="PKI25" s="46"/>
      <c r="PKJ25" s="46"/>
      <c r="PKK25" s="46"/>
      <c r="PKL25" s="46"/>
      <c r="PKM25" s="46"/>
      <c r="PKN25" s="46"/>
      <c r="PKO25" s="46"/>
      <c r="PKP25" s="46"/>
      <c r="PKQ25" s="46"/>
      <c r="PKR25" s="46"/>
      <c r="PKS25" s="46"/>
      <c r="PKT25" s="46"/>
      <c r="PKU25" s="46"/>
      <c r="PKV25" s="46"/>
      <c r="PKW25" s="46"/>
      <c r="PKX25" s="46"/>
      <c r="PKY25" s="46"/>
      <c r="PKZ25" s="46"/>
      <c r="PLA25" s="46"/>
      <c r="PLB25" s="46"/>
      <c r="PLC25" s="46"/>
      <c r="PLD25" s="46"/>
      <c r="PLE25" s="46"/>
      <c r="PLF25" s="46"/>
      <c r="PLG25" s="46"/>
      <c r="PLH25" s="46"/>
      <c r="PLI25" s="46"/>
      <c r="PLJ25" s="46"/>
      <c r="PLK25" s="46"/>
      <c r="PLL25" s="46"/>
      <c r="PLM25" s="46"/>
      <c r="PLN25" s="46"/>
      <c r="PLO25" s="46"/>
      <c r="PLP25" s="46"/>
      <c r="PLQ25" s="46"/>
      <c r="PLR25" s="46"/>
      <c r="PLS25" s="46"/>
      <c r="PLT25" s="46"/>
      <c r="PLU25" s="46"/>
      <c r="PLV25" s="46"/>
      <c r="PLW25" s="46"/>
      <c r="PLX25" s="46"/>
      <c r="PLY25" s="46"/>
      <c r="PLZ25" s="46"/>
      <c r="PMA25" s="46"/>
      <c r="PMB25" s="46"/>
      <c r="PMC25" s="46"/>
      <c r="PMD25" s="46"/>
      <c r="PME25" s="46"/>
      <c r="PMF25" s="46"/>
      <c r="PMG25" s="46"/>
      <c r="PMH25" s="46"/>
      <c r="PMI25" s="46"/>
      <c r="PMJ25" s="46"/>
      <c r="PMK25" s="46"/>
      <c r="PML25" s="46"/>
      <c r="PMM25" s="46"/>
      <c r="PMN25" s="46"/>
      <c r="PMO25" s="46"/>
      <c r="PMP25" s="46"/>
      <c r="PMQ25" s="46"/>
      <c r="PMR25" s="46"/>
      <c r="PMS25" s="46"/>
      <c r="PMT25" s="46"/>
      <c r="PMU25" s="46"/>
      <c r="PMV25" s="46"/>
      <c r="PMW25" s="46"/>
      <c r="PMX25" s="46"/>
      <c r="PMY25" s="46"/>
      <c r="PMZ25" s="46"/>
      <c r="PNA25" s="46"/>
      <c r="PNB25" s="46"/>
      <c r="PNC25" s="46"/>
      <c r="PND25" s="46"/>
      <c r="PNE25" s="46"/>
      <c r="PNF25" s="46"/>
      <c r="PNG25" s="46"/>
      <c r="PNH25" s="46"/>
      <c r="PNI25" s="46"/>
      <c r="PNJ25" s="46"/>
      <c r="PNK25" s="46"/>
      <c r="PNL25" s="46"/>
      <c r="PNM25" s="46"/>
      <c r="PNN25" s="46"/>
      <c r="PNO25" s="46"/>
      <c r="PNP25" s="46"/>
      <c r="PNQ25" s="46"/>
      <c r="PNR25" s="46"/>
      <c r="PNS25" s="46"/>
      <c r="PNT25" s="46"/>
      <c r="PNU25" s="46"/>
      <c r="PNV25" s="46"/>
      <c r="PNW25" s="46"/>
      <c r="PNX25" s="46"/>
      <c r="PNY25" s="46"/>
      <c r="PNZ25" s="46"/>
      <c r="POA25" s="46"/>
      <c r="POB25" s="46"/>
      <c r="POC25" s="46"/>
      <c r="POD25" s="46"/>
      <c r="POE25" s="46"/>
      <c r="POF25" s="46"/>
      <c r="POG25" s="46"/>
      <c r="POH25" s="46"/>
      <c r="POI25" s="46"/>
      <c r="POJ25" s="46"/>
      <c r="POK25" s="46"/>
      <c r="POL25" s="46"/>
      <c r="POM25" s="46"/>
      <c r="PON25" s="46"/>
      <c r="POO25" s="46"/>
      <c r="POP25" s="46"/>
      <c r="POQ25" s="46"/>
      <c r="POR25" s="46"/>
      <c r="POS25" s="46"/>
      <c r="POT25" s="46"/>
      <c r="POU25" s="46"/>
      <c r="POV25" s="46"/>
      <c r="POW25" s="46"/>
      <c r="POX25" s="46"/>
      <c r="POY25" s="46"/>
      <c r="POZ25" s="46"/>
      <c r="PPA25" s="46"/>
      <c r="PPB25" s="46"/>
      <c r="PPC25" s="46"/>
      <c r="PPD25" s="46"/>
      <c r="PPE25" s="46"/>
      <c r="PPF25" s="46"/>
      <c r="PPG25" s="46"/>
      <c r="PPH25" s="46"/>
      <c r="PPI25" s="46"/>
      <c r="PPJ25" s="46"/>
      <c r="PPK25" s="46"/>
      <c r="PPL25" s="46"/>
      <c r="PPM25" s="46"/>
      <c r="PPN25" s="46"/>
      <c r="PPO25" s="46"/>
      <c r="PPP25" s="46"/>
      <c r="PPQ25" s="46"/>
      <c r="PPR25" s="46"/>
      <c r="PPS25" s="46"/>
      <c r="PPT25" s="46"/>
      <c r="PPU25" s="46"/>
      <c r="PPV25" s="46"/>
      <c r="PPW25" s="46"/>
      <c r="PPX25" s="46"/>
      <c r="PPY25" s="46"/>
      <c r="PPZ25" s="46"/>
      <c r="PQA25" s="46"/>
      <c r="PQB25" s="46"/>
      <c r="PQC25" s="46"/>
      <c r="PQD25" s="46"/>
      <c r="PQE25" s="46"/>
      <c r="PQF25" s="46"/>
      <c r="PQG25" s="46"/>
      <c r="PQH25" s="46"/>
      <c r="PQI25" s="46"/>
      <c r="PQJ25" s="46"/>
      <c r="PQK25" s="46"/>
      <c r="PQL25" s="46"/>
      <c r="PQM25" s="46"/>
      <c r="PQN25" s="46"/>
      <c r="PQO25" s="46"/>
      <c r="PQP25" s="46"/>
      <c r="PQQ25" s="46"/>
      <c r="PQR25" s="46"/>
      <c r="PQS25" s="46"/>
      <c r="PQT25" s="46"/>
      <c r="PQU25" s="46"/>
      <c r="PQV25" s="46"/>
      <c r="PQW25" s="46"/>
      <c r="PQX25" s="46"/>
      <c r="PQY25" s="46"/>
      <c r="PQZ25" s="46"/>
      <c r="PRA25" s="46"/>
      <c r="PRB25" s="46"/>
      <c r="PRC25" s="46"/>
      <c r="PRD25" s="46"/>
      <c r="PRE25" s="46"/>
      <c r="PRF25" s="46"/>
      <c r="PRG25" s="46"/>
      <c r="PRH25" s="46"/>
      <c r="PRI25" s="46"/>
      <c r="PRJ25" s="46"/>
      <c r="PRK25" s="46"/>
      <c r="PRL25" s="46"/>
      <c r="PRM25" s="46"/>
      <c r="PRN25" s="46"/>
      <c r="PRO25" s="46"/>
      <c r="PRP25" s="46"/>
      <c r="PRQ25" s="46"/>
      <c r="PRR25" s="46"/>
      <c r="PRS25" s="46"/>
      <c r="PRT25" s="46"/>
      <c r="PRU25" s="46"/>
      <c r="PRV25" s="46"/>
      <c r="PRW25" s="46"/>
      <c r="PRX25" s="46"/>
      <c r="PRY25" s="46"/>
      <c r="PRZ25" s="46"/>
      <c r="PSA25" s="46"/>
      <c r="PSB25" s="46"/>
      <c r="PSC25" s="46"/>
      <c r="PSD25" s="46"/>
      <c r="PSE25" s="46"/>
      <c r="PSF25" s="46"/>
      <c r="PSG25" s="46"/>
      <c r="PSH25" s="46"/>
      <c r="PSI25" s="46"/>
      <c r="PSJ25" s="46"/>
      <c r="PSK25" s="46"/>
      <c r="PSL25" s="46"/>
      <c r="PSM25" s="46"/>
      <c r="PSN25" s="46"/>
      <c r="PSO25" s="46"/>
      <c r="PSP25" s="46"/>
      <c r="PSQ25" s="46"/>
      <c r="PSR25" s="46"/>
      <c r="PSS25" s="46"/>
      <c r="PST25" s="46"/>
      <c r="PSU25" s="46"/>
      <c r="PSV25" s="46"/>
      <c r="PSW25" s="46"/>
      <c r="PSX25" s="46"/>
      <c r="PSY25" s="46"/>
      <c r="PSZ25" s="46"/>
      <c r="PTA25" s="46"/>
      <c r="PTB25" s="46"/>
      <c r="PTC25" s="46"/>
      <c r="PTD25" s="46"/>
      <c r="PTE25" s="46"/>
      <c r="PTF25" s="46"/>
      <c r="PTG25" s="46"/>
      <c r="PTH25" s="46"/>
      <c r="PTI25" s="46"/>
      <c r="PTJ25" s="46"/>
      <c r="PTK25" s="46"/>
      <c r="PTL25" s="46"/>
      <c r="PTM25" s="46"/>
      <c r="PTN25" s="46"/>
      <c r="PTO25" s="46"/>
      <c r="PTP25" s="46"/>
      <c r="PTQ25" s="46"/>
      <c r="PTR25" s="46"/>
      <c r="PTS25" s="46"/>
      <c r="PTT25" s="46"/>
      <c r="PTU25" s="46"/>
      <c r="PTV25" s="46"/>
      <c r="PTW25" s="46"/>
      <c r="PTX25" s="46"/>
      <c r="PTY25" s="46"/>
      <c r="PTZ25" s="46"/>
      <c r="PUA25" s="46"/>
      <c r="PUB25" s="46"/>
      <c r="PUC25" s="46"/>
      <c r="PUD25" s="46"/>
      <c r="PUE25" s="46"/>
      <c r="PUF25" s="46"/>
      <c r="PUG25" s="46"/>
      <c r="PUH25" s="46"/>
      <c r="PUI25" s="46"/>
      <c r="PUJ25" s="46"/>
      <c r="PUK25" s="46"/>
      <c r="PUL25" s="46"/>
      <c r="PUM25" s="46"/>
      <c r="PUN25" s="46"/>
      <c r="PUO25" s="46"/>
      <c r="PUP25" s="46"/>
      <c r="PUQ25" s="46"/>
      <c r="PUR25" s="46"/>
      <c r="PUS25" s="46"/>
      <c r="PUT25" s="46"/>
      <c r="PUU25" s="46"/>
      <c r="PUV25" s="46"/>
      <c r="PUW25" s="46"/>
      <c r="PUX25" s="46"/>
      <c r="PUY25" s="46"/>
      <c r="PUZ25" s="46"/>
      <c r="PVA25" s="46"/>
      <c r="PVB25" s="46"/>
      <c r="PVC25" s="46"/>
      <c r="PVD25" s="46"/>
      <c r="PVE25" s="46"/>
      <c r="PVF25" s="46"/>
      <c r="PVG25" s="46"/>
      <c r="PVH25" s="46"/>
      <c r="PVI25" s="46"/>
      <c r="PVJ25" s="46"/>
      <c r="PVK25" s="46"/>
      <c r="PVL25" s="46"/>
      <c r="PVM25" s="46"/>
      <c r="PVN25" s="46"/>
      <c r="PVO25" s="46"/>
      <c r="PVP25" s="46"/>
      <c r="PVQ25" s="46"/>
      <c r="PVR25" s="46"/>
      <c r="PVS25" s="46"/>
      <c r="PVT25" s="46"/>
      <c r="PVU25" s="46"/>
      <c r="PVV25" s="46"/>
      <c r="PVW25" s="46"/>
      <c r="PVX25" s="46"/>
      <c r="PVY25" s="46"/>
      <c r="PVZ25" s="46"/>
      <c r="PWA25" s="46"/>
      <c r="PWB25" s="46"/>
      <c r="PWC25" s="46"/>
      <c r="PWD25" s="46"/>
      <c r="PWE25" s="46"/>
      <c r="PWF25" s="46"/>
      <c r="PWG25" s="46"/>
      <c r="PWH25" s="46"/>
      <c r="PWI25" s="46"/>
      <c r="PWJ25" s="46"/>
      <c r="PWK25" s="46"/>
      <c r="PWL25" s="46"/>
      <c r="PWM25" s="46"/>
      <c r="PWN25" s="46"/>
      <c r="PWO25" s="46"/>
      <c r="PWP25" s="46"/>
      <c r="PWQ25" s="46"/>
      <c r="PWR25" s="46"/>
      <c r="PWS25" s="46"/>
      <c r="PWT25" s="46"/>
      <c r="PWU25" s="46"/>
      <c r="PWV25" s="46"/>
      <c r="PWW25" s="46"/>
      <c r="PWX25" s="46"/>
      <c r="PWY25" s="46"/>
      <c r="PWZ25" s="46"/>
      <c r="PXA25" s="46"/>
      <c r="PXB25" s="46"/>
      <c r="PXC25" s="46"/>
      <c r="PXD25" s="46"/>
      <c r="PXE25" s="46"/>
      <c r="PXF25" s="46"/>
      <c r="PXG25" s="46"/>
      <c r="PXH25" s="46"/>
      <c r="PXI25" s="46"/>
      <c r="PXJ25" s="46"/>
      <c r="PXK25" s="46"/>
      <c r="PXL25" s="46"/>
      <c r="PXM25" s="46"/>
      <c r="PXN25" s="46"/>
      <c r="PXO25" s="46"/>
      <c r="PXP25" s="46"/>
      <c r="PXQ25" s="46"/>
      <c r="PXR25" s="46"/>
      <c r="PXS25" s="46"/>
      <c r="PXT25" s="46"/>
      <c r="PXU25" s="46"/>
      <c r="PXV25" s="46"/>
      <c r="PXW25" s="46"/>
      <c r="PXX25" s="46"/>
      <c r="PXY25" s="46"/>
      <c r="PXZ25" s="46"/>
      <c r="PYA25" s="46"/>
      <c r="PYB25" s="46"/>
      <c r="PYC25" s="46"/>
      <c r="PYD25" s="46"/>
      <c r="PYE25" s="46"/>
      <c r="PYF25" s="46"/>
      <c r="PYG25" s="46"/>
      <c r="PYH25" s="46"/>
      <c r="PYI25" s="46"/>
      <c r="PYJ25" s="46"/>
      <c r="PYK25" s="46"/>
      <c r="PYL25" s="46"/>
      <c r="PYM25" s="46"/>
      <c r="PYN25" s="46"/>
      <c r="PYO25" s="46"/>
      <c r="PYP25" s="46"/>
      <c r="PYQ25" s="46"/>
      <c r="PYR25" s="46"/>
      <c r="PYS25" s="46"/>
      <c r="PYT25" s="46"/>
      <c r="PYU25" s="46"/>
      <c r="PYV25" s="46"/>
      <c r="PYW25" s="46"/>
      <c r="PYX25" s="46"/>
      <c r="PYY25" s="46"/>
      <c r="PYZ25" s="46"/>
      <c r="PZA25" s="46"/>
      <c r="PZB25" s="46"/>
      <c r="PZC25" s="46"/>
      <c r="PZD25" s="46"/>
      <c r="PZE25" s="46"/>
      <c r="PZF25" s="46"/>
      <c r="PZG25" s="46"/>
      <c r="PZH25" s="46"/>
      <c r="PZI25" s="46"/>
      <c r="PZJ25" s="46"/>
      <c r="PZK25" s="46"/>
      <c r="PZL25" s="46"/>
      <c r="PZM25" s="46"/>
      <c r="PZN25" s="46"/>
      <c r="PZO25" s="46"/>
      <c r="PZP25" s="46"/>
      <c r="PZQ25" s="46"/>
      <c r="PZR25" s="46"/>
      <c r="PZS25" s="46"/>
      <c r="PZT25" s="46"/>
      <c r="PZU25" s="46"/>
      <c r="PZV25" s="46"/>
      <c r="PZW25" s="46"/>
      <c r="PZX25" s="46"/>
      <c r="PZY25" s="46"/>
      <c r="PZZ25" s="46"/>
      <c r="QAA25" s="46"/>
      <c r="QAB25" s="46"/>
      <c r="QAC25" s="46"/>
      <c r="QAD25" s="46"/>
      <c r="QAE25" s="46"/>
      <c r="QAF25" s="46"/>
      <c r="QAG25" s="46"/>
      <c r="QAH25" s="46"/>
      <c r="QAI25" s="46"/>
      <c r="QAJ25" s="46"/>
      <c r="QAK25" s="46"/>
      <c r="QAL25" s="46"/>
      <c r="QAM25" s="46"/>
      <c r="QAN25" s="46"/>
      <c r="QAO25" s="46"/>
      <c r="QAP25" s="46"/>
      <c r="QAQ25" s="46"/>
      <c r="QAR25" s="46"/>
      <c r="QAS25" s="46"/>
      <c r="QAT25" s="46"/>
      <c r="QAU25" s="46"/>
      <c r="QAV25" s="46"/>
      <c r="QAW25" s="46"/>
      <c r="QAX25" s="46"/>
      <c r="QAY25" s="46"/>
      <c r="QAZ25" s="46"/>
      <c r="QBA25" s="46"/>
      <c r="QBB25" s="46"/>
      <c r="QBC25" s="46"/>
      <c r="QBD25" s="46"/>
      <c r="QBE25" s="46"/>
      <c r="QBF25" s="46"/>
      <c r="QBG25" s="46"/>
      <c r="QBH25" s="46"/>
      <c r="QBI25" s="46"/>
      <c r="QBJ25" s="46"/>
      <c r="QBK25" s="46"/>
      <c r="QBL25" s="46"/>
      <c r="QBM25" s="46"/>
      <c r="QBN25" s="46"/>
      <c r="QBO25" s="46"/>
      <c r="QBP25" s="46"/>
      <c r="QBQ25" s="46"/>
      <c r="QBR25" s="46"/>
      <c r="QBS25" s="46"/>
      <c r="QBT25" s="46"/>
      <c r="QBU25" s="46"/>
      <c r="QBV25" s="46"/>
      <c r="QBW25" s="46"/>
      <c r="QBX25" s="46"/>
      <c r="QBY25" s="46"/>
      <c r="QBZ25" s="46"/>
      <c r="QCA25" s="46"/>
      <c r="QCB25" s="46"/>
      <c r="QCC25" s="46"/>
      <c r="QCD25" s="46"/>
      <c r="QCE25" s="46"/>
      <c r="QCF25" s="46"/>
      <c r="QCG25" s="46"/>
      <c r="QCH25" s="46"/>
      <c r="QCI25" s="46"/>
      <c r="QCJ25" s="46"/>
      <c r="QCK25" s="46"/>
      <c r="QCL25" s="46"/>
      <c r="QCM25" s="46"/>
      <c r="QCN25" s="46"/>
      <c r="QCO25" s="46"/>
      <c r="QCP25" s="46"/>
      <c r="QCQ25" s="46"/>
      <c r="QCR25" s="46"/>
      <c r="QCS25" s="46"/>
      <c r="QCT25" s="46"/>
      <c r="QCU25" s="46"/>
      <c r="QCV25" s="46"/>
      <c r="QCW25" s="46"/>
      <c r="QCX25" s="46"/>
      <c r="QCY25" s="46"/>
      <c r="QCZ25" s="46"/>
      <c r="QDA25" s="46"/>
      <c r="QDB25" s="46"/>
      <c r="QDC25" s="46"/>
      <c r="QDD25" s="46"/>
      <c r="QDE25" s="46"/>
      <c r="QDF25" s="46"/>
      <c r="QDG25" s="46"/>
      <c r="QDH25" s="46"/>
      <c r="QDI25" s="46"/>
      <c r="QDJ25" s="46"/>
      <c r="QDK25" s="46"/>
      <c r="QDL25" s="46"/>
      <c r="QDM25" s="46"/>
      <c r="QDN25" s="46"/>
      <c r="QDO25" s="46"/>
      <c r="QDP25" s="46"/>
      <c r="QDQ25" s="46"/>
      <c r="QDR25" s="46"/>
      <c r="QDS25" s="46"/>
      <c r="QDT25" s="46"/>
      <c r="QDU25" s="46"/>
      <c r="QDV25" s="46"/>
      <c r="QDW25" s="46"/>
      <c r="QDX25" s="46"/>
      <c r="QDY25" s="46"/>
      <c r="QDZ25" s="46"/>
      <c r="QEA25" s="46"/>
      <c r="QEB25" s="46"/>
      <c r="QEC25" s="46"/>
      <c r="QED25" s="46"/>
      <c r="QEE25" s="46"/>
      <c r="QEF25" s="46"/>
      <c r="QEG25" s="46"/>
      <c r="QEH25" s="46"/>
      <c r="QEI25" s="46"/>
      <c r="QEJ25" s="46"/>
      <c r="QEK25" s="46"/>
      <c r="QEL25" s="46"/>
      <c r="QEM25" s="46"/>
      <c r="QEN25" s="46"/>
      <c r="QEO25" s="46"/>
      <c r="QEP25" s="46"/>
      <c r="QEQ25" s="46"/>
      <c r="QER25" s="46"/>
      <c r="QES25" s="46"/>
      <c r="QET25" s="46"/>
      <c r="QEU25" s="46"/>
      <c r="QEV25" s="46"/>
      <c r="QEW25" s="46"/>
      <c r="QEX25" s="46"/>
      <c r="QEY25" s="46"/>
      <c r="QEZ25" s="46"/>
      <c r="QFA25" s="46"/>
      <c r="QFB25" s="46"/>
      <c r="QFC25" s="46"/>
      <c r="QFD25" s="46"/>
      <c r="QFE25" s="46"/>
      <c r="QFF25" s="46"/>
      <c r="QFG25" s="46"/>
      <c r="QFH25" s="46"/>
      <c r="QFI25" s="46"/>
      <c r="QFJ25" s="46"/>
      <c r="QFK25" s="46"/>
      <c r="QFL25" s="46"/>
      <c r="QFM25" s="46"/>
      <c r="QFN25" s="46"/>
      <c r="QFO25" s="46"/>
      <c r="QFP25" s="46"/>
      <c r="QFQ25" s="46"/>
      <c r="QFR25" s="46"/>
      <c r="QFS25" s="46"/>
      <c r="QFT25" s="46"/>
      <c r="QFU25" s="46"/>
      <c r="QFV25" s="46"/>
      <c r="QFW25" s="46"/>
      <c r="QFX25" s="46"/>
      <c r="QFY25" s="46"/>
      <c r="QFZ25" s="46"/>
      <c r="QGA25" s="46"/>
      <c r="QGB25" s="46"/>
      <c r="QGC25" s="46"/>
      <c r="QGD25" s="46"/>
      <c r="QGE25" s="46"/>
      <c r="QGF25" s="46"/>
      <c r="QGG25" s="46"/>
      <c r="QGH25" s="46"/>
      <c r="QGI25" s="46"/>
      <c r="QGJ25" s="46"/>
      <c r="QGK25" s="46"/>
      <c r="QGL25" s="46"/>
      <c r="QGM25" s="46"/>
      <c r="QGN25" s="46"/>
      <c r="QGO25" s="46"/>
      <c r="QGP25" s="46"/>
      <c r="QGQ25" s="46"/>
      <c r="QGR25" s="46"/>
      <c r="QGS25" s="46"/>
      <c r="QGT25" s="46"/>
      <c r="QGU25" s="46"/>
      <c r="QGV25" s="46"/>
      <c r="QGW25" s="46"/>
      <c r="QGX25" s="46"/>
      <c r="QGY25" s="46"/>
      <c r="QGZ25" s="46"/>
      <c r="QHA25" s="46"/>
      <c r="QHB25" s="46"/>
      <c r="QHC25" s="46"/>
      <c r="QHD25" s="46"/>
      <c r="QHE25" s="46"/>
      <c r="QHF25" s="46"/>
      <c r="QHG25" s="46"/>
      <c r="QHH25" s="46"/>
      <c r="QHI25" s="46"/>
      <c r="QHJ25" s="46"/>
      <c r="QHK25" s="46"/>
      <c r="QHL25" s="46"/>
      <c r="QHM25" s="46"/>
      <c r="QHN25" s="46"/>
      <c r="QHO25" s="46"/>
      <c r="QHP25" s="46"/>
      <c r="QHQ25" s="46"/>
      <c r="QHR25" s="46"/>
      <c r="QHS25" s="46"/>
      <c r="QHT25" s="46"/>
      <c r="QHU25" s="46"/>
      <c r="QHV25" s="46"/>
      <c r="QHW25" s="46"/>
      <c r="QHX25" s="46"/>
      <c r="QHY25" s="46"/>
      <c r="QHZ25" s="46"/>
      <c r="QIA25" s="46"/>
      <c r="QIB25" s="46"/>
      <c r="QIC25" s="46"/>
      <c r="QID25" s="46"/>
      <c r="QIE25" s="46"/>
      <c r="QIF25" s="46"/>
      <c r="QIG25" s="46"/>
      <c r="QIH25" s="46"/>
      <c r="QII25" s="46"/>
      <c r="QIJ25" s="46"/>
      <c r="QIK25" s="46"/>
      <c r="QIL25" s="46"/>
      <c r="QIM25" s="46"/>
      <c r="QIN25" s="46"/>
      <c r="QIO25" s="46"/>
      <c r="QIP25" s="46"/>
      <c r="QIQ25" s="46"/>
      <c r="QIR25" s="46"/>
      <c r="QIS25" s="46"/>
      <c r="QIT25" s="46"/>
      <c r="QIU25" s="46"/>
      <c r="QIV25" s="46"/>
      <c r="QIW25" s="46"/>
      <c r="QIX25" s="46"/>
      <c r="QIY25" s="46"/>
      <c r="QIZ25" s="46"/>
      <c r="QJA25" s="46"/>
      <c r="QJB25" s="46"/>
      <c r="QJC25" s="46"/>
      <c r="QJD25" s="46"/>
      <c r="QJE25" s="46"/>
      <c r="QJF25" s="46"/>
      <c r="QJG25" s="46"/>
      <c r="QJH25" s="46"/>
      <c r="QJI25" s="46"/>
      <c r="QJJ25" s="46"/>
      <c r="QJK25" s="46"/>
      <c r="QJL25" s="46"/>
      <c r="QJM25" s="46"/>
      <c r="QJN25" s="46"/>
      <c r="QJO25" s="46"/>
      <c r="QJP25" s="46"/>
      <c r="QJQ25" s="46"/>
      <c r="QJR25" s="46"/>
      <c r="QJS25" s="46"/>
      <c r="QJT25" s="46"/>
      <c r="QJU25" s="46"/>
      <c r="QJV25" s="46"/>
      <c r="QJW25" s="46"/>
      <c r="QJX25" s="46"/>
      <c r="QJY25" s="46"/>
      <c r="QJZ25" s="46"/>
      <c r="QKA25" s="46"/>
      <c r="QKB25" s="46"/>
      <c r="QKC25" s="46"/>
      <c r="QKD25" s="46"/>
      <c r="QKE25" s="46"/>
      <c r="QKF25" s="46"/>
      <c r="QKG25" s="46"/>
      <c r="QKH25" s="46"/>
      <c r="QKI25" s="46"/>
      <c r="QKJ25" s="46"/>
      <c r="QKK25" s="46"/>
      <c r="QKL25" s="46"/>
      <c r="QKM25" s="46"/>
      <c r="QKN25" s="46"/>
      <c r="QKO25" s="46"/>
      <c r="QKP25" s="46"/>
      <c r="QKQ25" s="46"/>
      <c r="QKR25" s="46"/>
      <c r="QKS25" s="46"/>
      <c r="QKT25" s="46"/>
      <c r="QKU25" s="46"/>
      <c r="QKV25" s="46"/>
      <c r="QKW25" s="46"/>
      <c r="QKX25" s="46"/>
      <c r="QKY25" s="46"/>
      <c r="QKZ25" s="46"/>
      <c r="QLA25" s="46"/>
      <c r="QLB25" s="46"/>
      <c r="QLC25" s="46"/>
      <c r="QLD25" s="46"/>
      <c r="QLE25" s="46"/>
      <c r="QLF25" s="46"/>
      <c r="QLG25" s="46"/>
      <c r="QLH25" s="46"/>
      <c r="QLI25" s="46"/>
      <c r="QLJ25" s="46"/>
      <c r="QLK25" s="46"/>
      <c r="QLL25" s="46"/>
      <c r="QLM25" s="46"/>
      <c r="QLN25" s="46"/>
      <c r="QLO25" s="46"/>
      <c r="QLP25" s="46"/>
      <c r="QLQ25" s="46"/>
      <c r="QLR25" s="46"/>
      <c r="QLS25" s="46"/>
      <c r="QLT25" s="46"/>
      <c r="QLU25" s="46"/>
      <c r="QLV25" s="46"/>
      <c r="QLW25" s="46"/>
      <c r="QLX25" s="46"/>
      <c r="QLY25" s="46"/>
      <c r="QLZ25" s="46"/>
      <c r="QMA25" s="46"/>
      <c r="QMB25" s="46"/>
      <c r="QMC25" s="46"/>
      <c r="QMD25" s="46"/>
      <c r="QME25" s="46"/>
      <c r="QMF25" s="46"/>
      <c r="QMG25" s="46"/>
      <c r="QMH25" s="46"/>
      <c r="QMI25" s="46"/>
      <c r="QMJ25" s="46"/>
      <c r="QMK25" s="46"/>
      <c r="QML25" s="46"/>
      <c r="QMM25" s="46"/>
      <c r="QMN25" s="46"/>
      <c r="QMO25" s="46"/>
      <c r="QMP25" s="46"/>
      <c r="QMQ25" s="46"/>
      <c r="QMR25" s="46"/>
      <c r="QMS25" s="46"/>
      <c r="QMT25" s="46"/>
      <c r="QMU25" s="46"/>
      <c r="QMV25" s="46"/>
      <c r="QMW25" s="46"/>
      <c r="QMX25" s="46"/>
      <c r="QMY25" s="46"/>
      <c r="QMZ25" s="46"/>
      <c r="QNA25" s="46"/>
      <c r="QNB25" s="46"/>
      <c r="QNC25" s="46"/>
      <c r="QND25" s="46"/>
      <c r="QNE25" s="46"/>
      <c r="QNF25" s="46"/>
      <c r="QNG25" s="46"/>
      <c r="QNH25" s="46"/>
      <c r="QNI25" s="46"/>
      <c r="QNJ25" s="46"/>
      <c r="QNK25" s="46"/>
      <c r="QNL25" s="46"/>
      <c r="QNM25" s="46"/>
      <c r="QNN25" s="46"/>
      <c r="QNO25" s="46"/>
      <c r="QNP25" s="46"/>
      <c r="QNQ25" s="46"/>
      <c r="QNR25" s="46"/>
      <c r="QNS25" s="46"/>
      <c r="QNT25" s="46"/>
      <c r="QNU25" s="46"/>
      <c r="QNV25" s="46"/>
      <c r="QNW25" s="46"/>
      <c r="QNX25" s="46"/>
      <c r="QNY25" s="46"/>
      <c r="QNZ25" s="46"/>
      <c r="QOA25" s="46"/>
      <c r="QOB25" s="46"/>
      <c r="QOC25" s="46"/>
      <c r="QOD25" s="46"/>
      <c r="QOE25" s="46"/>
      <c r="QOF25" s="46"/>
      <c r="QOG25" s="46"/>
      <c r="QOH25" s="46"/>
      <c r="QOI25" s="46"/>
      <c r="QOJ25" s="46"/>
      <c r="QOK25" s="46"/>
      <c r="QOL25" s="46"/>
      <c r="QOM25" s="46"/>
      <c r="QON25" s="46"/>
      <c r="QOO25" s="46"/>
      <c r="QOP25" s="46"/>
      <c r="QOQ25" s="46"/>
      <c r="QOR25" s="46"/>
      <c r="QOS25" s="46"/>
      <c r="QOT25" s="46"/>
      <c r="QOU25" s="46"/>
      <c r="QOV25" s="46"/>
      <c r="QOW25" s="46"/>
      <c r="QOX25" s="46"/>
      <c r="QOY25" s="46"/>
      <c r="QOZ25" s="46"/>
      <c r="QPA25" s="46"/>
      <c r="QPB25" s="46"/>
      <c r="QPC25" s="46"/>
      <c r="QPD25" s="46"/>
      <c r="QPE25" s="46"/>
      <c r="QPF25" s="46"/>
      <c r="QPG25" s="46"/>
      <c r="QPH25" s="46"/>
      <c r="QPI25" s="46"/>
      <c r="QPJ25" s="46"/>
      <c r="QPK25" s="46"/>
      <c r="QPL25" s="46"/>
      <c r="QPM25" s="46"/>
      <c r="QPN25" s="46"/>
      <c r="QPO25" s="46"/>
      <c r="QPP25" s="46"/>
      <c r="QPQ25" s="46"/>
      <c r="QPR25" s="46"/>
      <c r="QPS25" s="46"/>
      <c r="QPT25" s="46"/>
      <c r="QPU25" s="46"/>
      <c r="QPV25" s="46"/>
      <c r="QPW25" s="46"/>
      <c r="QPX25" s="46"/>
      <c r="QPY25" s="46"/>
      <c r="QPZ25" s="46"/>
      <c r="QQA25" s="46"/>
      <c r="QQB25" s="46"/>
      <c r="QQC25" s="46"/>
      <c r="QQD25" s="46"/>
      <c r="QQE25" s="46"/>
      <c r="QQF25" s="46"/>
      <c r="QQG25" s="46"/>
      <c r="QQH25" s="46"/>
      <c r="QQI25" s="46"/>
      <c r="QQJ25" s="46"/>
      <c r="QQK25" s="46"/>
      <c r="QQL25" s="46"/>
      <c r="QQM25" s="46"/>
      <c r="QQN25" s="46"/>
      <c r="QQO25" s="46"/>
      <c r="QQP25" s="46"/>
      <c r="QQQ25" s="46"/>
      <c r="QQR25" s="46"/>
      <c r="QQS25" s="46"/>
      <c r="QQT25" s="46"/>
      <c r="QQU25" s="46"/>
      <c r="QQV25" s="46"/>
      <c r="QQW25" s="46"/>
      <c r="QQX25" s="46"/>
      <c r="QQY25" s="46"/>
      <c r="QQZ25" s="46"/>
      <c r="QRA25" s="46"/>
      <c r="QRB25" s="46"/>
      <c r="QRC25" s="46"/>
      <c r="QRD25" s="46"/>
      <c r="QRE25" s="46"/>
      <c r="QRF25" s="46"/>
      <c r="QRG25" s="46"/>
      <c r="QRH25" s="46"/>
      <c r="QRI25" s="46"/>
      <c r="QRJ25" s="46"/>
      <c r="QRK25" s="46"/>
      <c r="QRL25" s="46"/>
      <c r="QRM25" s="46"/>
      <c r="QRN25" s="46"/>
      <c r="QRO25" s="46"/>
      <c r="QRP25" s="46"/>
      <c r="QRQ25" s="46"/>
      <c r="QRR25" s="46"/>
      <c r="QRS25" s="46"/>
      <c r="QRT25" s="46"/>
      <c r="QRU25" s="46"/>
      <c r="QRV25" s="46"/>
      <c r="QRW25" s="46"/>
      <c r="QRX25" s="46"/>
      <c r="QRY25" s="46"/>
      <c r="QRZ25" s="46"/>
      <c r="QSA25" s="46"/>
      <c r="QSB25" s="46"/>
      <c r="QSC25" s="46"/>
      <c r="QSD25" s="46"/>
      <c r="QSE25" s="46"/>
      <c r="QSF25" s="46"/>
      <c r="QSG25" s="46"/>
      <c r="QSH25" s="46"/>
      <c r="QSI25" s="46"/>
      <c r="QSJ25" s="46"/>
      <c r="QSK25" s="46"/>
      <c r="QSL25" s="46"/>
      <c r="QSM25" s="46"/>
      <c r="QSN25" s="46"/>
      <c r="QSO25" s="46"/>
      <c r="QSP25" s="46"/>
      <c r="QSQ25" s="46"/>
      <c r="QSR25" s="46"/>
      <c r="QSS25" s="46"/>
      <c r="QST25" s="46"/>
      <c r="QSU25" s="46"/>
      <c r="QSV25" s="46"/>
      <c r="QSW25" s="46"/>
      <c r="QSX25" s="46"/>
      <c r="QSY25" s="46"/>
      <c r="QSZ25" s="46"/>
      <c r="QTA25" s="46"/>
      <c r="QTB25" s="46"/>
      <c r="QTC25" s="46"/>
      <c r="QTD25" s="46"/>
      <c r="QTE25" s="46"/>
      <c r="QTF25" s="46"/>
      <c r="QTG25" s="46"/>
      <c r="QTH25" s="46"/>
      <c r="QTI25" s="46"/>
      <c r="QTJ25" s="46"/>
      <c r="QTK25" s="46"/>
      <c r="QTL25" s="46"/>
      <c r="QTM25" s="46"/>
      <c r="QTN25" s="46"/>
      <c r="QTO25" s="46"/>
      <c r="QTP25" s="46"/>
      <c r="QTQ25" s="46"/>
      <c r="QTR25" s="46"/>
      <c r="QTS25" s="46"/>
      <c r="QTT25" s="46"/>
      <c r="QTU25" s="46"/>
      <c r="QTV25" s="46"/>
      <c r="QTW25" s="46"/>
      <c r="QTX25" s="46"/>
      <c r="QTY25" s="46"/>
      <c r="QTZ25" s="46"/>
      <c r="QUA25" s="46"/>
      <c r="QUB25" s="46"/>
      <c r="QUC25" s="46"/>
      <c r="QUD25" s="46"/>
      <c r="QUE25" s="46"/>
      <c r="QUF25" s="46"/>
      <c r="QUG25" s="46"/>
      <c r="QUH25" s="46"/>
      <c r="QUI25" s="46"/>
      <c r="QUJ25" s="46"/>
      <c r="QUK25" s="46"/>
      <c r="QUL25" s="46"/>
      <c r="QUM25" s="46"/>
      <c r="QUN25" s="46"/>
      <c r="QUO25" s="46"/>
      <c r="QUP25" s="46"/>
      <c r="QUQ25" s="46"/>
      <c r="QUR25" s="46"/>
      <c r="QUS25" s="46"/>
      <c r="QUT25" s="46"/>
      <c r="QUU25" s="46"/>
      <c r="QUV25" s="46"/>
      <c r="QUW25" s="46"/>
      <c r="QUX25" s="46"/>
      <c r="QUY25" s="46"/>
      <c r="QUZ25" s="46"/>
      <c r="QVA25" s="46"/>
      <c r="QVB25" s="46"/>
      <c r="QVC25" s="46"/>
      <c r="QVD25" s="46"/>
      <c r="QVE25" s="46"/>
      <c r="QVF25" s="46"/>
      <c r="QVG25" s="46"/>
      <c r="QVH25" s="46"/>
      <c r="QVI25" s="46"/>
      <c r="QVJ25" s="46"/>
      <c r="QVK25" s="46"/>
      <c r="QVL25" s="46"/>
      <c r="QVM25" s="46"/>
      <c r="QVN25" s="46"/>
      <c r="QVO25" s="46"/>
      <c r="QVP25" s="46"/>
      <c r="QVQ25" s="46"/>
      <c r="QVR25" s="46"/>
      <c r="QVS25" s="46"/>
      <c r="QVT25" s="46"/>
      <c r="QVU25" s="46"/>
      <c r="QVV25" s="46"/>
      <c r="QVW25" s="46"/>
      <c r="QVX25" s="46"/>
      <c r="QVY25" s="46"/>
      <c r="QVZ25" s="46"/>
      <c r="QWA25" s="46"/>
      <c r="QWB25" s="46"/>
      <c r="QWC25" s="46"/>
      <c r="QWD25" s="46"/>
      <c r="QWE25" s="46"/>
      <c r="QWF25" s="46"/>
      <c r="QWG25" s="46"/>
      <c r="QWH25" s="46"/>
      <c r="QWI25" s="46"/>
      <c r="QWJ25" s="46"/>
      <c r="QWK25" s="46"/>
      <c r="QWL25" s="46"/>
      <c r="QWM25" s="46"/>
      <c r="QWN25" s="46"/>
      <c r="QWO25" s="46"/>
      <c r="QWP25" s="46"/>
      <c r="QWQ25" s="46"/>
      <c r="QWR25" s="46"/>
      <c r="QWS25" s="46"/>
      <c r="QWT25" s="46"/>
      <c r="QWU25" s="46"/>
      <c r="QWV25" s="46"/>
      <c r="QWW25" s="46"/>
      <c r="QWX25" s="46"/>
      <c r="QWY25" s="46"/>
      <c r="QWZ25" s="46"/>
      <c r="QXA25" s="46"/>
      <c r="QXB25" s="46"/>
      <c r="QXC25" s="46"/>
      <c r="QXD25" s="46"/>
      <c r="QXE25" s="46"/>
      <c r="QXF25" s="46"/>
      <c r="QXG25" s="46"/>
      <c r="QXH25" s="46"/>
      <c r="QXI25" s="46"/>
      <c r="QXJ25" s="46"/>
      <c r="QXK25" s="46"/>
      <c r="QXL25" s="46"/>
      <c r="QXM25" s="46"/>
      <c r="QXN25" s="46"/>
      <c r="QXO25" s="46"/>
      <c r="QXP25" s="46"/>
      <c r="QXQ25" s="46"/>
      <c r="QXR25" s="46"/>
      <c r="QXS25" s="46"/>
      <c r="QXT25" s="46"/>
      <c r="QXU25" s="46"/>
      <c r="QXV25" s="46"/>
      <c r="QXW25" s="46"/>
      <c r="QXX25" s="46"/>
      <c r="QXY25" s="46"/>
      <c r="QXZ25" s="46"/>
      <c r="QYA25" s="46"/>
      <c r="QYB25" s="46"/>
      <c r="QYC25" s="46"/>
      <c r="QYD25" s="46"/>
      <c r="QYE25" s="46"/>
      <c r="QYF25" s="46"/>
      <c r="QYG25" s="46"/>
      <c r="QYH25" s="46"/>
      <c r="QYI25" s="46"/>
      <c r="QYJ25" s="46"/>
      <c r="QYK25" s="46"/>
      <c r="QYL25" s="46"/>
      <c r="QYM25" s="46"/>
      <c r="QYN25" s="46"/>
      <c r="QYO25" s="46"/>
      <c r="QYP25" s="46"/>
      <c r="QYQ25" s="46"/>
      <c r="QYR25" s="46"/>
      <c r="QYS25" s="46"/>
      <c r="QYT25" s="46"/>
      <c r="QYU25" s="46"/>
      <c r="QYV25" s="46"/>
      <c r="QYW25" s="46"/>
      <c r="QYX25" s="46"/>
      <c r="QYY25" s="46"/>
      <c r="QYZ25" s="46"/>
      <c r="QZA25" s="46"/>
      <c r="QZB25" s="46"/>
      <c r="QZC25" s="46"/>
      <c r="QZD25" s="46"/>
      <c r="QZE25" s="46"/>
      <c r="QZF25" s="46"/>
      <c r="QZG25" s="46"/>
      <c r="QZH25" s="46"/>
      <c r="QZI25" s="46"/>
      <c r="QZJ25" s="46"/>
      <c r="QZK25" s="46"/>
      <c r="QZL25" s="46"/>
      <c r="QZM25" s="46"/>
      <c r="QZN25" s="46"/>
      <c r="QZO25" s="46"/>
      <c r="QZP25" s="46"/>
      <c r="QZQ25" s="46"/>
      <c r="QZR25" s="46"/>
      <c r="QZS25" s="46"/>
      <c r="QZT25" s="46"/>
      <c r="QZU25" s="46"/>
      <c r="QZV25" s="46"/>
      <c r="QZW25" s="46"/>
      <c r="QZX25" s="46"/>
      <c r="QZY25" s="46"/>
      <c r="QZZ25" s="46"/>
      <c r="RAA25" s="46"/>
      <c r="RAB25" s="46"/>
      <c r="RAC25" s="46"/>
      <c r="RAD25" s="46"/>
      <c r="RAE25" s="46"/>
      <c r="RAF25" s="46"/>
      <c r="RAG25" s="46"/>
      <c r="RAH25" s="46"/>
      <c r="RAI25" s="46"/>
      <c r="RAJ25" s="46"/>
      <c r="RAK25" s="46"/>
      <c r="RAL25" s="46"/>
      <c r="RAM25" s="46"/>
      <c r="RAN25" s="46"/>
      <c r="RAO25" s="46"/>
      <c r="RAP25" s="46"/>
      <c r="RAQ25" s="46"/>
      <c r="RAR25" s="46"/>
      <c r="RAS25" s="46"/>
      <c r="RAT25" s="46"/>
      <c r="RAU25" s="46"/>
      <c r="RAV25" s="46"/>
      <c r="RAW25" s="46"/>
      <c r="RAX25" s="46"/>
      <c r="RAY25" s="46"/>
      <c r="RAZ25" s="46"/>
      <c r="RBA25" s="46"/>
      <c r="RBB25" s="46"/>
      <c r="RBC25" s="46"/>
      <c r="RBD25" s="46"/>
      <c r="RBE25" s="46"/>
      <c r="RBF25" s="46"/>
      <c r="RBG25" s="46"/>
      <c r="RBH25" s="46"/>
      <c r="RBI25" s="46"/>
      <c r="RBJ25" s="46"/>
      <c r="RBK25" s="46"/>
      <c r="RBL25" s="46"/>
      <c r="RBM25" s="46"/>
      <c r="RBN25" s="46"/>
      <c r="RBO25" s="46"/>
      <c r="RBP25" s="46"/>
      <c r="RBQ25" s="46"/>
      <c r="RBR25" s="46"/>
      <c r="RBS25" s="46"/>
      <c r="RBT25" s="46"/>
      <c r="RBU25" s="46"/>
      <c r="RBV25" s="46"/>
      <c r="RBW25" s="46"/>
      <c r="RBX25" s="46"/>
      <c r="RBY25" s="46"/>
      <c r="RBZ25" s="46"/>
      <c r="RCA25" s="46"/>
      <c r="RCB25" s="46"/>
      <c r="RCC25" s="46"/>
      <c r="RCD25" s="46"/>
      <c r="RCE25" s="46"/>
      <c r="RCF25" s="46"/>
      <c r="RCG25" s="46"/>
      <c r="RCH25" s="46"/>
      <c r="RCI25" s="46"/>
      <c r="RCJ25" s="46"/>
      <c r="RCK25" s="46"/>
      <c r="RCL25" s="46"/>
      <c r="RCM25" s="46"/>
      <c r="RCN25" s="46"/>
      <c r="RCO25" s="46"/>
      <c r="RCP25" s="46"/>
      <c r="RCQ25" s="46"/>
      <c r="RCR25" s="46"/>
      <c r="RCS25" s="46"/>
      <c r="RCT25" s="46"/>
      <c r="RCU25" s="46"/>
      <c r="RCV25" s="46"/>
      <c r="RCW25" s="46"/>
      <c r="RCX25" s="46"/>
      <c r="RCY25" s="46"/>
      <c r="RCZ25" s="46"/>
      <c r="RDA25" s="46"/>
      <c r="RDB25" s="46"/>
      <c r="RDC25" s="46"/>
      <c r="RDD25" s="46"/>
      <c r="RDE25" s="46"/>
      <c r="RDF25" s="46"/>
      <c r="RDG25" s="46"/>
      <c r="RDH25" s="46"/>
      <c r="RDI25" s="46"/>
      <c r="RDJ25" s="46"/>
      <c r="RDK25" s="46"/>
      <c r="RDL25" s="46"/>
      <c r="RDM25" s="46"/>
      <c r="RDN25" s="46"/>
      <c r="RDO25" s="46"/>
      <c r="RDP25" s="46"/>
      <c r="RDQ25" s="46"/>
      <c r="RDR25" s="46"/>
      <c r="RDS25" s="46"/>
      <c r="RDT25" s="46"/>
      <c r="RDU25" s="46"/>
      <c r="RDV25" s="46"/>
      <c r="RDW25" s="46"/>
      <c r="RDX25" s="46"/>
      <c r="RDY25" s="46"/>
      <c r="RDZ25" s="46"/>
      <c r="REA25" s="46"/>
      <c r="REB25" s="46"/>
      <c r="REC25" s="46"/>
      <c r="RED25" s="46"/>
      <c r="REE25" s="46"/>
      <c r="REF25" s="46"/>
      <c r="REG25" s="46"/>
      <c r="REH25" s="46"/>
      <c r="REI25" s="46"/>
      <c r="REJ25" s="46"/>
      <c r="REK25" s="46"/>
      <c r="REL25" s="46"/>
      <c r="REM25" s="46"/>
      <c r="REN25" s="46"/>
      <c r="REO25" s="46"/>
      <c r="REP25" s="46"/>
      <c r="REQ25" s="46"/>
      <c r="RER25" s="46"/>
      <c r="RES25" s="46"/>
      <c r="RET25" s="46"/>
      <c r="REU25" s="46"/>
      <c r="REV25" s="46"/>
      <c r="REW25" s="46"/>
      <c r="REX25" s="46"/>
      <c r="REY25" s="46"/>
      <c r="REZ25" s="46"/>
      <c r="RFA25" s="46"/>
      <c r="RFB25" s="46"/>
      <c r="RFC25" s="46"/>
      <c r="RFD25" s="46"/>
      <c r="RFE25" s="46"/>
      <c r="RFF25" s="46"/>
      <c r="RFG25" s="46"/>
      <c r="RFH25" s="46"/>
      <c r="RFI25" s="46"/>
      <c r="RFJ25" s="46"/>
      <c r="RFK25" s="46"/>
      <c r="RFL25" s="46"/>
      <c r="RFM25" s="46"/>
      <c r="RFN25" s="46"/>
      <c r="RFO25" s="46"/>
      <c r="RFP25" s="46"/>
      <c r="RFQ25" s="46"/>
      <c r="RFR25" s="46"/>
      <c r="RFS25" s="46"/>
      <c r="RFT25" s="46"/>
      <c r="RFU25" s="46"/>
      <c r="RFV25" s="46"/>
      <c r="RFW25" s="46"/>
      <c r="RFX25" s="46"/>
      <c r="RFY25" s="46"/>
      <c r="RFZ25" s="46"/>
      <c r="RGA25" s="46"/>
      <c r="RGB25" s="46"/>
      <c r="RGC25" s="46"/>
      <c r="RGD25" s="46"/>
      <c r="RGE25" s="46"/>
      <c r="RGF25" s="46"/>
      <c r="RGG25" s="46"/>
      <c r="RGH25" s="46"/>
      <c r="RGI25" s="46"/>
      <c r="RGJ25" s="46"/>
      <c r="RGK25" s="46"/>
      <c r="RGL25" s="46"/>
      <c r="RGM25" s="46"/>
      <c r="RGN25" s="46"/>
      <c r="RGO25" s="46"/>
      <c r="RGP25" s="46"/>
      <c r="RGQ25" s="46"/>
      <c r="RGR25" s="46"/>
      <c r="RGS25" s="46"/>
      <c r="RGT25" s="46"/>
      <c r="RGU25" s="46"/>
      <c r="RGV25" s="46"/>
      <c r="RGW25" s="46"/>
      <c r="RGX25" s="46"/>
      <c r="RGY25" s="46"/>
      <c r="RGZ25" s="46"/>
      <c r="RHA25" s="46"/>
      <c r="RHB25" s="46"/>
      <c r="RHC25" s="46"/>
      <c r="RHD25" s="46"/>
      <c r="RHE25" s="46"/>
      <c r="RHF25" s="46"/>
      <c r="RHG25" s="46"/>
      <c r="RHH25" s="46"/>
      <c r="RHI25" s="46"/>
      <c r="RHJ25" s="46"/>
      <c r="RHK25" s="46"/>
      <c r="RHL25" s="46"/>
      <c r="RHM25" s="46"/>
      <c r="RHN25" s="46"/>
      <c r="RHO25" s="46"/>
      <c r="RHP25" s="46"/>
      <c r="RHQ25" s="46"/>
      <c r="RHR25" s="46"/>
      <c r="RHS25" s="46"/>
      <c r="RHT25" s="46"/>
      <c r="RHU25" s="46"/>
      <c r="RHV25" s="46"/>
      <c r="RHW25" s="46"/>
      <c r="RHX25" s="46"/>
      <c r="RHY25" s="46"/>
      <c r="RHZ25" s="46"/>
      <c r="RIA25" s="46"/>
      <c r="RIB25" s="46"/>
      <c r="RIC25" s="46"/>
      <c r="RID25" s="46"/>
      <c r="RIE25" s="46"/>
      <c r="RIF25" s="46"/>
      <c r="RIG25" s="46"/>
      <c r="RIH25" s="46"/>
      <c r="RII25" s="46"/>
      <c r="RIJ25" s="46"/>
      <c r="RIK25" s="46"/>
      <c r="RIL25" s="46"/>
      <c r="RIM25" s="46"/>
      <c r="RIN25" s="46"/>
      <c r="RIO25" s="46"/>
      <c r="RIP25" s="46"/>
      <c r="RIQ25" s="46"/>
      <c r="RIR25" s="46"/>
      <c r="RIS25" s="46"/>
      <c r="RIT25" s="46"/>
      <c r="RIU25" s="46"/>
      <c r="RIV25" s="46"/>
      <c r="RIW25" s="46"/>
      <c r="RIX25" s="46"/>
      <c r="RIY25" s="46"/>
      <c r="RIZ25" s="46"/>
      <c r="RJA25" s="46"/>
      <c r="RJB25" s="46"/>
      <c r="RJC25" s="46"/>
      <c r="RJD25" s="46"/>
      <c r="RJE25" s="46"/>
      <c r="RJF25" s="46"/>
      <c r="RJG25" s="46"/>
      <c r="RJH25" s="46"/>
      <c r="RJI25" s="46"/>
      <c r="RJJ25" s="46"/>
      <c r="RJK25" s="46"/>
      <c r="RJL25" s="46"/>
      <c r="RJM25" s="46"/>
      <c r="RJN25" s="46"/>
      <c r="RJO25" s="46"/>
      <c r="RJP25" s="46"/>
      <c r="RJQ25" s="46"/>
      <c r="RJR25" s="46"/>
      <c r="RJS25" s="46"/>
      <c r="RJT25" s="46"/>
      <c r="RJU25" s="46"/>
      <c r="RJV25" s="46"/>
      <c r="RJW25" s="46"/>
      <c r="RJX25" s="46"/>
      <c r="RJY25" s="46"/>
      <c r="RJZ25" s="46"/>
      <c r="RKA25" s="46"/>
      <c r="RKB25" s="46"/>
      <c r="RKC25" s="46"/>
      <c r="RKD25" s="46"/>
      <c r="RKE25" s="46"/>
      <c r="RKF25" s="46"/>
      <c r="RKG25" s="46"/>
      <c r="RKH25" s="46"/>
      <c r="RKI25" s="46"/>
      <c r="RKJ25" s="46"/>
      <c r="RKK25" s="46"/>
      <c r="RKL25" s="46"/>
      <c r="RKM25" s="46"/>
      <c r="RKN25" s="46"/>
      <c r="RKO25" s="46"/>
      <c r="RKP25" s="46"/>
      <c r="RKQ25" s="46"/>
      <c r="RKR25" s="46"/>
      <c r="RKS25" s="46"/>
      <c r="RKT25" s="46"/>
      <c r="RKU25" s="46"/>
      <c r="RKV25" s="46"/>
      <c r="RKW25" s="46"/>
      <c r="RKX25" s="46"/>
      <c r="RKY25" s="46"/>
      <c r="RKZ25" s="46"/>
      <c r="RLA25" s="46"/>
      <c r="RLB25" s="46"/>
      <c r="RLC25" s="46"/>
      <c r="RLD25" s="46"/>
      <c r="RLE25" s="46"/>
      <c r="RLF25" s="46"/>
      <c r="RLG25" s="46"/>
      <c r="RLH25" s="46"/>
      <c r="RLI25" s="46"/>
      <c r="RLJ25" s="46"/>
      <c r="RLK25" s="46"/>
      <c r="RLL25" s="46"/>
      <c r="RLM25" s="46"/>
      <c r="RLN25" s="46"/>
      <c r="RLO25" s="46"/>
      <c r="RLP25" s="46"/>
      <c r="RLQ25" s="46"/>
      <c r="RLR25" s="46"/>
      <c r="RLS25" s="46"/>
      <c r="RLT25" s="46"/>
      <c r="RLU25" s="46"/>
      <c r="RLV25" s="46"/>
      <c r="RLW25" s="46"/>
      <c r="RLX25" s="46"/>
      <c r="RLY25" s="46"/>
      <c r="RLZ25" s="46"/>
      <c r="RMA25" s="46"/>
      <c r="RMB25" s="46"/>
      <c r="RMC25" s="46"/>
      <c r="RMD25" s="46"/>
      <c r="RME25" s="46"/>
      <c r="RMF25" s="46"/>
      <c r="RMG25" s="46"/>
      <c r="RMH25" s="46"/>
      <c r="RMI25" s="46"/>
      <c r="RMJ25" s="46"/>
      <c r="RMK25" s="46"/>
      <c r="RML25" s="46"/>
      <c r="RMM25" s="46"/>
      <c r="RMN25" s="46"/>
      <c r="RMO25" s="46"/>
      <c r="RMP25" s="46"/>
      <c r="RMQ25" s="46"/>
      <c r="RMR25" s="46"/>
      <c r="RMS25" s="46"/>
      <c r="RMT25" s="46"/>
      <c r="RMU25" s="46"/>
      <c r="RMV25" s="46"/>
      <c r="RMW25" s="46"/>
      <c r="RMX25" s="46"/>
      <c r="RMY25" s="46"/>
      <c r="RMZ25" s="46"/>
      <c r="RNA25" s="46"/>
      <c r="RNB25" s="46"/>
      <c r="RNC25" s="46"/>
      <c r="RND25" s="46"/>
      <c r="RNE25" s="46"/>
      <c r="RNF25" s="46"/>
      <c r="RNG25" s="46"/>
      <c r="RNH25" s="46"/>
      <c r="RNI25" s="46"/>
      <c r="RNJ25" s="46"/>
      <c r="RNK25" s="46"/>
      <c r="RNL25" s="46"/>
      <c r="RNM25" s="46"/>
      <c r="RNN25" s="46"/>
      <c r="RNO25" s="46"/>
      <c r="RNP25" s="46"/>
      <c r="RNQ25" s="46"/>
      <c r="RNR25" s="46"/>
      <c r="RNS25" s="46"/>
      <c r="RNT25" s="46"/>
      <c r="RNU25" s="46"/>
      <c r="RNV25" s="46"/>
      <c r="RNW25" s="46"/>
      <c r="RNX25" s="46"/>
      <c r="RNY25" s="46"/>
      <c r="RNZ25" s="46"/>
      <c r="ROA25" s="46"/>
      <c r="ROB25" s="46"/>
      <c r="ROC25" s="46"/>
      <c r="ROD25" s="46"/>
      <c r="ROE25" s="46"/>
      <c r="ROF25" s="46"/>
      <c r="ROG25" s="46"/>
      <c r="ROH25" s="46"/>
      <c r="ROI25" s="46"/>
      <c r="ROJ25" s="46"/>
      <c r="ROK25" s="46"/>
      <c r="ROL25" s="46"/>
      <c r="ROM25" s="46"/>
      <c r="RON25" s="46"/>
      <c r="ROO25" s="46"/>
      <c r="ROP25" s="46"/>
      <c r="ROQ25" s="46"/>
      <c r="ROR25" s="46"/>
      <c r="ROS25" s="46"/>
      <c r="ROT25" s="46"/>
      <c r="ROU25" s="46"/>
      <c r="ROV25" s="46"/>
      <c r="ROW25" s="46"/>
      <c r="ROX25" s="46"/>
      <c r="ROY25" s="46"/>
      <c r="ROZ25" s="46"/>
      <c r="RPA25" s="46"/>
      <c r="RPB25" s="46"/>
      <c r="RPC25" s="46"/>
      <c r="RPD25" s="46"/>
      <c r="RPE25" s="46"/>
      <c r="RPF25" s="46"/>
      <c r="RPG25" s="46"/>
      <c r="RPH25" s="46"/>
      <c r="RPI25" s="46"/>
      <c r="RPJ25" s="46"/>
      <c r="RPK25" s="46"/>
      <c r="RPL25" s="46"/>
      <c r="RPM25" s="46"/>
      <c r="RPN25" s="46"/>
      <c r="RPO25" s="46"/>
      <c r="RPP25" s="46"/>
      <c r="RPQ25" s="46"/>
      <c r="RPR25" s="46"/>
      <c r="RPS25" s="46"/>
      <c r="RPT25" s="46"/>
      <c r="RPU25" s="46"/>
      <c r="RPV25" s="46"/>
      <c r="RPW25" s="46"/>
      <c r="RPX25" s="46"/>
      <c r="RPY25" s="46"/>
      <c r="RPZ25" s="46"/>
      <c r="RQA25" s="46"/>
      <c r="RQB25" s="46"/>
      <c r="RQC25" s="46"/>
      <c r="RQD25" s="46"/>
      <c r="RQE25" s="46"/>
      <c r="RQF25" s="46"/>
      <c r="RQG25" s="46"/>
      <c r="RQH25" s="46"/>
      <c r="RQI25" s="46"/>
      <c r="RQJ25" s="46"/>
      <c r="RQK25" s="46"/>
      <c r="RQL25" s="46"/>
      <c r="RQM25" s="46"/>
      <c r="RQN25" s="46"/>
      <c r="RQO25" s="46"/>
      <c r="RQP25" s="46"/>
      <c r="RQQ25" s="46"/>
      <c r="RQR25" s="46"/>
      <c r="RQS25" s="46"/>
      <c r="RQT25" s="46"/>
      <c r="RQU25" s="46"/>
      <c r="RQV25" s="46"/>
      <c r="RQW25" s="46"/>
      <c r="RQX25" s="46"/>
      <c r="RQY25" s="46"/>
      <c r="RQZ25" s="46"/>
      <c r="RRA25" s="46"/>
      <c r="RRB25" s="46"/>
      <c r="RRC25" s="46"/>
      <c r="RRD25" s="46"/>
      <c r="RRE25" s="46"/>
      <c r="RRF25" s="46"/>
      <c r="RRG25" s="46"/>
      <c r="RRH25" s="46"/>
      <c r="RRI25" s="46"/>
      <c r="RRJ25" s="46"/>
      <c r="RRK25" s="46"/>
      <c r="RRL25" s="46"/>
      <c r="RRM25" s="46"/>
      <c r="RRN25" s="46"/>
      <c r="RRO25" s="46"/>
      <c r="RRP25" s="46"/>
      <c r="RRQ25" s="46"/>
      <c r="RRR25" s="46"/>
      <c r="RRS25" s="46"/>
      <c r="RRT25" s="46"/>
      <c r="RRU25" s="46"/>
      <c r="RRV25" s="46"/>
      <c r="RRW25" s="46"/>
      <c r="RRX25" s="46"/>
      <c r="RRY25" s="46"/>
      <c r="RRZ25" s="46"/>
      <c r="RSA25" s="46"/>
      <c r="RSB25" s="46"/>
      <c r="RSC25" s="46"/>
      <c r="RSD25" s="46"/>
      <c r="RSE25" s="46"/>
      <c r="RSF25" s="46"/>
      <c r="RSG25" s="46"/>
      <c r="RSH25" s="46"/>
      <c r="RSI25" s="46"/>
      <c r="RSJ25" s="46"/>
      <c r="RSK25" s="46"/>
      <c r="RSL25" s="46"/>
      <c r="RSM25" s="46"/>
      <c r="RSN25" s="46"/>
      <c r="RSO25" s="46"/>
      <c r="RSP25" s="46"/>
      <c r="RSQ25" s="46"/>
      <c r="RSR25" s="46"/>
      <c r="RSS25" s="46"/>
      <c r="RST25" s="46"/>
      <c r="RSU25" s="46"/>
      <c r="RSV25" s="46"/>
      <c r="RSW25" s="46"/>
      <c r="RSX25" s="46"/>
      <c r="RSY25" s="46"/>
      <c r="RSZ25" s="46"/>
      <c r="RTA25" s="46"/>
      <c r="RTB25" s="46"/>
      <c r="RTC25" s="46"/>
      <c r="RTD25" s="46"/>
      <c r="RTE25" s="46"/>
      <c r="RTF25" s="46"/>
      <c r="RTG25" s="46"/>
      <c r="RTH25" s="46"/>
      <c r="RTI25" s="46"/>
      <c r="RTJ25" s="46"/>
      <c r="RTK25" s="46"/>
      <c r="RTL25" s="46"/>
      <c r="RTM25" s="46"/>
      <c r="RTN25" s="46"/>
      <c r="RTO25" s="46"/>
      <c r="RTP25" s="46"/>
      <c r="RTQ25" s="46"/>
      <c r="RTR25" s="46"/>
      <c r="RTS25" s="46"/>
      <c r="RTT25" s="46"/>
      <c r="RTU25" s="46"/>
      <c r="RTV25" s="46"/>
      <c r="RTW25" s="46"/>
      <c r="RTX25" s="46"/>
      <c r="RTY25" s="46"/>
      <c r="RTZ25" s="46"/>
      <c r="RUA25" s="46"/>
      <c r="RUB25" s="46"/>
      <c r="RUC25" s="46"/>
      <c r="RUD25" s="46"/>
      <c r="RUE25" s="46"/>
      <c r="RUF25" s="46"/>
      <c r="RUG25" s="46"/>
      <c r="RUH25" s="46"/>
      <c r="RUI25" s="46"/>
      <c r="RUJ25" s="46"/>
      <c r="RUK25" s="46"/>
      <c r="RUL25" s="46"/>
      <c r="RUM25" s="46"/>
      <c r="RUN25" s="46"/>
      <c r="RUO25" s="46"/>
      <c r="RUP25" s="46"/>
      <c r="RUQ25" s="46"/>
      <c r="RUR25" s="46"/>
      <c r="RUS25" s="46"/>
      <c r="RUT25" s="46"/>
      <c r="RUU25" s="46"/>
      <c r="RUV25" s="46"/>
      <c r="RUW25" s="46"/>
      <c r="RUX25" s="46"/>
      <c r="RUY25" s="46"/>
      <c r="RUZ25" s="46"/>
      <c r="RVA25" s="46"/>
      <c r="RVB25" s="46"/>
      <c r="RVC25" s="46"/>
      <c r="RVD25" s="46"/>
      <c r="RVE25" s="46"/>
      <c r="RVF25" s="46"/>
      <c r="RVG25" s="46"/>
      <c r="RVH25" s="46"/>
      <c r="RVI25" s="46"/>
      <c r="RVJ25" s="46"/>
      <c r="RVK25" s="46"/>
      <c r="RVL25" s="46"/>
      <c r="RVM25" s="46"/>
      <c r="RVN25" s="46"/>
      <c r="RVO25" s="46"/>
      <c r="RVP25" s="46"/>
      <c r="RVQ25" s="46"/>
      <c r="RVR25" s="46"/>
      <c r="RVS25" s="46"/>
      <c r="RVT25" s="46"/>
      <c r="RVU25" s="46"/>
      <c r="RVV25" s="46"/>
      <c r="RVW25" s="46"/>
      <c r="RVX25" s="46"/>
      <c r="RVY25" s="46"/>
      <c r="RVZ25" s="46"/>
      <c r="RWA25" s="46"/>
      <c r="RWB25" s="46"/>
      <c r="RWC25" s="46"/>
      <c r="RWD25" s="46"/>
      <c r="RWE25" s="46"/>
      <c r="RWF25" s="46"/>
      <c r="RWG25" s="46"/>
      <c r="RWH25" s="46"/>
      <c r="RWI25" s="46"/>
      <c r="RWJ25" s="46"/>
      <c r="RWK25" s="46"/>
      <c r="RWL25" s="46"/>
      <c r="RWM25" s="46"/>
      <c r="RWN25" s="46"/>
      <c r="RWO25" s="46"/>
      <c r="RWP25" s="46"/>
      <c r="RWQ25" s="46"/>
      <c r="RWR25" s="46"/>
      <c r="RWS25" s="46"/>
      <c r="RWT25" s="46"/>
      <c r="RWU25" s="46"/>
      <c r="RWV25" s="46"/>
      <c r="RWW25" s="46"/>
      <c r="RWX25" s="46"/>
      <c r="RWY25" s="46"/>
      <c r="RWZ25" s="46"/>
      <c r="RXA25" s="46"/>
      <c r="RXB25" s="46"/>
      <c r="RXC25" s="46"/>
      <c r="RXD25" s="46"/>
      <c r="RXE25" s="46"/>
      <c r="RXF25" s="46"/>
      <c r="RXG25" s="46"/>
      <c r="RXH25" s="46"/>
      <c r="RXI25" s="46"/>
      <c r="RXJ25" s="46"/>
      <c r="RXK25" s="46"/>
      <c r="RXL25" s="46"/>
      <c r="RXM25" s="46"/>
      <c r="RXN25" s="46"/>
      <c r="RXO25" s="46"/>
      <c r="RXP25" s="46"/>
      <c r="RXQ25" s="46"/>
      <c r="RXR25" s="46"/>
      <c r="RXS25" s="46"/>
      <c r="RXT25" s="46"/>
      <c r="RXU25" s="46"/>
      <c r="RXV25" s="46"/>
      <c r="RXW25" s="46"/>
      <c r="RXX25" s="46"/>
      <c r="RXY25" s="46"/>
      <c r="RXZ25" s="46"/>
      <c r="RYA25" s="46"/>
      <c r="RYB25" s="46"/>
      <c r="RYC25" s="46"/>
      <c r="RYD25" s="46"/>
      <c r="RYE25" s="46"/>
      <c r="RYF25" s="46"/>
      <c r="RYG25" s="46"/>
      <c r="RYH25" s="46"/>
      <c r="RYI25" s="46"/>
      <c r="RYJ25" s="46"/>
      <c r="RYK25" s="46"/>
      <c r="RYL25" s="46"/>
      <c r="RYM25" s="46"/>
      <c r="RYN25" s="46"/>
      <c r="RYO25" s="46"/>
      <c r="RYP25" s="46"/>
      <c r="RYQ25" s="46"/>
      <c r="RYR25" s="46"/>
      <c r="RYS25" s="46"/>
      <c r="RYT25" s="46"/>
      <c r="RYU25" s="46"/>
      <c r="RYV25" s="46"/>
      <c r="RYW25" s="46"/>
      <c r="RYX25" s="46"/>
      <c r="RYY25" s="46"/>
      <c r="RYZ25" s="46"/>
      <c r="RZA25" s="46"/>
      <c r="RZB25" s="46"/>
      <c r="RZC25" s="46"/>
      <c r="RZD25" s="46"/>
      <c r="RZE25" s="46"/>
      <c r="RZF25" s="46"/>
      <c r="RZG25" s="46"/>
      <c r="RZH25" s="46"/>
      <c r="RZI25" s="46"/>
      <c r="RZJ25" s="46"/>
      <c r="RZK25" s="46"/>
      <c r="RZL25" s="46"/>
      <c r="RZM25" s="46"/>
      <c r="RZN25" s="46"/>
      <c r="RZO25" s="46"/>
      <c r="RZP25" s="46"/>
      <c r="RZQ25" s="46"/>
      <c r="RZR25" s="46"/>
      <c r="RZS25" s="46"/>
      <c r="RZT25" s="46"/>
      <c r="RZU25" s="46"/>
      <c r="RZV25" s="46"/>
      <c r="RZW25" s="46"/>
      <c r="RZX25" s="46"/>
      <c r="RZY25" s="46"/>
      <c r="RZZ25" s="46"/>
      <c r="SAA25" s="46"/>
      <c r="SAB25" s="46"/>
      <c r="SAC25" s="46"/>
      <c r="SAD25" s="46"/>
      <c r="SAE25" s="46"/>
      <c r="SAF25" s="46"/>
      <c r="SAG25" s="46"/>
      <c r="SAH25" s="46"/>
      <c r="SAI25" s="46"/>
      <c r="SAJ25" s="46"/>
      <c r="SAK25" s="46"/>
      <c r="SAL25" s="46"/>
      <c r="SAM25" s="46"/>
      <c r="SAN25" s="46"/>
      <c r="SAO25" s="46"/>
      <c r="SAP25" s="46"/>
      <c r="SAQ25" s="46"/>
      <c r="SAR25" s="46"/>
      <c r="SAS25" s="46"/>
      <c r="SAT25" s="46"/>
      <c r="SAU25" s="46"/>
      <c r="SAV25" s="46"/>
      <c r="SAW25" s="46"/>
      <c r="SAX25" s="46"/>
      <c r="SAY25" s="46"/>
      <c r="SAZ25" s="46"/>
      <c r="SBA25" s="46"/>
      <c r="SBB25" s="46"/>
      <c r="SBC25" s="46"/>
      <c r="SBD25" s="46"/>
      <c r="SBE25" s="46"/>
      <c r="SBF25" s="46"/>
      <c r="SBG25" s="46"/>
      <c r="SBH25" s="46"/>
      <c r="SBI25" s="46"/>
      <c r="SBJ25" s="46"/>
      <c r="SBK25" s="46"/>
      <c r="SBL25" s="46"/>
      <c r="SBM25" s="46"/>
      <c r="SBN25" s="46"/>
      <c r="SBO25" s="46"/>
      <c r="SBP25" s="46"/>
      <c r="SBQ25" s="46"/>
      <c r="SBR25" s="46"/>
      <c r="SBS25" s="46"/>
      <c r="SBT25" s="46"/>
      <c r="SBU25" s="46"/>
      <c r="SBV25" s="46"/>
      <c r="SBW25" s="46"/>
      <c r="SBX25" s="46"/>
      <c r="SBY25" s="46"/>
      <c r="SBZ25" s="46"/>
      <c r="SCA25" s="46"/>
      <c r="SCB25" s="46"/>
      <c r="SCC25" s="46"/>
      <c r="SCD25" s="46"/>
      <c r="SCE25" s="46"/>
      <c r="SCF25" s="46"/>
      <c r="SCG25" s="46"/>
      <c r="SCH25" s="46"/>
      <c r="SCI25" s="46"/>
      <c r="SCJ25" s="46"/>
      <c r="SCK25" s="46"/>
      <c r="SCL25" s="46"/>
      <c r="SCM25" s="46"/>
      <c r="SCN25" s="46"/>
      <c r="SCO25" s="46"/>
      <c r="SCP25" s="46"/>
      <c r="SCQ25" s="46"/>
      <c r="SCR25" s="46"/>
      <c r="SCS25" s="46"/>
      <c r="SCT25" s="46"/>
      <c r="SCU25" s="46"/>
      <c r="SCV25" s="46"/>
      <c r="SCW25" s="46"/>
      <c r="SCX25" s="46"/>
      <c r="SCY25" s="46"/>
      <c r="SCZ25" s="46"/>
      <c r="SDA25" s="46"/>
      <c r="SDB25" s="46"/>
      <c r="SDC25" s="46"/>
      <c r="SDD25" s="46"/>
      <c r="SDE25" s="46"/>
      <c r="SDF25" s="46"/>
      <c r="SDG25" s="46"/>
      <c r="SDH25" s="46"/>
      <c r="SDI25" s="46"/>
      <c r="SDJ25" s="46"/>
      <c r="SDK25" s="46"/>
      <c r="SDL25" s="46"/>
      <c r="SDM25" s="46"/>
      <c r="SDN25" s="46"/>
      <c r="SDO25" s="46"/>
      <c r="SDP25" s="46"/>
      <c r="SDQ25" s="46"/>
      <c r="SDR25" s="46"/>
      <c r="SDS25" s="46"/>
      <c r="SDT25" s="46"/>
      <c r="SDU25" s="46"/>
      <c r="SDV25" s="46"/>
      <c r="SDW25" s="46"/>
      <c r="SDX25" s="46"/>
      <c r="SDY25" s="46"/>
      <c r="SDZ25" s="46"/>
      <c r="SEA25" s="46"/>
      <c r="SEB25" s="46"/>
      <c r="SEC25" s="46"/>
      <c r="SED25" s="46"/>
      <c r="SEE25" s="46"/>
      <c r="SEF25" s="46"/>
      <c r="SEG25" s="46"/>
      <c r="SEH25" s="46"/>
      <c r="SEI25" s="46"/>
      <c r="SEJ25" s="46"/>
      <c r="SEK25" s="46"/>
      <c r="SEL25" s="46"/>
      <c r="SEM25" s="46"/>
      <c r="SEN25" s="46"/>
      <c r="SEO25" s="46"/>
      <c r="SEP25" s="46"/>
      <c r="SEQ25" s="46"/>
      <c r="SER25" s="46"/>
      <c r="SES25" s="46"/>
      <c r="SET25" s="46"/>
      <c r="SEU25" s="46"/>
      <c r="SEV25" s="46"/>
      <c r="SEW25" s="46"/>
      <c r="SEX25" s="46"/>
      <c r="SEY25" s="46"/>
      <c r="SEZ25" s="46"/>
      <c r="SFA25" s="46"/>
      <c r="SFB25" s="46"/>
      <c r="SFC25" s="46"/>
      <c r="SFD25" s="46"/>
      <c r="SFE25" s="46"/>
      <c r="SFF25" s="46"/>
      <c r="SFG25" s="46"/>
      <c r="SFH25" s="46"/>
      <c r="SFI25" s="46"/>
      <c r="SFJ25" s="46"/>
      <c r="SFK25" s="46"/>
      <c r="SFL25" s="46"/>
      <c r="SFM25" s="46"/>
      <c r="SFN25" s="46"/>
      <c r="SFO25" s="46"/>
      <c r="SFP25" s="46"/>
      <c r="SFQ25" s="46"/>
      <c r="SFR25" s="46"/>
      <c r="SFS25" s="46"/>
      <c r="SFT25" s="46"/>
      <c r="SFU25" s="46"/>
      <c r="SFV25" s="46"/>
      <c r="SFW25" s="46"/>
      <c r="SFX25" s="46"/>
      <c r="SFY25" s="46"/>
      <c r="SFZ25" s="46"/>
      <c r="SGA25" s="46"/>
      <c r="SGB25" s="46"/>
      <c r="SGC25" s="46"/>
      <c r="SGD25" s="46"/>
      <c r="SGE25" s="46"/>
      <c r="SGF25" s="46"/>
      <c r="SGG25" s="46"/>
      <c r="SGH25" s="46"/>
      <c r="SGI25" s="46"/>
      <c r="SGJ25" s="46"/>
      <c r="SGK25" s="46"/>
      <c r="SGL25" s="46"/>
      <c r="SGM25" s="46"/>
      <c r="SGN25" s="46"/>
      <c r="SGO25" s="46"/>
      <c r="SGP25" s="46"/>
      <c r="SGQ25" s="46"/>
      <c r="SGR25" s="46"/>
      <c r="SGS25" s="46"/>
      <c r="SGT25" s="46"/>
      <c r="SGU25" s="46"/>
      <c r="SGV25" s="46"/>
      <c r="SGW25" s="46"/>
      <c r="SGX25" s="46"/>
      <c r="SGY25" s="46"/>
      <c r="SGZ25" s="46"/>
      <c r="SHA25" s="46"/>
      <c r="SHB25" s="46"/>
      <c r="SHC25" s="46"/>
      <c r="SHD25" s="46"/>
      <c r="SHE25" s="46"/>
      <c r="SHF25" s="46"/>
      <c r="SHG25" s="46"/>
      <c r="SHH25" s="46"/>
      <c r="SHI25" s="46"/>
      <c r="SHJ25" s="46"/>
      <c r="SHK25" s="46"/>
      <c r="SHL25" s="46"/>
      <c r="SHM25" s="46"/>
      <c r="SHN25" s="46"/>
      <c r="SHO25" s="46"/>
      <c r="SHP25" s="46"/>
      <c r="SHQ25" s="46"/>
      <c r="SHR25" s="46"/>
      <c r="SHS25" s="46"/>
      <c r="SHT25" s="46"/>
      <c r="SHU25" s="46"/>
      <c r="SHV25" s="46"/>
      <c r="SHW25" s="46"/>
      <c r="SHX25" s="46"/>
      <c r="SHY25" s="46"/>
      <c r="SHZ25" s="46"/>
      <c r="SIA25" s="46"/>
      <c r="SIB25" s="46"/>
      <c r="SIC25" s="46"/>
      <c r="SID25" s="46"/>
      <c r="SIE25" s="46"/>
      <c r="SIF25" s="46"/>
      <c r="SIG25" s="46"/>
      <c r="SIH25" s="46"/>
      <c r="SII25" s="46"/>
      <c r="SIJ25" s="46"/>
      <c r="SIK25" s="46"/>
      <c r="SIL25" s="46"/>
      <c r="SIM25" s="46"/>
      <c r="SIN25" s="46"/>
      <c r="SIO25" s="46"/>
      <c r="SIP25" s="46"/>
      <c r="SIQ25" s="46"/>
      <c r="SIR25" s="46"/>
      <c r="SIS25" s="46"/>
      <c r="SIT25" s="46"/>
      <c r="SIU25" s="46"/>
      <c r="SIV25" s="46"/>
      <c r="SIW25" s="46"/>
      <c r="SIX25" s="46"/>
      <c r="SIY25" s="46"/>
      <c r="SIZ25" s="46"/>
      <c r="SJA25" s="46"/>
      <c r="SJB25" s="46"/>
      <c r="SJC25" s="46"/>
      <c r="SJD25" s="46"/>
      <c r="SJE25" s="46"/>
      <c r="SJF25" s="46"/>
      <c r="SJG25" s="46"/>
      <c r="SJH25" s="46"/>
      <c r="SJI25" s="46"/>
      <c r="SJJ25" s="46"/>
      <c r="SJK25" s="46"/>
      <c r="SJL25" s="46"/>
      <c r="SJM25" s="46"/>
      <c r="SJN25" s="46"/>
      <c r="SJO25" s="46"/>
      <c r="SJP25" s="46"/>
      <c r="SJQ25" s="46"/>
      <c r="SJR25" s="46"/>
      <c r="SJS25" s="46"/>
      <c r="SJT25" s="46"/>
      <c r="SJU25" s="46"/>
      <c r="SJV25" s="46"/>
      <c r="SJW25" s="46"/>
      <c r="SJX25" s="46"/>
      <c r="SJY25" s="46"/>
      <c r="SJZ25" s="46"/>
      <c r="SKA25" s="46"/>
      <c r="SKB25" s="46"/>
      <c r="SKC25" s="46"/>
      <c r="SKD25" s="46"/>
      <c r="SKE25" s="46"/>
      <c r="SKF25" s="46"/>
      <c r="SKG25" s="46"/>
      <c r="SKH25" s="46"/>
      <c r="SKI25" s="46"/>
      <c r="SKJ25" s="46"/>
      <c r="SKK25" s="46"/>
      <c r="SKL25" s="46"/>
      <c r="SKM25" s="46"/>
      <c r="SKN25" s="46"/>
      <c r="SKO25" s="46"/>
      <c r="SKP25" s="46"/>
      <c r="SKQ25" s="46"/>
      <c r="SKR25" s="46"/>
      <c r="SKS25" s="46"/>
      <c r="SKT25" s="46"/>
      <c r="SKU25" s="46"/>
      <c r="SKV25" s="46"/>
      <c r="SKW25" s="46"/>
      <c r="SKX25" s="46"/>
      <c r="SKY25" s="46"/>
      <c r="SKZ25" s="46"/>
      <c r="SLA25" s="46"/>
      <c r="SLB25" s="46"/>
      <c r="SLC25" s="46"/>
      <c r="SLD25" s="46"/>
      <c r="SLE25" s="46"/>
      <c r="SLF25" s="46"/>
      <c r="SLG25" s="46"/>
      <c r="SLH25" s="46"/>
      <c r="SLI25" s="46"/>
      <c r="SLJ25" s="46"/>
      <c r="SLK25" s="46"/>
      <c r="SLL25" s="46"/>
      <c r="SLM25" s="46"/>
      <c r="SLN25" s="46"/>
      <c r="SLO25" s="46"/>
      <c r="SLP25" s="46"/>
      <c r="SLQ25" s="46"/>
      <c r="SLR25" s="46"/>
      <c r="SLS25" s="46"/>
      <c r="SLT25" s="46"/>
      <c r="SLU25" s="46"/>
      <c r="SLV25" s="46"/>
      <c r="SLW25" s="46"/>
      <c r="SLX25" s="46"/>
      <c r="SLY25" s="46"/>
      <c r="SLZ25" s="46"/>
      <c r="SMA25" s="46"/>
      <c r="SMB25" s="46"/>
      <c r="SMC25" s="46"/>
      <c r="SMD25" s="46"/>
      <c r="SME25" s="46"/>
      <c r="SMF25" s="46"/>
      <c r="SMG25" s="46"/>
      <c r="SMH25" s="46"/>
      <c r="SMI25" s="46"/>
      <c r="SMJ25" s="46"/>
      <c r="SMK25" s="46"/>
      <c r="SML25" s="46"/>
      <c r="SMM25" s="46"/>
      <c r="SMN25" s="46"/>
      <c r="SMO25" s="46"/>
      <c r="SMP25" s="46"/>
      <c r="SMQ25" s="46"/>
      <c r="SMR25" s="46"/>
      <c r="SMS25" s="46"/>
      <c r="SMT25" s="46"/>
      <c r="SMU25" s="46"/>
      <c r="SMV25" s="46"/>
      <c r="SMW25" s="46"/>
      <c r="SMX25" s="46"/>
      <c r="SMY25" s="46"/>
      <c r="SMZ25" s="46"/>
      <c r="SNA25" s="46"/>
      <c r="SNB25" s="46"/>
      <c r="SNC25" s="46"/>
      <c r="SND25" s="46"/>
      <c r="SNE25" s="46"/>
      <c r="SNF25" s="46"/>
      <c r="SNG25" s="46"/>
      <c r="SNH25" s="46"/>
      <c r="SNI25" s="46"/>
      <c r="SNJ25" s="46"/>
      <c r="SNK25" s="46"/>
      <c r="SNL25" s="46"/>
      <c r="SNM25" s="46"/>
      <c r="SNN25" s="46"/>
      <c r="SNO25" s="46"/>
      <c r="SNP25" s="46"/>
      <c r="SNQ25" s="46"/>
      <c r="SNR25" s="46"/>
      <c r="SNS25" s="46"/>
      <c r="SNT25" s="46"/>
      <c r="SNU25" s="46"/>
      <c r="SNV25" s="46"/>
      <c r="SNW25" s="46"/>
      <c r="SNX25" s="46"/>
      <c r="SNY25" s="46"/>
      <c r="SNZ25" s="46"/>
      <c r="SOA25" s="46"/>
      <c r="SOB25" s="46"/>
      <c r="SOC25" s="46"/>
      <c r="SOD25" s="46"/>
      <c r="SOE25" s="46"/>
      <c r="SOF25" s="46"/>
      <c r="SOG25" s="46"/>
      <c r="SOH25" s="46"/>
      <c r="SOI25" s="46"/>
      <c r="SOJ25" s="46"/>
      <c r="SOK25" s="46"/>
      <c r="SOL25" s="46"/>
      <c r="SOM25" s="46"/>
      <c r="SON25" s="46"/>
      <c r="SOO25" s="46"/>
      <c r="SOP25" s="46"/>
      <c r="SOQ25" s="46"/>
      <c r="SOR25" s="46"/>
      <c r="SOS25" s="46"/>
      <c r="SOT25" s="46"/>
      <c r="SOU25" s="46"/>
      <c r="SOV25" s="46"/>
      <c r="SOW25" s="46"/>
      <c r="SOX25" s="46"/>
      <c r="SOY25" s="46"/>
      <c r="SOZ25" s="46"/>
      <c r="SPA25" s="46"/>
      <c r="SPB25" s="46"/>
      <c r="SPC25" s="46"/>
      <c r="SPD25" s="46"/>
      <c r="SPE25" s="46"/>
      <c r="SPF25" s="46"/>
      <c r="SPG25" s="46"/>
      <c r="SPH25" s="46"/>
      <c r="SPI25" s="46"/>
      <c r="SPJ25" s="46"/>
      <c r="SPK25" s="46"/>
      <c r="SPL25" s="46"/>
      <c r="SPM25" s="46"/>
      <c r="SPN25" s="46"/>
      <c r="SPO25" s="46"/>
      <c r="SPP25" s="46"/>
      <c r="SPQ25" s="46"/>
      <c r="SPR25" s="46"/>
      <c r="SPS25" s="46"/>
      <c r="SPT25" s="46"/>
      <c r="SPU25" s="46"/>
      <c r="SPV25" s="46"/>
      <c r="SPW25" s="46"/>
      <c r="SPX25" s="46"/>
      <c r="SPY25" s="46"/>
      <c r="SPZ25" s="46"/>
      <c r="SQA25" s="46"/>
      <c r="SQB25" s="46"/>
      <c r="SQC25" s="46"/>
      <c r="SQD25" s="46"/>
      <c r="SQE25" s="46"/>
      <c r="SQF25" s="46"/>
      <c r="SQG25" s="46"/>
      <c r="SQH25" s="46"/>
      <c r="SQI25" s="46"/>
      <c r="SQJ25" s="46"/>
      <c r="SQK25" s="46"/>
      <c r="SQL25" s="46"/>
      <c r="SQM25" s="46"/>
      <c r="SQN25" s="46"/>
      <c r="SQO25" s="46"/>
      <c r="SQP25" s="46"/>
      <c r="SQQ25" s="46"/>
      <c r="SQR25" s="46"/>
      <c r="SQS25" s="46"/>
      <c r="SQT25" s="46"/>
      <c r="SQU25" s="46"/>
      <c r="SQV25" s="46"/>
      <c r="SQW25" s="46"/>
      <c r="SQX25" s="46"/>
      <c r="SQY25" s="46"/>
      <c r="SQZ25" s="46"/>
      <c r="SRA25" s="46"/>
      <c r="SRB25" s="46"/>
      <c r="SRC25" s="46"/>
      <c r="SRD25" s="46"/>
      <c r="SRE25" s="46"/>
      <c r="SRF25" s="46"/>
      <c r="SRG25" s="46"/>
      <c r="SRH25" s="46"/>
      <c r="SRI25" s="46"/>
      <c r="SRJ25" s="46"/>
      <c r="SRK25" s="46"/>
      <c r="SRL25" s="46"/>
      <c r="SRM25" s="46"/>
      <c r="SRN25" s="46"/>
      <c r="SRO25" s="46"/>
      <c r="SRP25" s="46"/>
      <c r="SRQ25" s="46"/>
      <c r="SRR25" s="46"/>
      <c r="SRS25" s="46"/>
      <c r="SRT25" s="46"/>
      <c r="SRU25" s="46"/>
      <c r="SRV25" s="46"/>
      <c r="SRW25" s="46"/>
      <c r="SRX25" s="46"/>
      <c r="SRY25" s="46"/>
      <c r="SRZ25" s="46"/>
      <c r="SSA25" s="46"/>
      <c r="SSB25" s="46"/>
      <c r="SSC25" s="46"/>
      <c r="SSD25" s="46"/>
      <c r="SSE25" s="46"/>
      <c r="SSF25" s="46"/>
      <c r="SSG25" s="46"/>
      <c r="SSH25" s="46"/>
      <c r="SSI25" s="46"/>
      <c r="SSJ25" s="46"/>
      <c r="SSK25" s="46"/>
      <c r="SSL25" s="46"/>
      <c r="SSM25" s="46"/>
      <c r="SSN25" s="46"/>
      <c r="SSO25" s="46"/>
      <c r="SSP25" s="46"/>
      <c r="SSQ25" s="46"/>
      <c r="SSR25" s="46"/>
      <c r="SSS25" s="46"/>
      <c r="SST25" s="46"/>
      <c r="SSU25" s="46"/>
      <c r="SSV25" s="46"/>
      <c r="SSW25" s="46"/>
      <c r="SSX25" s="46"/>
      <c r="SSY25" s="46"/>
      <c r="SSZ25" s="46"/>
      <c r="STA25" s="46"/>
      <c r="STB25" s="46"/>
      <c r="STC25" s="46"/>
      <c r="STD25" s="46"/>
      <c r="STE25" s="46"/>
      <c r="STF25" s="46"/>
      <c r="STG25" s="46"/>
      <c r="STH25" s="46"/>
      <c r="STI25" s="46"/>
      <c r="STJ25" s="46"/>
      <c r="STK25" s="46"/>
      <c r="STL25" s="46"/>
      <c r="STM25" s="46"/>
      <c r="STN25" s="46"/>
      <c r="STO25" s="46"/>
      <c r="STP25" s="46"/>
      <c r="STQ25" s="46"/>
      <c r="STR25" s="46"/>
      <c r="STS25" s="46"/>
      <c r="STT25" s="46"/>
      <c r="STU25" s="46"/>
      <c r="STV25" s="46"/>
      <c r="STW25" s="46"/>
      <c r="STX25" s="46"/>
      <c r="STY25" s="46"/>
      <c r="STZ25" s="46"/>
      <c r="SUA25" s="46"/>
      <c r="SUB25" s="46"/>
      <c r="SUC25" s="46"/>
      <c r="SUD25" s="46"/>
      <c r="SUE25" s="46"/>
      <c r="SUF25" s="46"/>
      <c r="SUG25" s="46"/>
      <c r="SUH25" s="46"/>
      <c r="SUI25" s="46"/>
      <c r="SUJ25" s="46"/>
      <c r="SUK25" s="46"/>
      <c r="SUL25" s="46"/>
      <c r="SUM25" s="46"/>
      <c r="SUN25" s="46"/>
      <c r="SUO25" s="46"/>
      <c r="SUP25" s="46"/>
      <c r="SUQ25" s="46"/>
      <c r="SUR25" s="46"/>
      <c r="SUS25" s="46"/>
      <c r="SUT25" s="46"/>
      <c r="SUU25" s="46"/>
      <c r="SUV25" s="46"/>
      <c r="SUW25" s="46"/>
      <c r="SUX25" s="46"/>
      <c r="SUY25" s="46"/>
      <c r="SUZ25" s="46"/>
      <c r="SVA25" s="46"/>
      <c r="SVB25" s="46"/>
      <c r="SVC25" s="46"/>
      <c r="SVD25" s="46"/>
      <c r="SVE25" s="46"/>
      <c r="SVF25" s="46"/>
      <c r="SVG25" s="46"/>
      <c r="SVH25" s="46"/>
      <c r="SVI25" s="46"/>
      <c r="SVJ25" s="46"/>
      <c r="SVK25" s="46"/>
      <c r="SVL25" s="46"/>
      <c r="SVM25" s="46"/>
      <c r="SVN25" s="46"/>
      <c r="SVO25" s="46"/>
      <c r="SVP25" s="46"/>
      <c r="SVQ25" s="46"/>
      <c r="SVR25" s="46"/>
      <c r="SVS25" s="46"/>
      <c r="SVT25" s="46"/>
      <c r="SVU25" s="46"/>
      <c r="SVV25" s="46"/>
      <c r="SVW25" s="46"/>
      <c r="SVX25" s="46"/>
      <c r="SVY25" s="46"/>
      <c r="SVZ25" s="46"/>
      <c r="SWA25" s="46"/>
      <c r="SWB25" s="46"/>
      <c r="SWC25" s="46"/>
      <c r="SWD25" s="46"/>
      <c r="SWE25" s="46"/>
      <c r="SWF25" s="46"/>
      <c r="SWG25" s="46"/>
      <c r="SWH25" s="46"/>
      <c r="SWI25" s="46"/>
      <c r="SWJ25" s="46"/>
      <c r="SWK25" s="46"/>
      <c r="SWL25" s="46"/>
      <c r="SWM25" s="46"/>
      <c r="SWN25" s="46"/>
      <c r="SWO25" s="46"/>
      <c r="SWP25" s="46"/>
      <c r="SWQ25" s="46"/>
      <c r="SWR25" s="46"/>
      <c r="SWS25" s="46"/>
      <c r="SWT25" s="46"/>
      <c r="SWU25" s="46"/>
      <c r="SWV25" s="46"/>
      <c r="SWW25" s="46"/>
      <c r="SWX25" s="46"/>
      <c r="SWY25" s="46"/>
      <c r="SWZ25" s="46"/>
      <c r="SXA25" s="46"/>
      <c r="SXB25" s="46"/>
      <c r="SXC25" s="46"/>
      <c r="SXD25" s="46"/>
      <c r="SXE25" s="46"/>
      <c r="SXF25" s="46"/>
      <c r="SXG25" s="46"/>
      <c r="SXH25" s="46"/>
      <c r="SXI25" s="46"/>
      <c r="SXJ25" s="46"/>
      <c r="SXK25" s="46"/>
      <c r="SXL25" s="46"/>
      <c r="SXM25" s="46"/>
      <c r="SXN25" s="46"/>
      <c r="SXO25" s="46"/>
      <c r="SXP25" s="46"/>
      <c r="SXQ25" s="46"/>
      <c r="SXR25" s="46"/>
      <c r="SXS25" s="46"/>
      <c r="SXT25" s="46"/>
      <c r="SXU25" s="46"/>
      <c r="SXV25" s="46"/>
      <c r="SXW25" s="46"/>
      <c r="SXX25" s="46"/>
      <c r="SXY25" s="46"/>
      <c r="SXZ25" s="46"/>
      <c r="SYA25" s="46"/>
      <c r="SYB25" s="46"/>
      <c r="SYC25" s="46"/>
      <c r="SYD25" s="46"/>
      <c r="SYE25" s="46"/>
      <c r="SYF25" s="46"/>
      <c r="SYG25" s="46"/>
      <c r="SYH25" s="46"/>
      <c r="SYI25" s="46"/>
      <c r="SYJ25" s="46"/>
      <c r="SYK25" s="46"/>
      <c r="SYL25" s="46"/>
      <c r="SYM25" s="46"/>
      <c r="SYN25" s="46"/>
      <c r="SYO25" s="46"/>
      <c r="SYP25" s="46"/>
      <c r="SYQ25" s="46"/>
      <c r="SYR25" s="46"/>
      <c r="SYS25" s="46"/>
      <c r="SYT25" s="46"/>
      <c r="SYU25" s="46"/>
      <c r="SYV25" s="46"/>
      <c r="SYW25" s="46"/>
      <c r="SYX25" s="46"/>
      <c r="SYY25" s="46"/>
      <c r="SYZ25" s="46"/>
      <c r="SZA25" s="46"/>
      <c r="SZB25" s="46"/>
      <c r="SZC25" s="46"/>
      <c r="SZD25" s="46"/>
      <c r="SZE25" s="46"/>
      <c r="SZF25" s="46"/>
      <c r="SZG25" s="46"/>
      <c r="SZH25" s="46"/>
      <c r="SZI25" s="46"/>
      <c r="SZJ25" s="46"/>
      <c r="SZK25" s="46"/>
      <c r="SZL25" s="46"/>
      <c r="SZM25" s="46"/>
      <c r="SZN25" s="46"/>
      <c r="SZO25" s="46"/>
      <c r="SZP25" s="46"/>
      <c r="SZQ25" s="46"/>
      <c r="SZR25" s="46"/>
      <c r="SZS25" s="46"/>
      <c r="SZT25" s="46"/>
      <c r="SZU25" s="46"/>
      <c r="SZV25" s="46"/>
      <c r="SZW25" s="46"/>
      <c r="SZX25" s="46"/>
      <c r="SZY25" s="46"/>
      <c r="SZZ25" s="46"/>
      <c r="TAA25" s="46"/>
      <c r="TAB25" s="46"/>
      <c r="TAC25" s="46"/>
      <c r="TAD25" s="46"/>
      <c r="TAE25" s="46"/>
      <c r="TAF25" s="46"/>
      <c r="TAG25" s="46"/>
      <c r="TAH25" s="46"/>
      <c r="TAI25" s="46"/>
      <c r="TAJ25" s="46"/>
      <c r="TAK25" s="46"/>
      <c r="TAL25" s="46"/>
      <c r="TAM25" s="46"/>
      <c r="TAN25" s="46"/>
      <c r="TAO25" s="46"/>
      <c r="TAP25" s="46"/>
      <c r="TAQ25" s="46"/>
      <c r="TAR25" s="46"/>
      <c r="TAS25" s="46"/>
      <c r="TAT25" s="46"/>
      <c r="TAU25" s="46"/>
      <c r="TAV25" s="46"/>
      <c r="TAW25" s="46"/>
      <c r="TAX25" s="46"/>
      <c r="TAY25" s="46"/>
      <c r="TAZ25" s="46"/>
      <c r="TBA25" s="46"/>
      <c r="TBB25" s="46"/>
      <c r="TBC25" s="46"/>
      <c r="TBD25" s="46"/>
      <c r="TBE25" s="46"/>
      <c r="TBF25" s="46"/>
      <c r="TBG25" s="46"/>
      <c r="TBH25" s="46"/>
      <c r="TBI25" s="46"/>
      <c r="TBJ25" s="46"/>
      <c r="TBK25" s="46"/>
      <c r="TBL25" s="46"/>
      <c r="TBM25" s="46"/>
      <c r="TBN25" s="46"/>
      <c r="TBO25" s="46"/>
      <c r="TBP25" s="46"/>
      <c r="TBQ25" s="46"/>
      <c r="TBR25" s="46"/>
      <c r="TBS25" s="46"/>
      <c r="TBT25" s="46"/>
      <c r="TBU25" s="46"/>
      <c r="TBV25" s="46"/>
      <c r="TBW25" s="46"/>
      <c r="TBX25" s="46"/>
      <c r="TBY25" s="46"/>
      <c r="TBZ25" s="46"/>
      <c r="TCA25" s="46"/>
      <c r="TCB25" s="46"/>
      <c r="TCC25" s="46"/>
      <c r="TCD25" s="46"/>
      <c r="TCE25" s="46"/>
      <c r="TCF25" s="46"/>
      <c r="TCG25" s="46"/>
      <c r="TCH25" s="46"/>
      <c r="TCI25" s="46"/>
      <c r="TCJ25" s="46"/>
      <c r="TCK25" s="46"/>
      <c r="TCL25" s="46"/>
      <c r="TCM25" s="46"/>
      <c r="TCN25" s="46"/>
      <c r="TCO25" s="46"/>
      <c r="TCP25" s="46"/>
      <c r="TCQ25" s="46"/>
      <c r="TCR25" s="46"/>
      <c r="TCS25" s="46"/>
      <c r="TCT25" s="46"/>
      <c r="TCU25" s="46"/>
      <c r="TCV25" s="46"/>
      <c r="TCW25" s="46"/>
      <c r="TCX25" s="46"/>
      <c r="TCY25" s="46"/>
      <c r="TCZ25" s="46"/>
      <c r="TDA25" s="46"/>
      <c r="TDB25" s="46"/>
      <c r="TDC25" s="46"/>
      <c r="TDD25" s="46"/>
      <c r="TDE25" s="46"/>
      <c r="TDF25" s="46"/>
      <c r="TDG25" s="46"/>
      <c r="TDH25" s="46"/>
      <c r="TDI25" s="46"/>
      <c r="TDJ25" s="46"/>
      <c r="TDK25" s="46"/>
      <c r="TDL25" s="46"/>
      <c r="TDM25" s="46"/>
      <c r="TDN25" s="46"/>
      <c r="TDO25" s="46"/>
      <c r="TDP25" s="46"/>
      <c r="TDQ25" s="46"/>
      <c r="TDR25" s="46"/>
      <c r="TDS25" s="46"/>
      <c r="TDT25" s="46"/>
      <c r="TDU25" s="46"/>
      <c r="TDV25" s="46"/>
      <c r="TDW25" s="46"/>
      <c r="TDX25" s="46"/>
      <c r="TDY25" s="46"/>
      <c r="TDZ25" s="46"/>
      <c r="TEA25" s="46"/>
      <c r="TEB25" s="46"/>
      <c r="TEC25" s="46"/>
      <c r="TED25" s="46"/>
      <c r="TEE25" s="46"/>
      <c r="TEF25" s="46"/>
      <c r="TEG25" s="46"/>
      <c r="TEH25" s="46"/>
      <c r="TEI25" s="46"/>
      <c r="TEJ25" s="46"/>
      <c r="TEK25" s="46"/>
      <c r="TEL25" s="46"/>
      <c r="TEM25" s="46"/>
      <c r="TEN25" s="46"/>
      <c r="TEO25" s="46"/>
      <c r="TEP25" s="46"/>
      <c r="TEQ25" s="46"/>
      <c r="TER25" s="46"/>
      <c r="TES25" s="46"/>
      <c r="TET25" s="46"/>
      <c r="TEU25" s="46"/>
      <c r="TEV25" s="46"/>
      <c r="TEW25" s="46"/>
      <c r="TEX25" s="46"/>
      <c r="TEY25" s="46"/>
      <c r="TEZ25" s="46"/>
      <c r="TFA25" s="46"/>
      <c r="TFB25" s="46"/>
      <c r="TFC25" s="46"/>
      <c r="TFD25" s="46"/>
      <c r="TFE25" s="46"/>
      <c r="TFF25" s="46"/>
      <c r="TFG25" s="46"/>
      <c r="TFH25" s="46"/>
      <c r="TFI25" s="46"/>
      <c r="TFJ25" s="46"/>
      <c r="TFK25" s="46"/>
      <c r="TFL25" s="46"/>
      <c r="TFM25" s="46"/>
      <c r="TFN25" s="46"/>
      <c r="TFO25" s="46"/>
      <c r="TFP25" s="46"/>
      <c r="TFQ25" s="46"/>
      <c r="TFR25" s="46"/>
      <c r="TFS25" s="46"/>
      <c r="TFT25" s="46"/>
      <c r="TFU25" s="46"/>
      <c r="TFV25" s="46"/>
      <c r="TFW25" s="46"/>
      <c r="TFX25" s="46"/>
      <c r="TFY25" s="46"/>
      <c r="TFZ25" s="46"/>
      <c r="TGA25" s="46"/>
      <c r="TGB25" s="46"/>
      <c r="TGC25" s="46"/>
      <c r="TGD25" s="46"/>
      <c r="TGE25" s="46"/>
      <c r="TGF25" s="46"/>
      <c r="TGG25" s="46"/>
      <c r="TGH25" s="46"/>
      <c r="TGI25" s="46"/>
      <c r="TGJ25" s="46"/>
      <c r="TGK25" s="46"/>
      <c r="TGL25" s="46"/>
      <c r="TGM25" s="46"/>
      <c r="TGN25" s="46"/>
      <c r="TGO25" s="46"/>
      <c r="TGP25" s="46"/>
      <c r="TGQ25" s="46"/>
      <c r="TGR25" s="46"/>
      <c r="TGS25" s="46"/>
      <c r="TGT25" s="46"/>
      <c r="TGU25" s="46"/>
      <c r="TGV25" s="46"/>
      <c r="TGW25" s="46"/>
      <c r="TGX25" s="46"/>
      <c r="TGY25" s="46"/>
      <c r="TGZ25" s="46"/>
      <c r="THA25" s="46"/>
      <c r="THB25" s="46"/>
      <c r="THC25" s="46"/>
      <c r="THD25" s="46"/>
      <c r="THE25" s="46"/>
      <c r="THF25" s="46"/>
      <c r="THG25" s="46"/>
      <c r="THH25" s="46"/>
      <c r="THI25" s="46"/>
      <c r="THJ25" s="46"/>
      <c r="THK25" s="46"/>
      <c r="THL25" s="46"/>
      <c r="THM25" s="46"/>
      <c r="THN25" s="46"/>
      <c r="THO25" s="46"/>
      <c r="THP25" s="46"/>
      <c r="THQ25" s="46"/>
      <c r="THR25" s="46"/>
      <c r="THS25" s="46"/>
      <c r="THT25" s="46"/>
      <c r="THU25" s="46"/>
      <c r="THV25" s="46"/>
      <c r="THW25" s="46"/>
      <c r="THX25" s="46"/>
      <c r="THY25" s="46"/>
      <c r="THZ25" s="46"/>
      <c r="TIA25" s="46"/>
      <c r="TIB25" s="46"/>
      <c r="TIC25" s="46"/>
      <c r="TID25" s="46"/>
      <c r="TIE25" s="46"/>
      <c r="TIF25" s="46"/>
      <c r="TIG25" s="46"/>
      <c r="TIH25" s="46"/>
      <c r="TII25" s="46"/>
      <c r="TIJ25" s="46"/>
      <c r="TIK25" s="46"/>
      <c r="TIL25" s="46"/>
      <c r="TIM25" s="46"/>
      <c r="TIN25" s="46"/>
      <c r="TIO25" s="46"/>
      <c r="TIP25" s="46"/>
      <c r="TIQ25" s="46"/>
      <c r="TIR25" s="46"/>
      <c r="TIS25" s="46"/>
      <c r="TIT25" s="46"/>
      <c r="TIU25" s="46"/>
      <c r="TIV25" s="46"/>
      <c r="TIW25" s="46"/>
      <c r="TIX25" s="46"/>
      <c r="TIY25" s="46"/>
      <c r="TIZ25" s="46"/>
      <c r="TJA25" s="46"/>
      <c r="TJB25" s="46"/>
      <c r="TJC25" s="46"/>
      <c r="TJD25" s="46"/>
      <c r="TJE25" s="46"/>
      <c r="TJF25" s="46"/>
      <c r="TJG25" s="46"/>
      <c r="TJH25" s="46"/>
      <c r="TJI25" s="46"/>
      <c r="TJJ25" s="46"/>
      <c r="TJK25" s="46"/>
      <c r="TJL25" s="46"/>
      <c r="TJM25" s="46"/>
      <c r="TJN25" s="46"/>
      <c r="TJO25" s="46"/>
      <c r="TJP25" s="46"/>
      <c r="TJQ25" s="46"/>
      <c r="TJR25" s="46"/>
      <c r="TJS25" s="46"/>
      <c r="TJT25" s="46"/>
      <c r="TJU25" s="46"/>
      <c r="TJV25" s="46"/>
      <c r="TJW25" s="46"/>
      <c r="TJX25" s="46"/>
      <c r="TJY25" s="46"/>
      <c r="TJZ25" s="46"/>
      <c r="TKA25" s="46"/>
      <c r="TKB25" s="46"/>
      <c r="TKC25" s="46"/>
      <c r="TKD25" s="46"/>
      <c r="TKE25" s="46"/>
      <c r="TKF25" s="46"/>
      <c r="TKG25" s="46"/>
      <c r="TKH25" s="46"/>
      <c r="TKI25" s="46"/>
      <c r="TKJ25" s="46"/>
      <c r="TKK25" s="46"/>
      <c r="TKL25" s="46"/>
      <c r="TKM25" s="46"/>
      <c r="TKN25" s="46"/>
      <c r="TKO25" s="46"/>
      <c r="TKP25" s="46"/>
      <c r="TKQ25" s="46"/>
      <c r="TKR25" s="46"/>
      <c r="TKS25" s="46"/>
      <c r="TKT25" s="46"/>
      <c r="TKU25" s="46"/>
      <c r="TKV25" s="46"/>
      <c r="TKW25" s="46"/>
      <c r="TKX25" s="46"/>
      <c r="TKY25" s="46"/>
      <c r="TKZ25" s="46"/>
      <c r="TLA25" s="46"/>
      <c r="TLB25" s="46"/>
      <c r="TLC25" s="46"/>
      <c r="TLD25" s="46"/>
      <c r="TLE25" s="46"/>
      <c r="TLF25" s="46"/>
      <c r="TLG25" s="46"/>
      <c r="TLH25" s="46"/>
      <c r="TLI25" s="46"/>
      <c r="TLJ25" s="46"/>
      <c r="TLK25" s="46"/>
      <c r="TLL25" s="46"/>
      <c r="TLM25" s="46"/>
      <c r="TLN25" s="46"/>
      <c r="TLO25" s="46"/>
      <c r="TLP25" s="46"/>
      <c r="TLQ25" s="46"/>
      <c r="TLR25" s="46"/>
      <c r="TLS25" s="46"/>
      <c r="TLT25" s="46"/>
      <c r="TLU25" s="46"/>
      <c r="TLV25" s="46"/>
      <c r="TLW25" s="46"/>
      <c r="TLX25" s="46"/>
      <c r="TLY25" s="46"/>
      <c r="TLZ25" s="46"/>
      <c r="TMA25" s="46"/>
      <c r="TMB25" s="46"/>
      <c r="TMC25" s="46"/>
      <c r="TMD25" s="46"/>
      <c r="TME25" s="46"/>
      <c r="TMF25" s="46"/>
      <c r="TMG25" s="46"/>
      <c r="TMH25" s="46"/>
      <c r="TMI25" s="46"/>
      <c r="TMJ25" s="46"/>
      <c r="TMK25" s="46"/>
      <c r="TML25" s="46"/>
      <c r="TMM25" s="46"/>
      <c r="TMN25" s="46"/>
      <c r="TMO25" s="46"/>
      <c r="TMP25" s="46"/>
      <c r="TMQ25" s="46"/>
      <c r="TMR25" s="46"/>
      <c r="TMS25" s="46"/>
      <c r="TMT25" s="46"/>
      <c r="TMU25" s="46"/>
      <c r="TMV25" s="46"/>
      <c r="TMW25" s="46"/>
      <c r="TMX25" s="46"/>
      <c r="TMY25" s="46"/>
      <c r="TMZ25" s="46"/>
      <c r="TNA25" s="46"/>
      <c r="TNB25" s="46"/>
      <c r="TNC25" s="46"/>
      <c r="TND25" s="46"/>
      <c r="TNE25" s="46"/>
      <c r="TNF25" s="46"/>
      <c r="TNG25" s="46"/>
      <c r="TNH25" s="46"/>
      <c r="TNI25" s="46"/>
      <c r="TNJ25" s="46"/>
      <c r="TNK25" s="46"/>
      <c r="TNL25" s="46"/>
      <c r="TNM25" s="46"/>
      <c r="TNN25" s="46"/>
      <c r="TNO25" s="46"/>
      <c r="TNP25" s="46"/>
      <c r="TNQ25" s="46"/>
      <c r="TNR25" s="46"/>
      <c r="TNS25" s="46"/>
      <c r="TNT25" s="46"/>
      <c r="TNU25" s="46"/>
      <c r="TNV25" s="46"/>
      <c r="TNW25" s="46"/>
      <c r="TNX25" s="46"/>
      <c r="TNY25" s="46"/>
      <c r="TNZ25" s="46"/>
      <c r="TOA25" s="46"/>
      <c r="TOB25" s="46"/>
      <c r="TOC25" s="46"/>
      <c r="TOD25" s="46"/>
      <c r="TOE25" s="46"/>
      <c r="TOF25" s="46"/>
      <c r="TOG25" s="46"/>
      <c r="TOH25" s="46"/>
      <c r="TOI25" s="46"/>
      <c r="TOJ25" s="46"/>
      <c r="TOK25" s="46"/>
      <c r="TOL25" s="46"/>
      <c r="TOM25" s="46"/>
      <c r="TON25" s="46"/>
      <c r="TOO25" s="46"/>
      <c r="TOP25" s="46"/>
      <c r="TOQ25" s="46"/>
      <c r="TOR25" s="46"/>
      <c r="TOS25" s="46"/>
      <c r="TOT25" s="46"/>
      <c r="TOU25" s="46"/>
      <c r="TOV25" s="46"/>
      <c r="TOW25" s="46"/>
      <c r="TOX25" s="46"/>
      <c r="TOY25" s="46"/>
      <c r="TOZ25" s="46"/>
      <c r="TPA25" s="46"/>
      <c r="TPB25" s="46"/>
      <c r="TPC25" s="46"/>
      <c r="TPD25" s="46"/>
      <c r="TPE25" s="46"/>
      <c r="TPF25" s="46"/>
      <c r="TPG25" s="46"/>
      <c r="TPH25" s="46"/>
      <c r="TPI25" s="46"/>
      <c r="TPJ25" s="46"/>
      <c r="TPK25" s="46"/>
      <c r="TPL25" s="46"/>
      <c r="TPM25" s="46"/>
      <c r="TPN25" s="46"/>
      <c r="TPO25" s="46"/>
      <c r="TPP25" s="46"/>
      <c r="TPQ25" s="46"/>
      <c r="TPR25" s="46"/>
      <c r="TPS25" s="46"/>
      <c r="TPT25" s="46"/>
      <c r="TPU25" s="46"/>
      <c r="TPV25" s="46"/>
      <c r="TPW25" s="46"/>
      <c r="TPX25" s="46"/>
      <c r="TPY25" s="46"/>
      <c r="TPZ25" s="46"/>
      <c r="TQA25" s="46"/>
      <c r="TQB25" s="46"/>
      <c r="TQC25" s="46"/>
      <c r="TQD25" s="46"/>
      <c r="TQE25" s="46"/>
      <c r="TQF25" s="46"/>
      <c r="TQG25" s="46"/>
      <c r="TQH25" s="46"/>
      <c r="TQI25" s="46"/>
      <c r="TQJ25" s="46"/>
      <c r="TQK25" s="46"/>
      <c r="TQL25" s="46"/>
      <c r="TQM25" s="46"/>
      <c r="TQN25" s="46"/>
      <c r="TQO25" s="46"/>
      <c r="TQP25" s="46"/>
      <c r="TQQ25" s="46"/>
      <c r="TQR25" s="46"/>
      <c r="TQS25" s="46"/>
      <c r="TQT25" s="46"/>
      <c r="TQU25" s="46"/>
      <c r="TQV25" s="46"/>
      <c r="TQW25" s="46"/>
      <c r="TQX25" s="46"/>
      <c r="TQY25" s="46"/>
      <c r="TQZ25" s="46"/>
      <c r="TRA25" s="46"/>
      <c r="TRB25" s="46"/>
      <c r="TRC25" s="46"/>
      <c r="TRD25" s="46"/>
      <c r="TRE25" s="46"/>
      <c r="TRF25" s="46"/>
      <c r="TRG25" s="46"/>
      <c r="TRH25" s="46"/>
      <c r="TRI25" s="46"/>
      <c r="TRJ25" s="46"/>
      <c r="TRK25" s="46"/>
      <c r="TRL25" s="46"/>
      <c r="TRM25" s="46"/>
      <c r="TRN25" s="46"/>
      <c r="TRO25" s="46"/>
      <c r="TRP25" s="46"/>
      <c r="TRQ25" s="46"/>
      <c r="TRR25" s="46"/>
      <c r="TRS25" s="46"/>
      <c r="TRT25" s="46"/>
      <c r="TRU25" s="46"/>
      <c r="TRV25" s="46"/>
      <c r="TRW25" s="46"/>
      <c r="TRX25" s="46"/>
      <c r="TRY25" s="46"/>
      <c r="TRZ25" s="46"/>
      <c r="TSA25" s="46"/>
      <c r="TSB25" s="46"/>
      <c r="TSC25" s="46"/>
      <c r="TSD25" s="46"/>
      <c r="TSE25" s="46"/>
      <c r="TSF25" s="46"/>
      <c r="TSG25" s="46"/>
      <c r="TSH25" s="46"/>
      <c r="TSI25" s="46"/>
      <c r="TSJ25" s="46"/>
      <c r="TSK25" s="46"/>
      <c r="TSL25" s="46"/>
      <c r="TSM25" s="46"/>
      <c r="TSN25" s="46"/>
      <c r="TSO25" s="46"/>
      <c r="TSP25" s="46"/>
      <c r="TSQ25" s="46"/>
      <c r="TSR25" s="46"/>
      <c r="TSS25" s="46"/>
      <c r="TST25" s="46"/>
      <c r="TSU25" s="46"/>
      <c r="TSV25" s="46"/>
      <c r="TSW25" s="46"/>
      <c r="TSX25" s="46"/>
      <c r="TSY25" s="46"/>
      <c r="TSZ25" s="46"/>
      <c r="TTA25" s="46"/>
      <c r="TTB25" s="46"/>
      <c r="TTC25" s="46"/>
      <c r="TTD25" s="46"/>
      <c r="TTE25" s="46"/>
      <c r="TTF25" s="46"/>
      <c r="TTG25" s="46"/>
      <c r="TTH25" s="46"/>
      <c r="TTI25" s="46"/>
      <c r="TTJ25" s="46"/>
      <c r="TTK25" s="46"/>
      <c r="TTL25" s="46"/>
      <c r="TTM25" s="46"/>
      <c r="TTN25" s="46"/>
      <c r="TTO25" s="46"/>
      <c r="TTP25" s="46"/>
      <c r="TTQ25" s="46"/>
      <c r="TTR25" s="46"/>
      <c r="TTS25" s="46"/>
      <c r="TTT25" s="46"/>
      <c r="TTU25" s="46"/>
      <c r="TTV25" s="46"/>
      <c r="TTW25" s="46"/>
      <c r="TTX25" s="46"/>
      <c r="TTY25" s="46"/>
      <c r="TTZ25" s="46"/>
      <c r="TUA25" s="46"/>
      <c r="TUB25" s="46"/>
      <c r="TUC25" s="46"/>
      <c r="TUD25" s="46"/>
      <c r="TUE25" s="46"/>
      <c r="TUF25" s="46"/>
      <c r="TUG25" s="46"/>
      <c r="TUH25" s="46"/>
      <c r="TUI25" s="46"/>
      <c r="TUJ25" s="46"/>
      <c r="TUK25" s="46"/>
      <c r="TUL25" s="46"/>
      <c r="TUM25" s="46"/>
      <c r="TUN25" s="46"/>
      <c r="TUO25" s="46"/>
      <c r="TUP25" s="46"/>
      <c r="TUQ25" s="46"/>
      <c r="TUR25" s="46"/>
      <c r="TUS25" s="46"/>
      <c r="TUT25" s="46"/>
      <c r="TUU25" s="46"/>
      <c r="TUV25" s="46"/>
      <c r="TUW25" s="46"/>
      <c r="TUX25" s="46"/>
      <c r="TUY25" s="46"/>
      <c r="TUZ25" s="46"/>
      <c r="TVA25" s="46"/>
      <c r="TVB25" s="46"/>
      <c r="TVC25" s="46"/>
      <c r="TVD25" s="46"/>
      <c r="TVE25" s="46"/>
      <c r="TVF25" s="46"/>
      <c r="TVG25" s="46"/>
      <c r="TVH25" s="46"/>
      <c r="TVI25" s="46"/>
      <c r="TVJ25" s="46"/>
      <c r="TVK25" s="46"/>
      <c r="TVL25" s="46"/>
      <c r="TVM25" s="46"/>
      <c r="TVN25" s="46"/>
      <c r="TVO25" s="46"/>
      <c r="TVP25" s="46"/>
      <c r="TVQ25" s="46"/>
      <c r="TVR25" s="46"/>
      <c r="TVS25" s="46"/>
      <c r="TVT25" s="46"/>
      <c r="TVU25" s="46"/>
      <c r="TVV25" s="46"/>
      <c r="TVW25" s="46"/>
      <c r="TVX25" s="46"/>
      <c r="TVY25" s="46"/>
      <c r="TVZ25" s="46"/>
      <c r="TWA25" s="46"/>
      <c r="TWB25" s="46"/>
      <c r="TWC25" s="46"/>
      <c r="TWD25" s="46"/>
      <c r="TWE25" s="46"/>
      <c r="TWF25" s="46"/>
      <c r="TWG25" s="46"/>
      <c r="TWH25" s="46"/>
      <c r="TWI25" s="46"/>
      <c r="TWJ25" s="46"/>
      <c r="TWK25" s="46"/>
      <c r="TWL25" s="46"/>
      <c r="TWM25" s="46"/>
      <c r="TWN25" s="46"/>
      <c r="TWO25" s="46"/>
      <c r="TWP25" s="46"/>
      <c r="TWQ25" s="46"/>
      <c r="TWR25" s="46"/>
      <c r="TWS25" s="46"/>
      <c r="TWT25" s="46"/>
      <c r="TWU25" s="46"/>
      <c r="TWV25" s="46"/>
      <c r="TWW25" s="46"/>
      <c r="TWX25" s="46"/>
      <c r="TWY25" s="46"/>
      <c r="TWZ25" s="46"/>
      <c r="TXA25" s="46"/>
      <c r="TXB25" s="46"/>
      <c r="TXC25" s="46"/>
      <c r="TXD25" s="46"/>
      <c r="TXE25" s="46"/>
      <c r="TXF25" s="46"/>
      <c r="TXG25" s="46"/>
      <c r="TXH25" s="46"/>
      <c r="TXI25" s="46"/>
      <c r="TXJ25" s="46"/>
      <c r="TXK25" s="46"/>
      <c r="TXL25" s="46"/>
      <c r="TXM25" s="46"/>
      <c r="TXN25" s="46"/>
      <c r="TXO25" s="46"/>
      <c r="TXP25" s="46"/>
      <c r="TXQ25" s="46"/>
      <c r="TXR25" s="46"/>
      <c r="TXS25" s="46"/>
      <c r="TXT25" s="46"/>
      <c r="TXU25" s="46"/>
      <c r="TXV25" s="46"/>
      <c r="TXW25" s="46"/>
      <c r="TXX25" s="46"/>
      <c r="TXY25" s="46"/>
      <c r="TXZ25" s="46"/>
      <c r="TYA25" s="46"/>
      <c r="TYB25" s="46"/>
      <c r="TYC25" s="46"/>
      <c r="TYD25" s="46"/>
      <c r="TYE25" s="46"/>
      <c r="TYF25" s="46"/>
      <c r="TYG25" s="46"/>
      <c r="TYH25" s="46"/>
      <c r="TYI25" s="46"/>
      <c r="TYJ25" s="46"/>
      <c r="TYK25" s="46"/>
      <c r="TYL25" s="46"/>
      <c r="TYM25" s="46"/>
      <c r="TYN25" s="46"/>
      <c r="TYO25" s="46"/>
      <c r="TYP25" s="46"/>
      <c r="TYQ25" s="46"/>
      <c r="TYR25" s="46"/>
      <c r="TYS25" s="46"/>
      <c r="TYT25" s="46"/>
      <c r="TYU25" s="46"/>
      <c r="TYV25" s="46"/>
      <c r="TYW25" s="46"/>
      <c r="TYX25" s="46"/>
      <c r="TYY25" s="46"/>
      <c r="TYZ25" s="46"/>
      <c r="TZA25" s="46"/>
      <c r="TZB25" s="46"/>
      <c r="TZC25" s="46"/>
      <c r="TZD25" s="46"/>
      <c r="TZE25" s="46"/>
      <c r="TZF25" s="46"/>
      <c r="TZG25" s="46"/>
      <c r="TZH25" s="46"/>
      <c r="TZI25" s="46"/>
      <c r="TZJ25" s="46"/>
      <c r="TZK25" s="46"/>
      <c r="TZL25" s="46"/>
      <c r="TZM25" s="46"/>
      <c r="TZN25" s="46"/>
      <c r="TZO25" s="46"/>
      <c r="TZP25" s="46"/>
      <c r="TZQ25" s="46"/>
      <c r="TZR25" s="46"/>
      <c r="TZS25" s="46"/>
      <c r="TZT25" s="46"/>
      <c r="TZU25" s="46"/>
      <c r="TZV25" s="46"/>
      <c r="TZW25" s="46"/>
      <c r="TZX25" s="46"/>
      <c r="TZY25" s="46"/>
      <c r="TZZ25" s="46"/>
      <c r="UAA25" s="46"/>
      <c r="UAB25" s="46"/>
      <c r="UAC25" s="46"/>
      <c r="UAD25" s="46"/>
      <c r="UAE25" s="46"/>
      <c r="UAF25" s="46"/>
      <c r="UAG25" s="46"/>
      <c r="UAH25" s="46"/>
      <c r="UAI25" s="46"/>
      <c r="UAJ25" s="46"/>
      <c r="UAK25" s="46"/>
      <c r="UAL25" s="46"/>
      <c r="UAM25" s="46"/>
      <c r="UAN25" s="46"/>
      <c r="UAO25" s="46"/>
      <c r="UAP25" s="46"/>
      <c r="UAQ25" s="46"/>
      <c r="UAR25" s="46"/>
      <c r="UAS25" s="46"/>
      <c r="UAT25" s="46"/>
      <c r="UAU25" s="46"/>
      <c r="UAV25" s="46"/>
      <c r="UAW25" s="46"/>
      <c r="UAX25" s="46"/>
      <c r="UAY25" s="46"/>
      <c r="UAZ25" s="46"/>
      <c r="UBA25" s="46"/>
      <c r="UBB25" s="46"/>
      <c r="UBC25" s="46"/>
      <c r="UBD25" s="46"/>
      <c r="UBE25" s="46"/>
      <c r="UBF25" s="46"/>
      <c r="UBG25" s="46"/>
      <c r="UBH25" s="46"/>
      <c r="UBI25" s="46"/>
      <c r="UBJ25" s="46"/>
      <c r="UBK25" s="46"/>
      <c r="UBL25" s="46"/>
      <c r="UBM25" s="46"/>
      <c r="UBN25" s="46"/>
      <c r="UBO25" s="46"/>
      <c r="UBP25" s="46"/>
      <c r="UBQ25" s="46"/>
      <c r="UBR25" s="46"/>
      <c r="UBS25" s="46"/>
      <c r="UBT25" s="46"/>
      <c r="UBU25" s="46"/>
      <c r="UBV25" s="46"/>
      <c r="UBW25" s="46"/>
      <c r="UBX25" s="46"/>
      <c r="UBY25" s="46"/>
      <c r="UBZ25" s="46"/>
      <c r="UCA25" s="46"/>
      <c r="UCB25" s="46"/>
      <c r="UCC25" s="46"/>
      <c r="UCD25" s="46"/>
      <c r="UCE25" s="46"/>
      <c r="UCF25" s="46"/>
      <c r="UCG25" s="46"/>
      <c r="UCH25" s="46"/>
      <c r="UCI25" s="46"/>
      <c r="UCJ25" s="46"/>
      <c r="UCK25" s="46"/>
      <c r="UCL25" s="46"/>
      <c r="UCM25" s="46"/>
      <c r="UCN25" s="46"/>
      <c r="UCO25" s="46"/>
      <c r="UCP25" s="46"/>
      <c r="UCQ25" s="46"/>
      <c r="UCR25" s="46"/>
      <c r="UCS25" s="46"/>
      <c r="UCT25" s="46"/>
      <c r="UCU25" s="46"/>
      <c r="UCV25" s="46"/>
      <c r="UCW25" s="46"/>
      <c r="UCX25" s="46"/>
      <c r="UCY25" s="46"/>
      <c r="UCZ25" s="46"/>
      <c r="UDA25" s="46"/>
      <c r="UDB25" s="46"/>
      <c r="UDC25" s="46"/>
      <c r="UDD25" s="46"/>
      <c r="UDE25" s="46"/>
      <c r="UDF25" s="46"/>
      <c r="UDG25" s="46"/>
      <c r="UDH25" s="46"/>
      <c r="UDI25" s="46"/>
      <c r="UDJ25" s="46"/>
      <c r="UDK25" s="46"/>
      <c r="UDL25" s="46"/>
      <c r="UDM25" s="46"/>
      <c r="UDN25" s="46"/>
      <c r="UDO25" s="46"/>
      <c r="UDP25" s="46"/>
      <c r="UDQ25" s="46"/>
      <c r="UDR25" s="46"/>
      <c r="UDS25" s="46"/>
      <c r="UDT25" s="46"/>
      <c r="UDU25" s="46"/>
      <c r="UDV25" s="46"/>
      <c r="UDW25" s="46"/>
      <c r="UDX25" s="46"/>
      <c r="UDY25" s="46"/>
      <c r="UDZ25" s="46"/>
      <c r="UEA25" s="46"/>
      <c r="UEB25" s="46"/>
      <c r="UEC25" s="46"/>
      <c r="UED25" s="46"/>
      <c r="UEE25" s="46"/>
      <c r="UEF25" s="46"/>
      <c r="UEG25" s="46"/>
      <c r="UEH25" s="46"/>
      <c r="UEI25" s="46"/>
      <c r="UEJ25" s="46"/>
      <c r="UEK25" s="46"/>
      <c r="UEL25" s="46"/>
      <c r="UEM25" s="46"/>
      <c r="UEN25" s="46"/>
      <c r="UEO25" s="46"/>
      <c r="UEP25" s="46"/>
      <c r="UEQ25" s="46"/>
      <c r="UER25" s="46"/>
      <c r="UES25" s="46"/>
      <c r="UET25" s="46"/>
      <c r="UEU25" s="46"/>
      <c r="UEV25" s="46"/>
      <c r="UEW25" s="46"/>
      <c r="UEX25" s="46"/>
      <c r="UEY25" s="46"/>
      <c r="UEZ25" s="46"/>
      <c r="UFA25" s="46"/>
      <c r="UFB25" s="46"/>
      <c r="UFC25" s="46"/>
      <c r="UFD25" s="46"/>
      <c r="UFE25" s="46"/>
      <c r="UFF25" s="46"/>
      <c r="UFG25" s="46"/>
      <c r="UFH25" s="46"/>
      <c r="UFI25" s="46"/>
      <c r="UFJ25" s="46"/>
      <c r="UFK25" s="46"/>
      <c r="UFL25" s="46"/>
      <c r="UFM25" s="46"/>
      <c r="UFN25" s="46"/>
      <c r="UFO25" s="46"/>
      <c r="UFP25" s="46"/>
      <c r="UFQ25" s="46"/>
      <c r="UFR25" s="46"/>
      <c r="UFS25" s="46"/>
      <c r="UFT25" s="46"/>
      <c r="UFU25" s="46"/>
      <c r="UFV25" s="46"/>
      <c r="UFW25" s="46"/>
      <c r="UFX25" s="46"/>
      <c r="UFY25" s="46"/>
      <c r="UFZ25" s="46"/>
      <c r="UGA25" s="46"/>
      <c r="UGB25" s="46"/>
      <c r="UGC25" s="46"/>
      <c r="UGD25" s="46"/>
      <c r="UGE25" s="46"/>
      <c r="UGF25" s="46"/>
      <c r="UGG25" s="46"/>
      <c r="UGH25" s="46"/>
      <c r="UGI25" s="46"/>
      <c r="UGJ25" s="46"/>
      <c r="UGK25" s="46"/>
      <c r="UGL25" s="46"/>
      <c r="UGM25" s="46"/>
      <c r="UGN25" s="46"/>
      <c r="UGO25" s="46"/>
      <c r="UGP25" s="46"/>
      <c r="UGQ25" s="46"/>
      <c r="UGR25" s="46"/>
      <c r="UGS25" s="46"/>
      <c r="UGT25" s="46"/>
      <c r="UGU25" s="46"/>
      <c r="UGV25" s="46"/>
      <c r="UGW25" s="46"/>
      <c r="UGX25" s="46"/>
      <c r="UGY25" s="46"/>
      <c r="UGZ25" s="46"/>
      <c r="UHA25" s="46"/>
      <c r="UHB25" s="46"/>
      <c r="UHC25" s="46"/>
      <c r="UHD25" s="46"/>
      <c r="UHE25" s="46"/>
      <c r="UHF25" s="46"/>
      <c r="UHG25" s="46"/>
      <c r="UHH25" s="46"/>
      <c r="UHI25" s="46"/>
      <c r="UHJ25" s="46"/>
      <c r="UHK25" s="46"/>
      <c r="UHL25" s="46"/>
      <c r="UHM25" s="46"/>
      <c r="UHN25" s="46"/>
      <c r="UHO25" s="46"/>
      <c r="UHP25" s="46"/>
      <c r="UHQ25" s="46"/>
      <c r="UHR25" s="46"/>
      <c r="UHS25" s="46"/>
      <c r="UHT25" s="46"/>
      <c r="UHU25" s="46"/>
      <c r="UHV25" s="46"/>
      <c r="UHW25" s="46"/>
      <c r="UHX25" s="46"/>
      <c r="UHY25" s="46"/>
      <c r="UHZ25" s="46"/>
      <c r="UIA25" s="46"/>
      <c r="UIB25" s="46"/>
      <c r="UIC25" s="46"/>
      <c r="UID25" s="46"/>
      <c r="UIE25" s="46"/>
      <c r="UIF25" s="46"/>
      <c r="UIG25" s="46"/>
      <c r="UIH25" s="46"/>
      <c r="UII25" s="46"/>
      <c r="UIJ25" s="46"/>
      <c r="UIK25" s="46"/>
      <c r="UIL25" s="46"/>
      <c r="UIM25" s="46"/>
      <c r="UIN25" s="46"/>
      <c r="UIO25" s="46"/>
      <c r="UIP25" s="46"/>
      <c r="UIQ25" s="46"/>
      <c r="UIR25" s="46"/>
      <c r="UIS25" s="46"/>
      <c r="UIT25" s="46"/>
      <c r="UIU25" s="46"/>
      <c r="UIV25" s="46"/>
      <c r="UIW25" s="46"/>
      <c r="UIX25" s="46"/>
      <c r="UIY25" s="46"/>
      <c r="UIZ25" s="46"/>
      <c r="UJA25" s="46"/>
      <c r="UJB25" s="46"/>
      <c r="UJC25" s="46"/>
      <c r="UJD25" s="46"/>
      <c r="UJE25" s="46"/>
      <c r="UJF25" s="46"/>
      <c r="UJG25" s="46"/>
      <c r="UJH25" s="46"/>
      <c r="UJI25" s="46"/>
      <c r="UJJ25" s="46"/>
      <c r="UJK25" s="46"/>
      <c r="UJL25" s="46"/>
      <c r="UJM25" s="46"/>
      <c r="UJN25" s="46"/>
      <c r="UJO25" s="46"/>
      <c r="UJP25" s="46"/>
      <c r="UJQ25" s="46"/>
      <c r="UJR25" s="46"/>
      <c r="UJS25" s="46"/>
      <c r="UJT25" s="46"/>
      <c r="UJU25" s="46"/>
      <c r="UJV25" s="46"/>
      <c r="UJW25" s="46"/>
      <c r="UJX25" s="46"/>
      <c r="UJY25" s="46"/>
      <c r="UJZ25" s="46"/>
      <c r="UKA25" s="46"/>
      <c r="UKB25" s="46"/>
      <c r="UKC25" s="46"/>
      <c r="UKD25" s="46"/>
      <c r="UKE25" s="46"/>
      <c r="UKF25" s="46"/>
      <c r="UKG25" s="46"/>
      <c r="UKH25" s="46"/>
      <c r="UKI25" s="46"/>
      <c r="UKJ25" s="46"/>
      <c r="UKK25" s="46"/>
      <c r="UKL25" s="46"/>
      <c r="UKM25" s="46"/>
      <c r="UKN25" s="46"/>
      <c r="UKO25" s="46"/>
      <c r="UKP25" s="46"/>
      <c r="UKQ25" s="46"/>
      <c r="UKR25" s="46"/>
      <c r="UKS25" s="46"/>
      <c r="UKT25" s="46"/>
      <c r="UKU25" s="46"/>
      <c r="UKV25" s="46"/>
      <c r="UKW25" s="46"/>
      <c r="UKX25" s="46"/>
      <c r="UKY25" s="46"/>
      <c r="UKZ25" s="46"/>
      <c r="ULA25" s="46"/>
      <c r="ULB25" s="46"/>
      <c r="ULC25" s="46"/>
      <c r="ULD25" s="46"/>
      <c r="ULE25" s="46"/>
      <c r="ULF25" s="46"/>
      <c r="ULG25" s="46"/>
      <c r="ULH25" s="46"/>
      <c r="ULI25" s="46"/>
      <c r="ULJ25" s="46"/>
      <c r="ULK25" s="46"/>
      <c r="ULL25" s="46"/>
      <c r="ULM25" s="46"/>
      <c r="ULN25" s="46"/>
      <c r="ULO25" s="46"/>
      <c r="ULP25" s="46"/>
      <c r="ULQ25" s="46"/>
      <c r="ULR25" s="46"/>
      <c r="ULS25" s="46"/>
      <c r="ULT25" s="46"/>
      <c r="ULU25" s="46"/>
      <c r="ULV25" s="46"/>
      <c r="ULW25" s="46"/>
      <c r="ULX25" s="46"/>
      <c r="ULY25" s="46"/>
      <c r="ULZ25" s="46"/>
      <c r="UMA25" s="46"/>
      <c r="UMB25" s="46"/>
      <c r="UMC25" s="46"/>
      <c r="UMD25" s="46"/>
      <c r="UME25" s="46"/>
      <c r="UMF25" s="46"/>
      <c r="UMG25" s="46"/>
      <c r="UMH25" s="46"/>
      <c r="UMI25" s="46"/>
      <c r="UMJ25" s="46"/>
      <c r="UMK25" s="46"/>
      <c r="UML25" s="46"/>
      <c r="UMM25" s="46"/>
      <c r="UMN25" s="46"/>
      <c r="UMO25" s="46"/>
      <c r="UMP25" s="46"/>
      <c r="UMQ25" s="46"/>
      <c r="UMR25" s="46"/>
      <c r="UMS25" s="46"/>
      <c r="UMT25" s="46"/>
      <c r="UMU25" s="46"/>
      <c r="UMV25" s="46"/>
      <c r="UMW25" s="46"/>
      <c r="UMX25" s="46"/>
      <c r="UMY25" s="46"/>
      <c r="UMZ25" s="46"/>
      <c r="UNA25" s="46"/>
      <c r="UNB25" s="46"/>
      <c r="UNC25" s="46"/>
      <c r="UND25" s="46"/>
      <c r="UNE25" s="46"/>
      <c r="UNF25" s="46"/>
      <c r="UNG25" s="46"/>
      <c r="UNH25" s="46"/>
      <c r="UNI25" s="46"/>
      <c r="UNJ25" s="46"/>
      <c r="UNK25" s="46"/>
      <c r="UNL25" s="46"/>
      <c r="UNM25" s="46"/>
      <c r="UNN25" s="46"/>
      <c r="UNO25" s="46"/>
      <c r="UNP25" s="46"/>
      <c r="UNQ25" s="46"/>
      <c r="UNR25" s="46"/>
      <c r="UNS25" s="46"/>
      <c r="UNT25" s="46"/>
      <c r="UNU25" s="46"/>
      <c r="UNV25" s="46"/>
      <c r="UNW25" s="46"/>
      <c r="UNX25" s="46"/>
      <c r="UNY25" s="46"/>
      <c r="UNZ25" s="46"/>
      <c r="UOA25" s="46"/>
      <c r="UOB25" s="46"/>
      <c r="UOC25" s="46"/>
      <c r="UOD25" s="46"/>
      <c r="UOE25" s="46"/>
      <c r="UOF25" s="46"/>
      <c r="UOG25" s="46"/>
      <c r="UOH25" s="46"/>
      <c r="UOI25" s="46"/>
      <c r="UOJ25" s="46"/>
      <c r="UOK25" s="46"/>
      <c r="UOL25" s="46"/>
      <c r="UOM25" s="46"/>
      <c r="UON25" s="46"/>
      <c r="UOO25" s="46"/>
      <c r="UOP25" s="46"/>
      <c r="UOQ25" s="46"/>
      <c r="UOR25" s="46"/>
      <c r="UOS25" s="46"/>
      <c r="UOT25" s="46"/>
      <c r="UOU25" s="46"/>
      <c r="UOV25" s="46"/>
      <c r="UOW25" s="46"/>
      <c r="UOX25" s="46"/>
      <c r="UOY25" s="46"/>
      <c r="UOZ25" s="46"/>
      <c r="UPA25" s="46"/>
      <c r="UPB25" s="46"/>
      <c r="UPC25" s="46"/>
      <c r="UPD25" s="46"/>
      <c r="UPE25" s="46"/>
      <c r="UPF25" s="46"/>
      <c r="UPG25" s="46"/>
      <c r="UPH25" s="46"/>
      <c r="UPI25" s="46"/>
      <c r="UPJ25" s="46"/>
      <c r="UPK25" s="46"/>
      <c r="UPL25" s="46"/>
      <c r="UPM25" s="46"/>
      <c r="UPN25" s="46"/>
      <c r="UPO25" s="46"/>
      <c r="UPP25" s="46"/>
      <c r="UPQ25" s="46"/>
      <c r="UPR25" s="46"/>
      <c r="UPS25" s="46"/>
      <c r="UPT25" s="46"/>
      <c r="UPU25" s="46"/>
      <c r="UPV25" s="46"/>
      <c r="UPW25" s="46"/>
      <c r="UPX25" s="46"/>
      <c r="UPY25" s="46"/>
      <c r="UPZ25" s="46"/>
      <c r="UQA25" s="46"/>
      <c r="UQB25" s="46"/>
      <c r="UQC25" s="46"/>
      <c r="UQD25" s="46"/>
      <c r="UQE25" s="46"/>
      <c r="UQF25" s="46"/>
      <c r="UQG25" s="46"/>
      <c r="UQH25" s="46"/>
      <c r="UQI25" s="46"/>
      <c r="UQJ25" s="46"/>
      <c r="UQK25" s="46"/>
      <c r="UQL25" s="46"/>
      <c r="UQM25" s="46"/>
      <c r="UQN25" s="46"/>
      <c r="UQO25" s="46"/>
      <c r="UQP25" s="46"/>
      <c r="UQQ25" s="46"/>
      <c r="UQR25" s="46"/>
      <c r="UQS25" s="46"/>
      <c r="UQT25" s="46"/>
      <c r="UQU25" s="46"/>
      <c r="UQV25" s="46"/>
      <c r="UQW25" s="46"/>
      <c r="UQX25" s="46"/>
      <c r="UQY25" s="46"/>
      <c r="UQZ25" s="46"/>
      <c r="URA25" s="46"/>
      <c r="URB25" s="46"/>
      <c r="URC25" s="46"/>
      <c r="URD25" s="46"/>
      <c r="URE25" s="46"/>
      <c r="URF25" s="46"/>
      <c r="URG25" s="46"/>
      <c r="URH25" s="46"/>
      <c r="URI25" s="46"/>
      <c r="URJ25" s="46"/>
      <c r="URK25" s="46"/>
      <c r="URL25" s="46"/>
      <c r="URM25" s="46"/>
      <c r="URN25" s="46"/>
      <c r="URO25" s="46"/>
      <c r="URP25" s="46"/>
      <c r="URQ25" s="46"/>
      <c r="URR25" s="46"/>
      <c r="URS25" s="46"/>
      <c r="URT25" s="46"/>
      <c r="URU25" s="46"/>
      <c r="URV25" s="46"/>
      <c r="URW25" s="46"/>
      <c r="URX25" s="46"/>
      <c r="URY25" s="46"/>
      <c r="URZ25" s="46"/>
      <c r="USA25" s="46"/>
      <c r="USB25" s="46"/>
      <c r="USC25" s="46"/>
      <c r="USD25" s="46"/>
      <c r="USE25" s="46"/>
      <c r="USF25" s="46"/>
      <c r="USG25" s="46"/>
      <c r="USH25" s="46"/>
      <c r="USI25" s="46"/>
      <c r="USJ25" s="46"/>
      <c r="USK25" s="46"/>
      <c r="USL25" s="46"/>
      <c r="USM25" s="46"/>
      <c r="USN25" s="46"/>
      <c r="USO25" s="46"/>
      <c r="USP25" s="46"/>
      <c r="USQ25" s="46"/>
      <c r="USR25" s="46"/>
      <c r="USS25" s="46"/>
      <c r="UST25" s="46"/>
      <c r="USU25" s="46"/>
      <c r="USV25" s="46"/>
      <c r="USW25" s="46"/>
      <c r="USX25" s="46"/>
      <c r="USY25" s="46"/>
      <c r="USZ25" s="46"/>
      <c r="UTA25" s="46"/>
      <c r="UTB25" s="46"/>
      <c r="UTC25" s="46"/>
      <c r="UTD25" s="46"/>
      <c r="UTE25" s="46"/>
      <c r="UTF25" s="46"/>
      <c r="UTG25" s="46"/>
      <c r="UTH25" s="46"/>
      <c r="UTI25" s="46"/>
      <c r="UTJ25" s="46"/>
      <c r="UTK25" s="46"/>
      <c r="UTL25" s="46"/>
      <c r="UTM25" s="46"/>
      <c r="UTN25" s="46"/>
      <c r="UTO25" s="46"/>
      <c r="UTP25" s="46"/>
      <c r="UTQ25" s="46"/>
      <c r="UTR25" s="46"/>
      <c r="UTS25" s="46"/>
      <c r="UTT25" s="46"/>
      <c r="UTU25" s="46"/>
      <c r="UTV25" s="46"/>
      <c r="UTW25" s="46"/>
      <c r="UTX25" s="46"/>
      <c r="UTY25" s="46"/>
      <c r="UTZ25" s="46"/>
      <c r="UUA25" s="46"/>
      <c r="UUB25" s="46"/>
      <c r="UUC25" s="46"/>
      <c r="UUD25" s="46"/>
      <c r="UUE25" s="46"/>
      <c r="UUF25" s="46"/>
      <c r="UUG25" s="46"/>
      <c r="UUH25" s="46"/>
      <c r="UUI25" s="46"/>
      <c r="UUJ25" s="46"/>
      <c r="UUK25" s="46"/>
      <c r="UUL25" s="46"/>
      <c r="UUM25" s="46"/>
      <c r="UUN25" s="46"/>
      <c r="UUO25" s="46"/>
      <c r="UUP25" s="46"/>
      <c r="UUQ25" s="46"/>
      <c r="UUR25" s="46"/>
      <c r="UUS25" s="46"/>
      <c r="UUT25" s="46"/>
      <c r="UUU25" s="46"/>
      <c r="UUV25" s="46"/>
      <c r="UUW25" s="46"/>
      <c r="UUX25" s="46"/>
      <c r="UUY25" s="46"/>
      <c r="UUZ25" s="46"/>
      <c r="UVA25" s="46"/>
      <c r="UVB25" s="46"/>
      <c r="UVC25" s="46"/>
      <c r="UVD25" s="46"/>
      <c r="UVE25" s="46"/>
      <c r="UVF25" s="46"/>
      <c r="UVG25" s="46"/>
      <c r="UVH25" s="46"/>
      <c r="UVI25" s="46"/>
      <c r="UVJ25" s="46"/>
      <c r="UVK25" s="46"/>
      <c r="UVL25" s="46"/>
      <c r="UVM25" s="46"/>
      <c r="UVN25" s="46"/>
      <c r="UVO25" s="46"/>
      <c r="UVP25" s="46"/>
      <c r="UVQ25" s="46"/>
      <c r="UVR25" s="46"/>
      <c r="UVS25" s="46"/>
      <c r="UVT25" s="46"/>
      <c r="UVU25" s="46"/>
      <c r="UVV25" s="46"/>
      <c r="UVW25" s="46"/>
      <c r="UVX25" s="46"/>
      <c r="UVY25" s="46"/>
      <c r="UVZ25" s="46"/>
      <c r="UWA25" s="46"/>
      <c r="UWB25" s="46"/>
      <c r="UWC25" s="46"/>
      <c r="UWD25" s="46"/>
      <c r="UWE25" s="46"/>
      <c r="UWF25" s="46"/>
      <c r="UWG25" s="46"/>
      <c r="UWH25" s="46"/>
      <c r="UWI25" s="46"/>
      <c r="UWJ25" s="46"/>
      <c r="UWK25" s="46"/>
      <c r="UWL25" s="46"/>
      <c r="UWM25" s="46"/>
      <c r="UWN25" s="46"/>
      <c r="UWO25" s="46"/>
      <c r="UWP25" s="46"/>
      <c r="UWQ25" s="46"/>
      <c r="UWR25" s="46"/>
      <c r="UWS25" s="46"/>
      <c r="UWT25" s="46"/>
      <c r="UWU25" s="46"/>
      <c r="UWV25" s="46"/>
      <c r="UWW25" s="46"/>
      <c r="UWX25" s="46"/>
      <c r="UWY25" s="46"/>
      <c r="UWZ25" s="46"/>
      <c r="UXA25" s="46"/>
      <c r="UXB25" s="46"/>
      <c r="UXC25" s="46"/>
      <c r="UXD25" s="46"/>
      <c r="UXE25" s="46"/>
      <c r="UXF25" s="46"/>
      <c r="UXG25" s="46"/>
      <c r="UXH25" s="46"/>
      <c r="UXI25" s="46"/>
      <c r="UXJ25" s="46"/>
      <c r="UXK25" s="46"/>
      <c r="UXL25" s="46"/>
      <c r="UXM25" s="46"/>
      <c r="UXN25" s="46"/>
      <c r="UXO25" s="46"/>
      <c r="UXP25" s="46"/>
      <c r="UXQ25" s="46"/>
      <c r="UXR25" s="46"/>
      <c r="UXS25" s="46"/>
      <c r="UXT25" s="46"/>
      <c r="UXU25" s="46"/>
      <c r="UXV25" s="46"/>
      <c r="UXW25" s="46"/>
      <c r="UXX25" s="46"/>
      <c r="UXY25" s="46"/>
      <c r="UXZ25" s="46"/>
      <c r="UYA25" s="46"/>
      <c r="UYB25" s="46"/>
      <c r="UYC25" s="46"/>
      <c r="UYD25" s="46"/>
      <c r="UYE25" s="46"/>
      <c r="UYF25" s="46"/>
      <c r="UYG25" s="46"/>
      <c r="UYH25" s="46"/>
      <c r="UYI25" s="46"/>
      <c r="UYJ25" s="46"/>
      <c r="UYK25" s="46"/>
      <c r="UYL25" s="46"/>
      <c r="UYM25" s="46"/>
      <c r="UYN25" s="46"/>
      <c r="UYO25" s="46"/>
      <c r="UYP25" s="46"/>
      <c r="UYQ25" s="46"/>
      <c r="UYR25" s="46"/>
      <c r="UYS25" s="46"/>
      <c r="UYT25" s="46"/>
      <c r="UYU25" s="46"/>
      <c r="UYV25" s="46"/>
      <c r="UYW25" s="46"/>
      <c r="UYX25" s="46"/>
      <c r="UYY25" s="46"/>
      <c r="UYZ25" s="46"/>
      <c r="UZA25" s="46"/>
      <c r="UZB25" s="46"/>
      <c r="UZC25" s="46"/>
      <c r="UZD25" s="46"/>
      <c r="UZE25" s="46"/>
      <c r="UZF25" s="46"/>
      <c r="UZG25" s="46"/>
      <c r="UZH25" s="46"/>
      <c r="UZI25" s="46"/>
      <c r="UZJ25" s="46"/>
      <c r="UZK25" s="46"/>
      <c r="UZL25" s="46"/>
      <c r="UZM25" s="46"/>
      <c r="UZN25" s="46"/>
      <c r="UZO25" s="46"/>
      <c r="UZP25" s="46"/>
      <c r="UZQ25" s="46"/>
      <c r="UZR25" s="46"/>
      <c r="UZS25" s="46"/>
      <c r="UZT25" s="46"/>
      <c r="UZU25" s="46"/>
      <c r="UZV25" s="46"/>
      <c r="UZW25" s="46"/>
      <c r="UZX25" s="46"/>
      <c r="UZY25" s="46"/>
      <c r="UZZ25" s="46"/>
      <c r="VAA25" s="46"/>
      <c r="VAB25" s="46"/>
      <c r="VAC25" s="46"/>
      <c r="VAD25" s="46"/>
      <c r="VAE25" s="46"/>
      <c r="VAF25" s="46"/>
      <c r="VAG25" s="46"/>
      <c r="VAH25" s="46"/>
      <c r="VAI25" s="46"/>
      <c r="VAJ25" s="46"/>
      <c r="VAK25" s="46"/>
      <c r="VAL25" s="46"/>
      <c r="VAM25" s="46"/>
      <c r="VAN25" s="46"/>
      <c r="VAO25" s="46"/>
      <c r="VAP25" s="46"/>
      <c r="VAQ25" s="46"/>
      <c r="VAR25" s="46"/>
      <c r="VAS25" s="46"/>
      <c r="VAT25" s="46"/>
      <c r="VAU25" s="46"/>
      <c r="VAV25" s="46"/>
      <c r="VAW25" s="46"/>
      <c r="VAX25" s="46"/>
      <c r="VAY25" s="46"/>
      <c r="VAZ25" s="46"/>
      <c r="VBA25" s="46"/>
      <c r="VBB25" s="46"/>
      <c r="VBC25" s="46"/>
      <c r="VBD25" s="46"/>
      <c r="VBE25" s="46"/>
      <c r="VBF25" s="46"/>
      <c r="VBG25" s="46"/>
      <c r="VBH25" s="46"/>
      <c r="VBI25" s="46"/>
      <c r="VBJ25" s="46"/>
      <c r="VBK25" s="46"/>
      <c r="VBL25" s="46"/>
      <c r="VBM25" s="46"/>
      <c r="VBN25" s="46"/>
      <c r="VBO25" s="46"/>
      <c r="VBP25" s="46"/>
      <c r="VBQ25" s="46"/>
      <c r="VBR25" s="46"/>
      <c r="VBS25" s="46"/>
      <c r="VBT25" s="46"/>
      <c r="VBU25" s="46"/>
      <c r="VBV25" s="46"/>
      <c r="VBW25" s="46"/>
      <c r="VBX25" s="46"/>
      <c r="VBY25" s="46"/>
      <c r="VBZ25" s="46"/>
      <c r="VCA25" s="46"/>
      <c r="VCB25" s="46"/>
      <c r="VCC25" s="46"/>
      <c r="VCD25" s="46"/>
      <c r="VCE25" s="46"/>
      <c r="VCF25" s="46"/>
      <c r="VCG25" s="46"/>
      <c r="VCH25" s="46"/>
      <c r="VCI25" s="46"/>
      <c r="VCJ25" s="46"/>
      <c r="VCK25" s="46"/>
      <c r="VCL25" s="46"/>
      <c r="VCM25" s="46"/>
      <c r="VCN25" s="46"/>
      <c r="VCO25" s="46"/>
      <c r="VCP25" s="46"/>
      <c r="VCQ25" s="46"/>
      <c r="VCR25" s="46"/>
      <c r="VCS25" s="46"/>
      <c r="VCT25" s="46"/>
      <c r="VCU25" s="46"/>
      <c r="VCV25" s="46"/>
      <c r="VCW25" s="46"/>
      <c r="VCX25" s="46"/>
      <c r="VCY25" s="46"/>
      <c r="VCZ25" s="46"/>
      <c r="VDA25" s="46"/>
      <c r="VDB25" s="46"/>
      <c r="VDC25" s="46"/>
      <c r="VDD25" s="46"/>
      <c r="VDE25" s="46"/>
      <c r="VDF25" s="46"/>
      <c r="VDG25" s="46"/>
      <c r="VDH25" s="46"/>
      <c r="VDI25" s="46"/>
      <c r="VDJ25" s="46"/>
      <c r="VDK25" s="46"/>
      <c r="VDL25" s="46"/>
      <c r="VDM25" s="46"/>
      <c r="VDN25" s="46"/>
      <c r="VDO25" s="46"/>
      <c r="VDP25" s="46"/>
      <c r="VDQ25" s="46"/>
      <c r="VDR25" s="46"/>
      <c r="VDS25" s="46"/>
      <c r="VDT25" s="46"/>
      <c r="VDU25" s="46"/>
      <c r="VDV25" s="46"/>
      <c r="VDW25" s="46"/>
      <c r="VDX25" s="46"/>
      <c r="VDY25" s="46"/>
      <c r="VDZ25" s="46"/>
      <c r="VEA25" s="46"/>
      <c r="VEB25" s="46"/>
      <c r="VEC25" s="46"/>
      <c r="VED25" s="46"/>
      <c r="VEE25" s="46"/>
      <c r="VEF25" s="46"/>
      <c r="VEG25" s="46"/>
      <c r="VEH25" s="46"/>
      <c r="VEI25" s="46"/>
      <c r="VEJ25" s="46"/>
      <c r="VEK25" s="46"/>
      <c r="VEL25" s="46"/>
      <c r="VEM25" s="46"/>
      <c r="VEN25" s="46"/>
      <c r="VEO25" s="46"/>
      <c r="VEP25" s="46"/>
      <c r="VEQ25" s="46"/>
      <c r="VER25" s="46"/>
      <c r="VES25" s="46"/>
      <c r="VET25" s="46"/>
      <c r="VEU25" s="46"/>
      <c r="VEV25" s="46"/>
      <c r="VEW25" s="46"/>
      <c r="VEX25" s="46"/>
      <c r="VEY25" s="46"/>
      <c r="VEZ25" s="46"/>
      <c r="VFA25" s="46"/>
      <c r="VFB25" s="46"/>
      <c r="VFC25" s="46"/>
      <c r="VFD25" s="46"/>
      <c r="VFE25" s="46"/>
      <c r="VFF25" s="46"/>
      <c r="VFG25" s="46"/>
      <c r="VFH25" s="46"/>
      <c r="VFI25" s="46"/>
      <c r="VFJ25" s="46"/>
      <c r="VFK25" s="46"/>
      <c r="VFL25" s="46"/>
      <c r="VFM25" s="46"/>
      <c r="VFN25" s="46"/>
      <c r="VFO25" s="46"/>
      <c r="VFP25" s="46"/>
      <c r="VFQ25" s="46"/>
      <c r="VFR25" s="46"/>
      <c r="VFS25" s="46"/>
      <c r="VFT25" s="46"/>
      <c r="VFU25" s="46"/>
      <c r="VFV25" s="46"/>
      <c r="VFW25" s="46"/>
      <c r="VFX25" s="46"/>
      <c r="VFY25" s="46"/>
      <c r="VFZ25" s="46"/>
      <c r="VGA25" s="46"/>
      <c r="VGB25" s="46"/>
      <c r="VGC25" s="46"/>
      <c r="VGD25" s="46"/>
      <c r="VGE25" s="46"/>
      <c r="VGF25" s="46"/>
      <c r="VGG25" s="46"/>
      <c r="VGH25" s="46"/>
      <c r="VGI25" s="46"/>
      <c r="VGJ25" s="46"/>
      <c r="VGK25" s="46"/>
      <c r="VGL25" s="46"/>
      <c r="VGM25" s="46"/>
      <c r="VGN25" s="46"/>
      <c r="VGO25" s="46"/>
      <c r="VGP25" s="46"/>
      <c r="VGQ25" s="46"/>
      <c r="VGR25" s="46"/>
      <c r="VGS25" s="46"/>
      <c r="VGT25" s="46"/>
      <c r="VGU25" s="46"/>
      <c r="VGV25" s="46"/>
      <c r="VGW25" s="46"/>
      <c r="VGX25" s="46"/>
      <c r="VGY25" s="46"/>
      <c r="VGZ25" s="46"/>
      <c r="VHA25" s="46"/>
      <c r="VHB25" s="46"/>
      <c r="VHC25" s="46"/>
      <c r="VHD25" s="46"/>
      <c r="VHE25" s="46"/>
      <c r="VHF25" s="46"/>
      <c r="VHG25" s="46"/>
      <c r="VHH25" s="46"/>
      <c r="VHI25" s="46"/>
      <c r="VHJ25" s="46"/>
      <c r="VHK25" s="46"/>
      <c r="VHL25" s="46"/>
      <c r="VHM25" s="46"/>
      <c r="VHN25" s="46"/>
      <c r="VHO25" s="46"/>
      <c r="VHP25" s="46"/>
      <c r="VHQ25" s="46"/>
      <c r="VHR25" s="46"/>
      <c r="VHS25" s="46"/>
      <c r="VHT25" s="46"/>
      <c r="VHU25" s="46"/>
      <c r="VHV25" s="46"/>
      <c r="VHW25" s="46"/>
      <c r="VHX25" s="46"/>
      <c r="VHY25" s="46"/>
      <c r="VHZ25" s="46"/>
      <c r="VIA25" s="46"/>
      <c r="VIB25" s="46"/>
      <c r="VIC25" s="46"/>
      <c r="VID25" s="46"/>
      <c r="VIE25" s="46"/>
      <c r="VIF25" s="46"/>
      <c r="VIG25" s="46"/>
      <c r="VIH25" s="46"/>
      <c r="VII25" s="46"/>
      <c r="VIJ25" s="46"/>
      <c r="VIK25" s="46"/>
      <c r="VIL25" s="46"/>
      <c r="VIM25" s="46"/>
      <c r="VIN25" s="46"/>
      <c r="VIO25" s="46"/>
      <c r="VIP25" s="46"/>
      <c r="VIQ25" s="46"/>
      <c r="VIR25" s="46"/>
      <c r="VIS25" s="46"/>
      <c r="VIT25" s="46"/>
      <c r="VIU25" s="46"/>
      <c r="VIV25" s="46"/>
      <c r="VIW25" s="46"/>
      <c r="VIX25" s="46"/>
      <c r="VIY25" s="46"/>
      <c r="VIZ25" s="46"/>
      <c r="VJA25" s="46"/>
      <c r="VJB25" s="46"/>
      <c r="VJC25" s="46"/>
      <c r="VJD25" s="46"/>
      <c r="VJE25" s="46"/>
      <c r="VJF25" s="46"/>
      <c r="VJG25" s="46"/>
      <c r="VJH25" s="46"/>
      <c r="VJI25" s="46"/>
      <c r="VJJ25" s="46"/>
      <c r="VJK25" s="46"/>
      <c r="VJL25" s="46"/>
      <c r="VJM25" s="46"/>
      <c r="VJN25" s="46"/>
      <c r="VJO25" s="46"/>
      <c r="VJP25" s="46"/>
      <c r="VJQ25" s="46"/>
      <c r="VJR25" s="46"/>
      <c r="VJS25" s="46"/>
      <c r="VJT25" s="46"/>
      <c r="VJU25" s="46"/>
      <c r="VJV25" s="46"/>
      <c r="VJW25" s="46"/>
      <c r="VJX25" s="46"/>
      <c r="VJY25" s="46"/>
      <c r="VJZ25" s="46"/>
      <c r="VKA25" s="46"/>
      <c r="VKB25" s="46"/>
      <c r="VKC25" s="46"/>
      <c r="VKD25" s="46"/>
      <c r="VKE25" s="46"/>
      <c r="VKF25" s="46"/>
      <c r="VKG25" s="46"/>
      <c r="VKH25" s="46"/>
      <c r="VKI25" s="46"/>
      <c r="VKJ25" s="46"/>
      <c r="VKK25" s="46"/>
      <c r="VKL25" s="46"/>
      <c r="VKM25" s="46"/>
      <c r="VKN25" s="46"/>
      <c r="VKO25" s="46"/>
      <c r="VKP25" s="46"/>
      <c r="VKQ25" s="46"/>
      <c r="VKR25" s="46"/>
      <c r="VKS25" s="46"/>
      <c r="VKT25" s="46"/>
      <c r="VKU25" s="46"/>
      <c r="VKV25" s="46"/>
      <c r="VKW25" s="46"/>
      <c r="VKX25" s="46"/>
      <c r="VKY25" s="46"/>
      <c r="VKZ25" s="46"/>
      <c r="VLA25" s="46"/>
      <c r="VLB25" s="46"/>
      <c r="VLC25" s="46"/>
      <c r="VLD25" s="46"/>
      <c r="VLE25" s="46"/>
      <c r="VLF25" s="46"/>
      <c r="VLG25" s="46"/>
      <c r="VLH25" s="46"/>
      <c r="VLI25" s="46"/>
      <c r="VLJ25" s="46"/>
      <c r="VLK25" s="46"/>
      <c r="VLL25" s="46"/>
      <c r="VLM25" s="46"/>
      <c r="VLN25" s="46"/>
      <c r="VLO25" s="46"/>
      <c r="VLP25" s="46"/>
      <c r="VLQ25" s="46"/>
      <c r="VLR25" s="46"/>
      <c r="VLS25" s="46"/>
      <c r="VLT25" s="46"/>
      <c r="VLU25" s="46"/>
      <c r="VLV25" s="46"/>
      <c r="VLW25" s="46"/>
      <c r="VLX25" s="46"/>
      <c r="VLY25" s="46"/>
      <c r="VLZ25" s="46"/>
      <c r="VMA25" s="46"/>
      <c r="VMB25" s="46"/>
      <c r="VMC25" s="46"/>
      <c r="VMD25" s="46"/>
      <c r="VME25" s="46"/>
      <c r="VMF25" s="46"/>
      <c r="VMG25" s="46"/>
      <c r="VMH25" s="46"/>
      <c r="VMI25" s="46"/>
      <c r="VMJ25" s="46"/>
      <c r="VMK25" s="46"/>
      <c r="VML25" s="46"/>
      <c r="VMM25" s="46"/>
      <c r="VMN25" s="46"/>
      <c r="VMO25" s="46"/>
      <c r="VMP25" s="46"/>
      <c r="VMQ25" s="46"/>
      <c r="VMR25" s="46"/>
      <c r="VMS25" s="46"/>
      <c r="VMT25" s="46"/>
      <c r="VMU25" s="46"/>
      <c r="VMV25" s="46"/>
      <c r="VMW25" s="46"/>
      <c r="VMX25" s="46"/>
      <c r="VMY25" s="46"/>
      <c r="VMZ25" s="46"/>
      <c r="VNA25" s="46"/>
      <c r="VNB25" s="46"/>
      <c r="VNC25" s="46"/>
      <c r="VND25" s="46"/>
      <c r="VNE25" s="46"/>
      <c r="VNF25" s="46"/>
      <c r="VNG25" s="46"/>
      <c r="VNH25" s="46"/>
      <c r="VNI25" s="46"/>
      <c r="VNJ25" s="46"/>
      <c r="VNK25" s="46"/>
      <c r="VNL25" s="46"/>
      <c r="VNM25" s="46"/>
      <c r="VNN25" s="46"/>
      <c r="VNO25" s="46"/>
      <c r="VNP25" s="46"/>
      <c r="VNQ25" s="46"/>
      <c r="VNR25" s="46"/>
      <c r="VNS25" s="46"/>
      <c r="VNT25" s="46"/>
      <c r="VNU25" s="46"/>
      <c r="VNV25" s="46"/>
      <c r="VNW25" s="46"/>
      <c r="VNX25" s="46"/>
      <c r="VNY25" s="46"/>
      <c r="VNZ25" s="46"/>
      <c r="VOA25" s="46"/>
      <c r="VOB25" s="46"/>
      <c r="VOC25" s="46"/>
      <c r="VOD25" s="46"/>
      <c r="VOE25" s="46"/>
      <c r="VOF25" s="46"/>
      <c r="VOG25" s="46"/>
      <c r="VOH25" s="46"/>
      <c r="VOI25" s="46"/>
      <c r="VOJ25" s="46"/>
      <c r="VOK25" s="46"/>
      <c r="VOL25" s="46"/>
      <c r="VOM25" s="46"/>
      <c r="VON25" s="46"/>
      <c r="VOO25" s="46"/>
      <c r="VOP25" s="46"/>
      <c r="VOQ25" s="46"/>
      <c r="VOR25" s="46"/>
      <c r="VOS25" s="46"/>
      <c r="VOT25" s="46"/>
      <c r="VOU25" s="46"/>
      <c r="VOV25" s="46"/>
      <c r="VOW25" s="46"/>
      <c r="VOX25" s="46"/>
      <c r="VOY25" s="46"/>
      <c r="VOZ25" s="46"/>
      <c r="VPA25" s="46"/>
      <c r="VPB25" s="46"/>
      <c r="VPC25" s="46"/>
      <c r="VPD25" s="46"/>
      <c r="VPE25" s="46"/>
      <c r="VPF25" s="46"/>
      <c r="VPG25" s="46"/>
      <c r="VPH25" s="46"/>
      <c r="VPI25" s="46"/>
      <c r="VPJ25" s="46"/>
      <c r="VPK25" s="46"/>
      <c r="VPL25" s="46"/>
      <c r="VPM25" s="46"/>
      <c r="VPN25" s="46"/>
      <c r="VPO25" s="46"/>
      <c r="VPP25" s="46"/>
      <c r="VPQ25" s="46"/>
      <c r="VPR25" s="46"/>
      <c r="VPS25" s="46"/>
      <c r="VPT25" s="46"/>
      <c r="VPU25" s="46"/>
      <c r="VPV25" s="46"/>
      <c r="VPW25" s="46"/>
      <c r="VPX25" s="46"/>
      <c r="VPY25" s="46"/>
      <c r="VPZ25" s="46"/>
      <c r="VQA25" s="46"/>
      <c r="VQB25" s="46"/>
      <c r="VQC25" s="46"/>
      <c r="VQD25" s="46"/>
      <c r="VQE25" s="46"/>
      <c r="VQF25" s="46"/>
      <c r="VQG25" s="46"/>
      <c r="VQH25" s="46"/>
      <c r="VQI25" s="46"/>
      <c r="VQJ25" s="46"/>
      <c r="VQK25" s="46"/>
      <c r="VQL25" s="46"/>
      <c r="VQM25" s="46"/>
      <c r="VQN25" s="46"/>
      <c r="VQO25" s="46"/>
      <c r="VQP25" s="46"/>
      <c r="VQQ25" s="46"/>
      <c r="VQR25" s="46"/>
      <c r="VQS25" s="46"/>
      <c r="VQT25" s="46"/>
      <c r="VQU25" s="46"/>
      <c r="VQV25" s="46"/>
      <c r="VQW25" s="46"/>
      <c r="VQX25" s="46"/>
      <c r="VQY25" s="46"/>
      <c r="VQZ25" s="46"/>
      <c r="VRA25" s="46"/>
      <c r="VRB25" s="46"/>
      <c r="VRC25" s="46"/>
      <c r="VRD25" s="46"/>
      <c r="VRE25" s="46"/>
      <c r="VRF25" s="46"/>
      <c r="VRG25" s="46"/>
      <c r="VRH25" s="46"/>
      <c r="VRI25" s="46"/>
      <c r="VRJ25" s="46"/>
      <c r="VRK25" s="46"/>
      <c r="VRL25" s="46"/>
      <c r="VRM25" s="46"/>
      <c r="VRN25" s="46"/>
      <c r="VRO25" s="46"/>
      <c r="VRP25" s="46"/>
      <c r="VRQ25" s="46"/>
      <c r="VRR25" s="46"/>
      <c r="VRS25" s="46"/>
      <c r="VRT25" s="46"/>
      <c r="VRU25" s="46"/>
      <c r="VRV25" s="46"/>
      <c r="VRW25" s="46"/>
      <c r="VRX25" s="46"/>
      <c r="VRY25" s="46"/>
      <c r="VRZ25" s="46"/>
      <c r="VSA25" s="46"/>
      <c r="VSB25" s="46"/>
      <c r="VSC25" s="46"/>
      <c r="VSD25" s="46"/>
      <c r="VSE25" s="46"/>
      <c r="VSF25" s="46"/>
      <c r="VSG25" s="46"/>
      <c r="VSH25" s="46"/>
      <c r="VSI25" s="46"/>
      <c r="VSJ25" s="46"/>
      <c r="VSK25" s="46"/>
      <c r="VSL25" s="46"/>
      <c r="VSM25" s="46"/>
      <c r="VSN25" s="46"/>
      <c r="VSO25" s="46"/>
      <c r="VSP25" s="46"/>
      <c r="VSQ25" s="46"/>
      <c r="VSR25" s="46"/>
      <c r="VSS25" s="46"/>
      <c r="VST25" s="46"/>
      <c r="VSU25" s="46"/>
      <c r="VSV25" s="46"/>
      <c r="VSW25" s="46"/>
      <c r="VSX25" s="46"/>
      <c r="VSY25" s="46"/>
      <c r="VSZ25" s="46"/>
      <c r="VTA25" s="46"/>
      <c r="VTB25" s="46"/>
      <c r="VTC25" s="46"/>
      <c r="VTD25" s="46"/>
      <c r="VTE25" s="46"/>
      <c r="VTF25" s="46"/>
      <c r="VTG25" s="46"/>
      <c r="VTH25" s="46"/>
      <c r="VTI25" s="46"/>
      <c r="VTJ25" s="46"/>
      <c r="VTK25" s="46"/>
      <c r="VTL25" s="46"/>
      <c r="VTM25" s="46"/>
      <c r="VTN25" s="46"/>
      <c r="VTO25" s="46"/>
      <c r="VTP25" s="46"/>
      <c r="VTQ25" s="46"/>
      <c r="VTR25" s="46"/>
      <c r="VTS25" s="46"/>
      <c r="VTT25" s="46"/>
      <c r="VTU25" s="46"/>
      <c r="VTV25" s="46"/>
      <c r="VTW25" s="46"/>
      <c r="VTX25" s="46"/>
      <c r="VTY25" s="46"/>
      <c r="VTZ25" s="46"/>
      <c r="VUA25" s="46"/>
      <c r="VUB25" s="46"/>
      <c r="VUC25" s="46"/>
      <c r="VUD25" s="46"/>
      <c r="VUE25" s="46"/>
      <c r="VUF25" s="46"/>
      <c r="VUG25" s="46"/>
      <c r="VUH25" s="46"/>
      <c r="VUI25" s="46"/>
      <c r="VUJ25" s="46"/>
      <c r="VUK25" s="46"/>
      <c r="VUL25" s="46"/>
      <c r="VUM25" s="46"/>
      <c r="VUN25" s="46"/>
      <c r="VUO25" s="46"/>
      <c r="VUP25" s="46"/>
      <c r="VUQ25" s="46"/>
      <c r="VUR25" s="46"/>
      <c r="VUS25" s="46"/>
      <c r="VUT25" s="46"/>
      <c r="VUU25" s="46"/>
      <c r="VUV25" s="46"/>
      <c r="VUW25" s="46"/>
      <c r="VUX25" s="46"/>
      <c r="VUY25" s="46"/>
      <c r="VUZ25" s="46"/>
      <c r="VVA25" s="46"/>
      <c r="VVB25" s="46"/>
      <c r="VVC25" s="46"/>
      <c r="VVD25" s="46"/>
      <c r="VVE25" s="46"/>
      <c r="VVF25" s="46"/>
      <c r="VVG25" s="46"/>
      <c r="VVH25" s="46"/>
      <c r="VVI25" s="46"/>
      <c r="VVJ25" s="46"/>
      <c r="VVK25" s="46"/>
      <c r="VVL25" s="46"/>
      <c r="VVM25" s="46"/>
      <c r="VVN25" s="46"/>
      <c r="VVO25" s="46"/>
      <c r="VVP25" s="46"/>
      <c r="VVQ25" s="46"/>
      <c r="VVR25" s="46"/>
      <c r="VVS25" s="46"/>
      <c r="VVT25" s="46"/>
      <c r="VVU25" s="46"/>
      <c r="VVV25" s="46"/>
      <c r="VVW25" s="46"/>
      <c r="VVX25" s="46"/>
      <c r="VVY25" s="46"/>
      <c r="VVZ25" s="46"/>
      <c r="VWA25" s="46"/>
      <c r="VWB25" s="46"/>
      <c r="VWC25" s="46"/>
      <c r="VWD25" s="46"/>
      <c r="VWE25" s="46"/>
      <c r="VWF25" s="46"/>
      <c r="VWG25" s="46"/>
      <c r="VWH25" s="46"/>
      <c r="VWI25" s="46"/>
      <c r="VWJ25" s="46"/>
      <c r="VWK25" s="46"/>
      <c r="VWL25" s="46"/>
      <c r="VWM25" s="46"/>
      <c r="VWN25" s="46"/>
      <c r="VWO25" s="46"/>
      <c r="VWP25" s="46"/>
      <c r="VWQ25" s="46"/>
      <c r="VWR25" s="46"/>
      <c r="VWS25" s="46"/>
      <c r="VWT25" s="46"/>
      <c r="VWU25" s="46"/>
      <c r="VWV25" s="46"/>
      <c r="VWW25" s="46"/>
      <c r="VWX25" s="46"/>
      <c r="VWY25" s="46"/>
      <c r="VWZ25" s="46"/>
      <c r="VXA25" s="46"/>
      <c r="VXB25" s="46"/>
      <c r="VXC25" s="46"/>
      <c r="VXD25" s="46"/>
      <c r="VXE25" s="46"/>
      <c r="VXF25" s="46"/>
      <c r="VXG25" s="46"/>
      <c r="VXH25" s="46"/>
      <c r="VXI25" s="46"/>
      <c r="VXJ25" s="46"/>
      <c r="VXK25" s="46"/>
      <c r="VXL25" s="46"/>
      <c r="VXM25" s="46"/>
      <c r="VXN25" s="46"/>
      <c r="VXO25" s="46"/>
      <c r="VXP25" s="46"/>
      <c r="VXQ25" s="46"/>
      <c r="VXR25" s="46"/>
      <c r="VXS25" s="46"/>
      <c r="VXT25" s="46"/>
      <c r="VXU25" s="46"/>
      <c r="VXV25" s="46"/>
      <c r="VXW25" s="46"/>
      <c r="VXX25" s="46"/>
      <c r="VXY25" s="46"/>
      <c r="VXZ25" s="46"/>
      <c r="VYA25" s="46"/>
      <c r="VYB25" s="46"/>
      <c r="VYC25" s="46"/>
      <c r="VYD25" s="46"/>
      <c r="VYE25" s="46"/>
      <c r="VYF25" s="46"/>
      <c r="VYG25" s="46"/>
      <c r="VYH25" s="46"/>
      <c r="VYI25" s="46"/>
      <c r="VYJ25" s="46"/>
      <c r="VYK25" s="46"/>
      <c r="VYL25" s="46"/>
      <c r="VYM25" s="46"/>
      <c r="VYN25" s="46"/>
      <c r="VYO25" s="46"/>
      <c r="VYP25" s="46"/>
      <c r="VYQ25" s="46"/>
      <c r="VYR25" s="46"/>
      <c r="VYS25" s="46"/>
      <c r="VYT25" s="46"/>
      <c r="VYU25" s="46"/>
      <c r="VYV25" s="46"/>
      <c r="VYW25" s="46"/>
      <c r="VYX25" s="46"/>
      <c r="VYY25" s="46"/>
      <c r="VYZ25" s="46"/>
      <c r="VZA25" s="46"/>
      <c r="VZB25" s="46"/>
      <c r="VZC25" s="46"/>
      <c r="VZD25" s="46"/>
      <c r="VZE25" s="46"/>
      <c r="VZF25" s="46"/>
      <c r="VZG25" s="46"/>
      <c r="VZH25" s="46"/>
      <c r="VZI25" s="46"/>
      <c r="VZJ25" s="46"/>
      <c r="VZK25" s="46"/>
      <c r="VZL25" s="46"/>
      <c r="VZM25" s="46"/>
      <c r="VZN25" s="46"/>
      <c r="VZO25" s="46"/>
      <c r="VZP25" s="46"/>
      <c r="VZQ25" s="46"/>
      <c r="VZR25" s="46"/>
      <c r="VZS25" s="46"/>
      <c r="VZT25" s="46"/>
      <c r="VZU25" s="46"/>
      <c r="VZV25" s="46"/>
      <c r="VZW25" s="46"/>
      <c r="VZX25" s="46"/>
      <c r="VZY25" s="46"/>
      <c r="VZZ25" s="46"/>
      <c r="WAA25" s="46"/>
      <c r="WAB25" s="46"/>
      <c r="WAC25" s="46"/>
      <c r="WAD25" s="46"/>
      <c r="WAE25" s="46"/>
      <c r="WAF25" s="46"/>
      <c r="WAG25" s="46"/>
      <c r="WAH25" s="46"/>
      <c r="WAI25" s="46"/>
      <c r="WAJ25" s="46"/>
      <c r="WAK25" s="46"/>
      <c r="WAL25" s="46"/>
      <c r="WAM25" s="46"/>
      <c r="WAN25" s="46"/>
      <c r="WAO25" s="46"/>
      <c r="WAP25" s="46"/>
      <c r="WAQ25" s="46"/>
      <c r="WAR25" s="46"/>
      <c r="WAS25" s="46"/>
      <c r="WAT25" s="46"/>
      <c r="WAU25" s="46"/>
      <c r="WAV25" s="46"/>
      <c r="WAW25" s="46"/>
      <c r="WAX25" s="46"/>
      <c r="WAY25" s="46"/>
      <c r="WAZ25" s="46"/>
      <c r="WBA25" s="46"/>
      <c r="WBB25" s="46"/>
      <c r="WBC25" s="46"/>
      <c r="WBD25" s="46"/>
      <c r="WBE25" s="46"/>
      <c r="WBF25" s="46"/>
      <c r="WBG25" s="46"/>
      <c r="WBH25" s="46"/>
      <c r="WBI25" s="46"/>
      <c r="WBJ25" s="46"/>
      <c r="WBK25" s="46"/>
      <c r="WBL25" s="46"/>
      <c r="WBM25" s="46"/>
      <c r="WBN25" s="46"/>
      <c r="WBO25" s="46"/>
      <c r="WBP25" s="46"/>
      <c r="WBQ25" s="46"/>
      <c r="WBR25" s="46"/>
      <c r="WBS25" s="46"/>
      <c r="WBT25" s="46"/>
      <c r="WBU25" s="46"/>
      <c r="WBV25" s="46"/>
      <c r="WBW25" s="46"/>
      <c r="WBX25" s="46"/>
      <c r="WBY25" s="46"/>
      <c r="WBZ25" s="46"/>
      <c r="WCA25" s="46"/>
      <c r="WCB25" s="46"/>
      <c r="WCC25" s="46"/>
      <c r="WCD25" s="46"/>
      <c r="WCE25" s="46"/>
      <c r="WCF25" s="46"/>
      <c r="WCG25" s="46"/>
      <c r="WCH25" s="46"/>
      <c r="WCI25" s="46"/>
      <c r="WCJ25" s="46"/>
      <c r="WCK25" s="46"/>
      <c r="WCL25" s="46"/>
      <c r="WCM25" s="46"/>
      <c r="WCN25" s="46"/>
      <c r="WCO25" s="46"/>
      <c r="WCP25" s="46"/>
      <c r="WCQ25" s="46"/>
      <c r="WCR25" s="46"/>
      <c r="WCS25" s="46"/>
      <c r="WCT25" s="46"/>
      <c r="WCU25" s="46"/>
      <c r="WCV25" s="46"/>
      <c r="WCW25" s="46"/>
      <c r="WCX25" s="46"/>
      <c r="WCY25" s="46"/>
      <c r="WCZ25" s="46"/>
      <c r="WDA25" s="46"/>
      <c r="WDB25" s="46"/>
      <c r="WDC25" s="46"/>
      <c r="WDD25" s="46"/>
      <c r="WDE25" s="46"/>
      <c r="WDF25" s="46"/>
      <c r="WDG25" s="46"/>
      <c r="WDH25" s="46"/>
      <c r="WDI25" s="46"/>
      <c r="WDJ25" s="46"/>
      <c r="WDK25" s="46"/>
      <c r="WDL25" s="46"/>
      <c r="WDM25" s="46"/>
      <c r="WDN25" s="46"/>
      <c r="WDO25" s="46"/>
      <c r="WDP25" s="46"/>
      <c r="WDQ25" s="46"/>
      <c r="WDR25" s="46"/>
      <c r="WDS25" s="46"/>
      <c r="WDT25" s="46"/>
      <c r="WDU25" s="46"/>
      <c r="WDV25" s="46"/>
      <c r="WDW25" s="46"/>
      <c r="WDX25" s="46"/>
      <c r="WDY25" s="46"/>
      <c r="WDZ25" s="46"/>
      <c r="WEA25" s="46"/>
      <c r="WEB25" s="46"/>
      <c r="WEC25" s="46"/>
      <c r="WED25" s="46"/>
      <c r="WEE25" s="46"/>
      <c r="WEF25" s="46"/>
      <c r="WEG25" s="46"/>
      <c r="WEH25" s="46"/>
      <c r="WEI25" s="46"/>
      <c r="WEJ25" s="46"/>
      <c r="WEK25" s="46"/>
      <c r="WEL25" s="46"/>
      <c r="WEM25" s="46"/>
      <c r="WEN25" s="46"/>
      <c r="WEO25" s="46"/>
      <c r="WEP25" s="46"/>
      <c r="WEQ25" s="46"/>
      <c r="WER25" s="46"/>
      <c r="WES25" s="46"/>
      <c r="WET25" s="46"/>
      <c r="WEU25" s="46"/>
      <c r="WEV25" s="46"/>
      <c r="WEW25" s="46"/>
      <c r="WEX25" s="46"/>
      <c r="WEY25" s="46"/>
      <c r="WEZ25" s="46"/>
      <c r="WFA25" s="46"/>
      <c r="WFB25" s="46"/>
      <c r="WFC25" s="46"/>
      <c r="WFD25" s="46"/>
      <c r="WFE25" s="46"/>
      <c r="WFF25" s="46"/>
      <c r="WFG25" s="46"/>
      <c r="WFH25" s="46"/>
      <c r="WFI25" s="46"/>
      <c r="WFJ25" s="46"/>
      <c r="WFK25" s="46"/>
      <c r="WFL25" s="46"/>
      <c r="WFM25" s="46"/>
      <c r="WFN25" s="46"/>
      <c r="WFO25" s="46"/>
      <c r="WFP25" s="46"/>
      <c r="WFQ25" s="46"/>
      <c r="WFR25" s="46"/>
      <c r="WFS25" s="46"/>
      <c r="WFT25" s="46"/>
      <c r="WFU25" s="46"/>
      <c r="WFV25" s="46"/>
      <c r="WFW25" s="46"/>
      <c r="WFX25" s="46"/>
      <c r="WFY25" s="46"/>
      <c r="WFZ25" s="46"/>
      <c r="WGA25" s="46"/>
      <c r="WGB25" s="46"/>
      <c r="WGC25" s="46"/>
      <c r="WGD25" s="46"/>
      <c r="WGE25" s="46"/>
      <c r="WGF25" s="46"/>
      <c r="WGG25" s="46"/>
      <c r="WGH25" s="46"/>
      <c r="WGI25" s="46"/>
      <c r="WGJ25" s="46"/>
      <c r="WGK25" s="46"/>
      <c r="WGL25" s="46"/>
      <c r="WGM25" s="46"/>
      <c r="WGN25" s="46"/>
      <c r="WGO25" s="46"/>
      <c r="WGP25" s="46"/>
      <c r="WGQ25" s="46"/>
      <c r="WGR25" s="46"/>
      <c r="WGS25" s="46"/>
      <c r="WGT25" s="46"/>
      <c r="WGU25" s="46"/>
      <c r="WGV25" s="46"/>
      <c r="WGW25" s="46"/>
      <c r="WGX25" s="46"/>
      <c r="WGY25" s="46"/>
      <c r="WGZ25" s="46"/>
      <c r="WHA25" s="46"/>
      <c r="WHB25" s="46"/>
      <c r="WHC25" s="46"/>
      <c r="WHD25" s="46"/>
      <c r="WHE25" s="46"/>
      <c r="WHF25" s="46"/>
      <c r="WHG25" s="46"/>
      <c r="WHH25" s="46"/>
      <c r="WHI25" s="46"/>
      <c r="WHJ25" s="46"/>
      <c r="WHK25" s="46"/>
      <c r="WHL25" s="46"/>
      <c r="WHM25" s="46"/>
      <c r="WHN25" s="46"/>
      <c r="WHO25" s="46"/>
      <c r="WHP25" s="46"/>
      <c r="WHQ25" s="46"/>
      <c r="WHR25" s="46"/>
      <c r="WHS25" s="46"/>
      <c r="WHT25" s="46"/>
      <c r="WHU25" s="46"/>
      <c r="WHV25" s="46"/>
      <c r="WHW25" s="46"/>
      <c r="WHX25" s="46"/>
      <c r="WHY25" s="46"/>
      <c r="WHZ25" s="46"/>
      <c r="WIA25" s="46"/>
      <c r="WIB25" s="46"/>
      <c r="WIC25" s="46"/>
      <c r="WID25" s="46"/>
      <c r="WIE25" s="46"/>
      <c r="WIF25" s="46"/>
      <c r="WIG25" s="46"/>
      <c r="WIH25" s="46"/>
      <c r="WII25" s="46"/>
      <c r="WIJ25" s="46"/>
      <c r="WIK25" s="46"/>
      <c r="WIL25" s="46"/>
      <c r="WIM25" s="46"/>
      <c r="WIN25" s="46"/>
      <c r="WIO25" s="46"/>
      <c r="WIP25" s="46"/>
      <c r="WIQ25" s="46"/>
      <c r="WIR25" s="46"/>
      <c r="WIS25" s="46"/>
      <c r="WIT25" s="46"/>
      <c r="WIU25" s="46"/>
      <c r="WIV25" s="46"/>
      <c r="WIW25" s="46"/>
      <c r="WIX25" s="46"/>
      <c r="WIY25" s="46"/>
      <c r="WIZ25" s="46"/>
      <c r="WJA25" s="46"/>
      <c r="WJB25" s="46"/>
      <c r="WJC25" s="46"/>
      <c r="WJD25" s="46"/>
      <c r="WJE25" s="46"/>
      <c r="WJF25" s="46"/>
      <c r="WJG25" s="46"/>
      <c r="WJH25" s="46"/>
      <c r="WJI25" s="46"/>
      <c r="WJJ25" s="46"/>
      <c r="WJK25" s="46"/>
      <c r="WJL25" s="46"/>
      <c r="WJM25" s="46"/>
      <c r="WJN25" s="46"/>
      <c r="WJO25" s="46"/>
      <c r="WJP25" s="46"/>
      <c r="WJQ25" s="46"/>
      <c r="WJR25" s="46"/>
      <c r="WJS25" s="46"/>
      <c r="WJT25" s="46"/>
      <c r="WJU25" s="46"/>
      <c r="WJV25" s="46"/>
      <c r="WJW25" s="46"/>
      <c r="WJX25" s="46"/>
      <c r="WJY25" s="46"/>
      <c r="WJZ25" s="46"/>
      <c r="WKA25" s="46"/>
      <c r="WKB25" s="46"/>
      <c r="WKC25" s="46"/>
      <c r="WKD25" s="46"/>
      <c r="WKE25" s="46"/>
      <c r="WKF25" s="46"/>
      <c r="WKG25" s="46"/>
      <c r="WKH25" s="46"/>
      <c r="WKI25" s="46"/>
      <c r="WKJ25" s="46"/>
      <c r="WKK25" s="46"/>
      <c r="WKL25" s="46"/>
      <c r="WKM25" s="46"/>
      <c r="WKN25" s="46"/>
      <c r="WKO25" s="46"/>
      <c r="WKP25" s="46"/>
      <c r="WKQ25" s="46"/>
      <c r="WKR25" s="46"/>
      <c r="WKS25" s="46"/>
      <c r="WKT25" s="46"/>
      <c r="WKU25" s="46"/>
      <c r="WKV25" s="46"/>
      <c r="WKW25" s="46"/>
      <c r="WKX25" s="46"/>
      <c r="WKY25" s="46"/>
      <c r="WKZ25" s="46"/>
      <c r="WLA25" s="46"/>
      <c r="WLB25" s="46"/>
      <c r="WLC25" s="46"/>
      <c r="WLD25" s="46"/>
      <c r="WLE25" s="46"/>
      <c r="WLF25" s="46"/>
      <c r="WLG25" s="46"/>
      <c r="WLH25" s="46"/>
      <c r="WLI25" s="46"/>
      <c r="WLJ25" s="46"/>
      <c r="WLK25" s="46"/>
      <c r="WLL25" s="46"/>
      <c r="WLM25" s="46"/>
      <c r="WLN25" s="46"/>
      <c r="WLO25" s="46"/>
      <c r="WLP25" s="46"/>
      <c r="WLQ25" s="46"/>
      <c r="WLR25" s="46"/>
      <c r="WLS25" s="46"/>
      <c r="WLT25" s="46"/>
      <c r="WLU25" s="46"/>
      <c r="WLV25" s="46"/>
      <c r="WLW25" s="46"/>
      <c r="WLX25" s="46"/>
      <c r="WLY25" s="46"/>
      <c r="WLZ25" s="46"/>
      <c r="WMA25" s="46"/>
      <c r="WMB25" s="46"/>
      <c r="WMC25" s="46"/>
      <c r="WMD25" s="46"/>
      <c r="WME25" s="46"/>
      <c r="WMF25" s="46"/>
      <c r="WMG25" s="46"/>
      <c r="WMH25" s="46"/>
      <c r="WMI25" s="46"/>
      <c r="WMJ25" s="46"/>
      <c r="WMK25" s="46"/>
      <c r="WML25" s="46"/>
      <c r="WMM25" s="46"/>
      <c r="WMN25" s="46"/>
      <c r="WMO25" s="46"/>
      <c r="WMP25" s="46"/>
      <c r="WMQ25" s="46"/>
      <c r="WMR25" s="46"/>
      <c r="WMS25" s="46"/>
      <c r="WMT25" s="46"/>
      <c r="WMU25" s="46"/>
      <c r="WMV25" s="46"/>
      <c r="WMW25" s="46"/>
      <c r="WMX25" s="46"/>
      <c r="WMY25" s="46"/>
      <c r="WMZ25" s="46"/>
      <c r="WNA25" s="46"/>
      <c r="WNB25" s="46"/>
      <c r="WNC25" s="46"/>
      <c r="WND25" s="46"/>
      <c r="WNE25" s="46"/>
      <c r="WNF25" s="46"/>
      <c r="WNG25" s="46"/>
      <c r="WNH25" s="46"/>
      <c r="WNI25" s="46"/>
      <c r="WNJ25" s="46"/>
      <c r="WNK25" s="46"/>
      <c r="WNL25" s="46"/>
      <c r="WNM25" s="46"/>
      <c r="WNN25" s="46"/>
      <c r="WNO25" s="46"/>
      <c r="WNP25" s="46"/>
      <c r="WNQ25" s="46"/>
      <c r="WNR25" s="46"/>
      <c r="WNS25" s="46"/>
      <c r="WNT25" s="46"/>
      <c r="WNU25" s="46"/>
      <c r="WNV25" s="46"/>
      <c r="WNW25" s="46"/>
      <c r="WNX25" s="46"/>
      <c r="WNY25" s="46"/>
      <c r="WNZ25" s="46"/>
      <c r="WOA25" s="46"/>
      <c r="WOB25" s="46"/>
      <c r="WOC25" s="46"/>
      <c r="WOD25" s="46"/>
      <c r="WOE25" s="46"/>
      <c r="WOF25" s="46"/>
      <c r="WOG25" s="46"/>
      <c r="WOH25" s="46"/>
      <c r="WOI25" s="46"/>
      <c r="WOJ25" s="46"/>
      <c r="WOK25" s="46"/>
      <c r="WOL25" s="46"/>
      <c r="WOM25" s="46"/>
      <c r="WON25" s="46"/>
      <c r="WOO25" s="46"/>
      <c r="WOP25" s="46"/>
      <c r="WOQ25" s="46"/>
      <c r="WOR25" s="46"/>
      <c r="WOS25" s="46"/>
      <c r="WOT25" s="46"/>
      <c r="WOU25" s="46"/>
      <c r="WOV25" s="46"/>
      <c r="WOW25" s="46"/>
      <c r="WOX25" s="46"/>
      <c r="WOY25" s="46"/>
      <c r="WOZ25" s="46"/>
      <c r="WPA25" s="46"/>
      <c r="WPB25" s="46"/>
      <c r="WPC25" s="46"/>
      <c r="WPD25" s="46"/>
      <c r="WPE25" s="46"/>
      <c r="WPF25" s="46"/>
      <c r="WPG25" s="46"/>
      <c r="WPH25" s="46"/>
      <c r="WPI25" s="46"/>
      <c r="WPJ25" s="46"/>
      <c r="WPK25" s="46"/>
      <c r="WPL25" s="46"/>
      <c r="WPM25" s="46"/>
      <c r="WPN25" s="46"/>
      <c r="WPO25" s="46"/>
      <c r="WPP25" s="46"/>
      <c r="WPQ25" s="46"/>
      <c r="WPR25" s="46"/>
      <c r="WPS25" s="46"/>
      <c r="WPT25" s="46"/>
      <c r="WPU25" s="46"/>
      <c r="WPV25" s="46"/>
      <c r="WPW25" s="46"/>
      <c r="WPX25" s="46"/>
      <c r="WPY25" s="46"/>
      <c r="WPZ25" s="46"/>
      <c r="WQA25" s="46"/>
      <c r="WQB25" s="46"/>
      <c r="WQC25" s="46"/>
      <c r="WQD25" s="46"/>
      <c r="WQE25" s="46"/>
      <c r="WQF25" s="46"/>
      <c r="WQG25" s="46"/>
      <c r="WQH25" s="46"/>
      <c r="WQI25" s="46"/>
      <c r="WQJ25" s="46"/>
      <c r="WQK25" s="46"/>
      <c r="WQL25" s="46"/>
      <c r="WQM25" s="46"/>
      <c r="WQN25" s="46"/>
      <c r="WQO25" s="46"/>
      <c r="WQP25" s="46"/>
      <c r="WQQ25" s="46"/>
      <c r="WQR25" s="46"/>
      <c r="WQS25" s="46"/>
      <c r="WQT25" s="46"/>
      <c r="WQU25" s="46"/>
      <c r="WQV25" s="46"/>
      <c r="WQW25" s="46"/>
      <c r="WQX25" s="46"/>
      <c r="WQY25" s="46"/>
      <c r="WQZ25" s="46"/>
      <c r="WRA25" s="46"/>
      <c r="WRB25" s="46"/>
      <c r="WRC25" s="46"/>
      <c r="WRD25" s="46"/>
      <c r="WRE25" s="46"/>
      <c r="WRF25" s="46"/>
      <c r="WRG25" s="46"/>
      <c r="WRH25" s="46"/>
      <c r="WRI25" s="46"/>
      <c r="WRJ25" s="46"/>
      <c r="WRK25" s="46"/>
      <c r="WRL25" s="46"/>
      <c r="WRM25" s="46"/>
      <c r="WRN25" s="46"/>
      <c r="WRO25" s="46"/>
      <c r="WRP25" s="46"/>
      <c r="WRQ25" s="46"/>
      <c r="WRR25" s="46"/>
      <c r="WRS25" s="46"/>
      <c r="WRT25" s="46"/>
      <c r="WRU25" s="46"/>
      <c r="WRV25" s="46"/>
      <c r="WRW25" s="46"/>
      <c r="WRX25" s="46"/>
      <c r="WRY25" s="46"/>
      <c r="WRZ25" s="46"/>
      <c r="WSA25" s="46"/>
      <c r="WSB25" s="46"/>
      <c r="WSC25" s="46"/>
      <c r="WSD25" s="46"/>
      <c r="WSE25" s="46"/>
      <c r="WSF25" s="46"/>
      <c r="WSG25" s="46"/>
      <c r="WSH25" s="46"/>
      <c r="WSI25" s="46"/>
      <c r="WSJ25" s="46"/>
      <c r="WSK25" s="46"/>
      <c r="WSL25" s="46"/>
      <c r="WSM25" s="46"/>
      <c r="WSN25" s="46"/>
      <c r="WSO25" s="46"/>
      <c r="WSP25" s="46"/>
      <c r="WSQ25" s="46"/>
      <c r="WSR25" s="46"/>
      <c r="WSS25" s="46"/>
      <c r="WST25" s="46"/>
      <c r="WSU25" s="46"/>
      <c r="WSV25" s="46"/>
      <c r="WSW25" s="46"/>
      <c r="WSX25" s="46"/>
      <c r="WSY25" s="46"/>
      <c r="WSZ25" s="46"/>
      <c r="WTA25" s="46"/>
      <c r="WTB25" s="46"/>
      <c r="WTC25" s="46"/>
      <c r="WTD25" s="46"/>
      <c r="WTE25" s="46"/>
      <c r="WTF25" s="46"/>
      <c r="WTG25" s="46"/>
      <c r="WTH25" s="46"/>
      <c r="WTI25" s="46"/>
      <c r="WTJ25" s="46"/>
      <c r="WTK25" s="46"/>
      <c r="WTL25" s="46"/>
      <c r="WTM25" s="46"/>
      <c r="WTN25" s="46"/>
      <c r="WTO25" s="46"/>
      <c r="WTP25" s="46"/>
      <c r="WTQ25" s="46"/>
      <c r="WTR25" s="46"/>
      <c r="WTS25" s="46"/>
      <c r="WTT25" s="46"/>
      <c r="WTU25" s="46"/>
      <c r="WTV25" s="46"/>
      <c r="WTW25" s="46"/>
      <c r="WTX25" s="46"/>
      <c r="WTY25" s="46"/>
      <c r="WTZ25" s="46"/>
      <c r="WUA25" s="46"/>
      <c r="WUB25" s="46"/>
      <c r="WUC25" s="46"/>
      <c r="WUD25" s="46"/>
      <c r="WUE25" s="46"/>
      <c r="WUF25" s="46"/>
      <c r="WUG25" s="46"/>
      <c r="WUH25" s="46"/>
      <c r="WUI25" s="46"/>
      <c r="WUJ25" s="46"/>
      <c r="WUK25" s="46"/>
      <c r="WUL25" s="46"/>
      <c r="WUM25" s="46"/>
      <c r="WUN25" s="46"/>
      <c r="WUO25" s="46"/>
      <c r="WUP25" s="46"/>
      <c r="WUQ25" s="46"/>
      <c r="WUR25" s="46"/>
      <c r="WUS25" s="46"/>
      <c r="WUT25" s="46"/>
      <c r="WUU25" s="46"/>
      <c r="WUV25" s="46"/>
      <c r="WUW25" s="46"/>
      <c r="WUX25" s="46"/>
      <c r="WUY25" s="46"/>
      <c r="WUZ25" s="46"/>
      <c r="WVA25" s="46"/>
      <c r="WVB25" s="46"/>
      <c r="WVC25" s="46"/>
      <c r="WVD25" s="46"/>
      <c r="WVE25" s="46"/>
      <c r="WVF25" s="46"/>
      <c r="WVG25" s="46"/>
      <c r="WVH25" s="46"/>
      <c r="WVI25" s="46"/>
      <c r="WVJ25" s="46"/>
      <c r="WVK25" s="46"/>
      <c r="WVL25" s="46"/>
      <c r="WVM25" s="46"/>
      <c r="WVN25" s="46"/>
      <c r="WVO25" s="46"/>
      <c r="WVP25" s="46"/>
      <c r="WVQ25" s="46"/>
      <c r="WVR25" s="46"/>
      <c r="WVS25" s="46"/>
      <c r="WVT25" s="46"/>
      <c r="WVU25" s="46"/>
      <c r="WVV25" s="46"/>
      <c r="WVW25" s="46"/>
      <c r="WVX25" s="46"/>
      <c r="WVY25" s="46"/>
      <c r="WVZ25" s="46"/>
      <c r="WWA25" s="46"/>
      <c r="WWB25" s="46"/>
      <c r="WWC25" s="46"/>
      <c r="WWD25" s="46"/>
      <c r="WWE25" s="46"/>
      <c r="WWF25" s="46"/>
      <c r="WWG25" s="46"/>
      <c r="WWH25" s="46"/>
      <c r="WWI25" s="46"/>
      <c r="WWJ25" s="46"/>
      <c r="WWK25" s="46"/>
      <c r="WWL25" s="46"/>
      <c r="WWM25" s="46"/>
      <c r="WWN25" s="46"/>
      <c r="WWO25" s="46"/>
      <c r="WWP25" s="46"/>
      <c r="WWQ25" s="46"/>
      <c r="WWR25" s="46"/>
      <c r="WWS25" s="46"/>
      <c r="WWT25" s="46"/>
      <c r="WWU25" s="46"/>
      <c r="WWV25" s="46"/>
      <c r="WWW25" s="46"/>
      <c r="WWX25" s="46"/>
      <c r="WWY25" s="46"/>
      <c r="WWZ25" s="46"/>
      <c r="WXA25" s="46"/>
      <c r="WXB25" s="46"/>
      <c r="WXC25" s="46"/>
      <c r="WXD25" s="46"/>
      <c r="WXE25" s="46"/>
      <c r="WXF25" s="46"/>
      <c r="WXG25" s="46"/>
      <c r="WXH25" s="46"/>
      <c r="WXI25" s="46"/>
      <c r="WXJ25" s="46"/>
      <c r="WXK25" s="46"/>
      <c r="WXL25" s="46"/>
      <c r="WXM25" s="46"/>
      <c r="WXN25" s="46"/>
      <c r="WXO25" s="46"/>
      <c r="WXP25" s="46"/>
      <c r="WXQ25" s="46"/>
      <c r="WXR25" s="46"/>
      <c r="WXS25" s="46"/>
      <c r="WXT25" s="46"/>
      <c r="WXU25" s="46"/>
      <c r="WXV25" s="46"/>
      <c r="WXW25" s="46"/>
      <c r="WXX25" s="46"/>
      <c r="WXY25" s="46"/>
      <c r="WXZ25" s="46"/>
      <c r="WYA25" s="46"/>
      <c r="WYB25" s="46"/>
      <c r="WYC25" s="46"/>
      <c r="WYD25" s="46"/>
      <c r="WYE25" s="46"/>
      <c r="WYF25" s="46"/>
      <c r="WYG25" s="46"/>
      <c r="WYH25" s="46"/>
      <c r="WYI25" s="46"/>
      <c r="WYJ25" s="46"/>
      <c r="WYK25" s="46"/>
      <c r="WYL25" s="46"/>
      <c r="WYM25" s="46"/>
      <c r="WYN25" s="46"/>
      <c r="WYO25" s="46"/>
      <c r="WYP25" s="46"/>
      <c r="WYQ25" s="46"/>
      <c r="WYR25" s="46"/>
      <c r="WYS25" s="46"/>
      <c r="WYT25" s="46"/>
      <c r="WYU25" s="46"/>
      <c r="WYV25" s="46"/>
      <c r="WYW25" s="46"/>
      <c r="WYX25" s="46"/>
      <c r="WYY25" s="46"/>
      <c r="WYZ25" s="46"/>
      <c r="WZA25" s="46"/>
      <c r="WZB25" s="46"/>
      <c r="WZC25" s="46"/>
      <c r="WZD25" s="46"/>
      <c r="WZE25" s="46"/>
      <c r="WZF25" s="46"/>
      <c r="WZG25" s="46"/>
      <c r="WZH25" s="46"/>
      <c r="WZI25" s="46"/>
      <c r="WZJ25" s="46"/>
      <c r="WZK25" s="46"/>
      <c r="WZL25" s="46"/>
      <c r="WZM25" s="46"/>
      <c r="WZN25" s="46"/>
      <c r="WZO25" s="46"/>
      <c r="WZP25" s="46"/>
      <c r="WZQ25" s="46"/>
      <c r="WZR25" s="46"/>
      <c r="WZS25" s="46"/>
      <c r="WZT25" s="46"/>
      <c r="WZU25" s="46"/>
      <c r="WZV25" s="46"/>
      <c r="WZW25" s="46"/>
      <c r="WZX25" s="46"/>
      <c r="WZY25" s="46"/>
      <c r="WZZ25" s="46"/>
      <c r="XAA25" s="46"/>
      <c r="XAB25" s="46"/>
      <c r="XAC25" s="46"/>
      <c r="XAD25" s="46"/>
      <c r="XAE25" s="46"/>
      <c r="XAF25" s="46"/>
      <c r="XAG25" s="46"/>
      <c r="XAH25" s="46"/>
      <c r="XAI25" s="46"/>
      <c r="XAJ25" s="46"/>
      <c r="XAK25" s="46"/>
      <c r="XAL25" s="46"/>
      <c r="XAM25" s="46"/>
      <c r="XAN25" s="46"/>
      <c r="XAO25" s="46"/>
      <c r="XAP25" s="46"/>
      <c r="XAQ25" s="46"/>
      <c r="XAR25" s="46"/>
      <c r="XAS25" s="46"/>
      <c r="XAT25" s="46"/>
      <c r="XAU25" s="46"/>
      <c r="XAV25" s="46"/>
      <c r="XAW25" s="46"/>
      <c r="XAX25" s="46"/>
      <c r="XAY25" s="46"/>
      <c r="XAZ25" s="46"/>
      <c r="XBA25" s="46"/>
      <c r="XBB25" s="46"/>
      <c r="XBC25" s="46"/>
      <c r="XBD25" s="46"/>
      <c r="XBE25" s="46"/>
      <c r="XBF25" s="46"/>
      <c r="XBG25" s="46"/>
      <c r="XBH25" s="46"/>
      <c r="XBI25" s="46"/>
      <c r="XBJ25" s="46"/>
      <c r="XBK25" s="46"/>
      <c r="XBL25" s="46"/>
      <c r="XBM25" s="46"/>
      <c r="XBN25" s="46"/>
      <c r="XBO25" s="46"/>
      <c r="XBP25" s="46"/>
      <c r="XBQ25" s="46"/>
      <c r="XBR25" s="46"/>
      <c r="XBS25" s="46"/>
      <c r="XBT25" s="46"/>
      <c r="XBU25" s="46"/>
      <c r="XBV25" s="46"/>
      <c r="XBW25" s="46"/>
      <c r="XBX25" s="46"/>
      <c r="XBY25" s="46"/>
      <c r="XBZ25" s="46"/>
      <c r="XCA25" s="46"/>
      <c r="XCB25" s="46"/>
      <c r="XCC25" s="46"/>
      <c r="XCD25" s="46"/>
      <c r="XCE25" s="46"/>
      <c r="XCF25" s="46"/>
      <c r="XCG25" s="46"/>
      <c r="XCH25" s="46"/>
      <c r="XCI25" s="46"/>
      <c r="XCJ25" s="46"/>
      <c r="XCK25" s="46"/>
      <c r="XCL25" s="46"/>
      <c r="XCM25" s="46"/>
      <c r="XCN25" s="46"/>
      <c r="XCO25" s="46"/>
      <c r="XCP25" s="46"/>
      <c r="XCQ25" s="46"/>
      <c r="XCR25" s="46"/>
      <c r="XCS25" s="46"/>
      <c r="XCT25" s="46"/>
      <c r="XCU25" s="46"/>
      <c r="XCV25" s="46"/>
      <c r="XCW25" s="46"/>
      <c r="XCX25" s="46"/>
      <c r="XCY25" s="46"/>
      <c r="XCZ25" s="46"/>
      <c r="XDA25" s="46"/>
      <c r="XDB25" s="46"/>
      <c r="XDC25" s="46"/>
      <c r="XDD25" s="46"/>
      <c r="XDE25" s="46"/>
      <c r="XDF25" s="46"/>
      <c r="XDG25" s="46"/>
      <c r="XDH25" s="46"/>
      <c r="XDI25" s="46"/>
      <c r="XDJ25" s="46"/>
      <c r="XDK25" s="46"/>
      <c r="XDL25" s="46"/>
      <c r="XDM25" s="46"/>
      <c r="XDN25" s="46"/>
      <c r="XDO25" s="46"/>
      <c r="XDP25" s="46"/>
      <c r="XDQ25" s="46"/>
      <c r="XDR25" s="46"/>
      <c r="XDS25" s="46"/>
      <c r="XDT25" s="46"/>
      <c r="XDU25" s="46"/>
      <c r="XDV25" s="46"/>
      <c r="XDW25" s="46"/>
      <c r="XDX25" s="46"/>
      <c r="XDY25" s="46"/>
      <c r="XDZ25" s="46"/>
      <c r="XEA25" s="46"/>
      <c r="XEB25" s="46"/>
      <c r="XEC25" s="46"/>
      <c r="XED25" s="46"/>
      <c r="XEE25" s="46"/>
      <c r="XEF25" s="46"/>
      <c r="XEG25" s="46"/>
      <c r="XEH25" s="46"/>
      <c r="XEI25" s="46"/>
      <c r="XEJ25" s="46"/>
      <c r="XEK25" s="46"/>
      <c r="XEL25" s="46"/>
      <c r="XEM25" s="46"/>
      <c r="XEN25" s="46"/>
      <c r="XEO25" s="46"/>
      <c r="XEP25" s="46"/>
      <c r="XEQ25" s="46"/>
    </row>
    <row r="26" spans="1:16371">
      <c r="A26" s="590" t="s">
        <v>423</v>
      </c>
      <c r="B26" s="221"/>
      <c r="E26" s="46"/>
      <c r="F26" s="46"/>
      <c r="G26" s="46"/>
      <c r="H26" s="46"/>
      <c r="J26" s="46" t="s">
        <v>183</v>
      </c>
      <c r="K26" s="473">
        <f>$B$23</f>
        <v>7.0917741285375646E-2</v>
      </c>
      <c r="L26" s="343">
        <f t="shared" ref="L26:BP26" si="400">$B$23</f>
        <v>7.0917741285375646E-2</v>
      </c>
      <c r="M26" s="343">
        <f t="shared" si="400"/>
        <v>7.0917741285375646E-2</v>
      </c>
      <c r="N26" s="343">
        <f t="shared" si="400"/>
        <v>7.0917741285375646E-2</v>
      </c>
      <c r="O26" s="343">
        <f t="shared" si="400"/>
        <v>7.0917741285375646E-2</v>
      </c>
      <c r="P26" s="343">
        <f t="shared" si="400"/>
        <v>7.0917741285375646E-2</v>
      </c>
      <c r="Q26" s="343">
        <f t="shared" si="400"/>
        <v>7.0917741285375646E-2</v>
      </c>
      <c r="R26" s="343">
        <f t="shared" si="400"/>
        <v>7.0917741285375646E-2</v>
      </c>
      <c r="S26" s="343">
        <f t="shared" si="400"/>
        <v>7.0917741285375646E-2</v>
      </c>
      <c r="T26" s="343">
        <f t="shared" si="400"/>
        <v>7.0917741285375646E-2</v>
      </c>
      <c r="U26" s="343">
        <f t="shared" si="400"/>
        <v>7.0917741285375646E-2</v>
      </c>
      <c r="V26" s="343">
        <f t="shared" si="400"/>
        <v>7.0917741285375646E-2</v>
      </c>
      <c r="W26" s="343">
        <f t="shared" si="400"/>
        <v>7.0917741285375646E-2</v>
      </c>
      <c r="X26" s="343">
        <f t="shared" si="400"/>
        <v>7.0917741285375646E-2</v>
      </c>
      <c r="Y26" s="343">
        <f t="shared" si="400"/>
        <v>7.0917741285375646E-2</v>
      </c>
      <c r="Z26" s="343">
        <f t="shared" si="400"/>
        <v>7.0917741285375646E-2</v>
      </c>
      <c r="AA26" s="343">
        <f t="shared" si="400"/>
        <v>7.0917741285375646E-2</v>
      </c>
      <c r="AB26" s="343">
        <f t="shared" si="400"/>
        <v>7.0917741285375646E-2</v>
      </c>
      <c r="AC26" s="343">
        <f t="shared" si="400"/>
        <v>7.0917741285375646E-2</v>
      </c>
      <c r="AD26" s="343">
        <f t="shared" si="400"/>
        <v>7.0917741285375646E-2</v>
      </c>
      <c r="AE26" s="343">
        <f t="shared" si="400"/>
        <v>7.0917741285375646E-2</v>
      </c>
      <c r="AF26" s="343">
        <f t="shared" si="400"/>
        <v>7.0917741285375646E-2</v>
      </c>
      <c r="AG26" s="343">
        <f t="shared" si="400"/>
        <v>7.0917741285375646E-2</v>
      </c>
      <c r="AH26" s="343">
        <f t="shared" si="400"/>
        <v>7.0917741285375646E-2</v>
      </c>
      <c r="AI26" s="343">
        <f t="shared" si="400"/>
        <v>7.0917741285375646E-2</v>
      </c>
      <c r="AJ26" s="343">
        <f t="shared" si="400"/>
        <v>7.0917741285375646E-2</v>
      </c>
      <c r="AK26" s="343">
        <f t="shared" si="400"/>
        <v>7.0917741285375646E-2</v>
      </c>
      <c r="AL26" s="343">
        <f t="shared" si="400"/>
        <v>7.0917741285375646E-2</v>
      </c>
      <c r="AM26" s="343">
        <f t="shared" si="400"/>
        <v>7.0917741285375646E-2</v>
      </c>
      <c r="AN26" s="343">
        <f t="shared" si="400"/>
        <v>7.0917741285375646E-2</v>
      </c>
      <c r="AO26" s="343">
        <f t="shared" si="400"/>
        <v>7.0917741285375646E-2</v>
      </c>
      <c r="AP26" s="343">
        <f t="shared" si="400"/>
        <v>7.0917741285375646E-2</v>
      </c>
      <c r="AQ26" s="343">
        <f t="shared" si="400"/>
        <v>7.0917741285375646E-2</v>
      </c>
      <c r="AR26" s="343">
        <f t="shared" si="400"/>
        <v>7.0917741285375646E-2</v>
      </c>
      <c r="AS26" s="343">
        <f t="shared" si="400"/>
        <v>7.0917741285375646E-2</v>
      </c>
      <c r="AT26" s="343">
        <f t="shared" si="400"/>
        <v>7.0917741285375646E-2</v>
      </c>
      <c r="AU26" s="343">
        <f t="shared" si="400"/>
        <v>7.0917741285375646E-2</v>
      </c>
      <c r="AV26" s="343">
        <f t="shared" si="400"/>
        <v>7.0917741285375646E-2</v>
      </c>
      <c r="AW26" s="343">
        <f t="shared" si="400"/>
        <v>7.0917741285375646E-2</v>
      </c>
      <c r="AX26" s="343">
        <f t="shared" si="400"/>
        <v>7.0917741285375646E-2</v>
      </c>
      <c r="AY26" s="343">
        <f t="shared" si="400"/>
        <v>7.0917741285375646E-2</v>
      </c>
      <c r="AZ26" s="343">
        <f t="shared" si="400"/>
        <v>7.0917741285375646E-2</v>
      </c>
      <c r="BA26" s="343">
        <f t="shared" si="400"/>
        <v>7.0917741285375646E-2</v>
      </c>
      <c r="BB26" s="343">
        <f t="shared" si="400"/>
        <v>7.0917741285375646E-2</v>
      </c>
      <c r="BC26" s="343">
        <f t="shared" si="400"/>
        <v>7.0917741285375646E-2</v>
      </c>
      <c r="BD26" s="343">
        <f t="shared" si="400"/>
        <v>7.0917741285375646E-2</v>
      </c>
      <c r="BE26" s="343">
        <f t="shared" si="400"/>
        <v>7.0917741285375646E-2</v>
      </c>
      <c r="BF26" s="343">
        <f t="shared" si="400"/>
        <v>7.0917741285375646E-2</v>
      </c>
      <c r="BG26" s="343">
        <f t="shared" si="400"/>
        <v>7.0917741285375646E-2</v>
      </c>
      <c r="BH26" s="343">
        <f t="shared" si="400"/>
        <v>7.0917741285375646E-2</v>
      </c>
      <c r="BI26" s="343">
        <f t="shared" si="400"/>
        <v>7.0917741285375646E-2</v>
      </c>
      <c r="BJ26" s="343">
        <f t="shared" si="400"/>
        <v>7.0917741285375646E-2</v>
      </c>
      <c r="BK26" s="343">
        <f t="shared" si="400"/>
        <v>7.0917741285375646E-2</v>
      </c>
      <c r="BL26" s="343">
        <f t="shared" si="400"/>
        <v>7.0917741285375646E-2</v>
      </c>
      <c r="BM26" s="343">
        <f t="shared" si="400"/>
        <v>7.0917741285375646E-2</v>
      </c>
      <c r="BN26" s="343">
        <f t="shared" si="400"/>
        <v>7.0917741285375646E-2</v>
      </c>
      <c r="BO26" s="343">
        <f t="shared" si="400"/>
        <v>7.0917741285375646E-2</v>
      </c>
      <c r="BP26" s="343">
        <f t="shared" si="400"/>
        <v>7.0917741285375646E-2</v>
      </c>
      <c r="BQ26" s="343">
        <f t="shared" ref="BQ26:EB26" si="401">$B$23</f>
        <v>7.0917741285375646E-2</v>
      </c>
      <c r="BR26" s="343">
        <f t="shared" si="401"/>
        <v>7.0917741285375646E-2</v>
      </c>
      <c r="BS26" s="343">
        <f t="shared" si="401"/>
        <v>7.0917741285375646E-2</v>
      </c>
      <c r="BT26" s="343">
        <f t="shared" si="401"/>
        <v>7.0917741285375646E-2</v>
      </c>
      <c r="BU26" s="343">
        <f t="shared" si="401"/>
        <v>7.0917741285375646E-2</v>
      </c>
      <c r="BV26" s="343">
        <f t="shared" si="401"/>
        <v>7.0917741285375646E-2</v>
      </c>
      <c r="BW26" s="343">
        <f t="shared" si="401"/>
        <v>7.0917741285375646E-2</v>
      </c>
      <c r="BX26" s="343">
        <f t="shared" si="401"/>
        <v>7.0917741285375646E-2</v>
      </c>
      <c r="BY26" s="343">
        <f t="shared" si="401"/>
        <v>7.0917741285375646E-2</v>
      </c>
      <c r="BZ26" s="343">
        <f t="shared" si="401"/>
        <v>7.0917741285375646E-2</v>
      </c>
      <c r="CA26" s="343">
        <f t="shared" si="401"/>
        <v>7.0917741285375646E-2</v>
      </c>
      <c r="CB26" s="343">
        <f t="shared" si="401"/>
        <v>7.0917741285375646E-2</v>
      </c>
      <c r="CC26" s="343">
        <f t="shared" si="401"/>
        <v>7.0917741285375646E-2</v>
      </c>
      <c r="CD26" s="343">
        <f t="shared" si="401"/>
        <v>7.0917741285375646E-2</v>
      </c>
      <c r="CE26" s="343">
        <f t="shared" si="401"/>
        <v>7.0917741285375646E-2</v>
      </c>
      <c r="CF26" s="343">
        <f t="shared" si="401"/>
        <v>7.0917741285375646E-2</v>
      </c>
      <c r="CG26" s="343">
        <f t="shared" si="401"/>
        <v>7.0917741285375646E-2</v>
      </c>
      <c r="CH26" s="343">
        <f t="shared" si="401"/>
        <v>7.0917741285375646E-2</v>
      </c>
      <c r="CI26" s="343">
        <f t="shared" si="401"/>
        <v>7.0917741285375646E-2</v>
      </c>
      <c r="CJ26" s="343">
        <f t="shared" si="401"/>
        <v>7.0917741285375646E-2</v>
      </c>
      <c r="CK26" s="343">
        <f t="shared" si="401"/>
        <v>7.0917741285375646E-2</v>
      </c>
      <c r="CL26" s="343">
        <f t="shared" si="401"/>
        <v>7.0917741285375646E-2</v>
      </c>
      <c r="CM26" s="343">
        <f t="shared" si="401"/>
        <v>7.0917741285375646E-2</v>
      </c>
      <c r="CN26" s="343">
        <f t="shared" si="401"/>
        <v>7.0917741285375646E-2</v>
      </c>
      <c r="CO26" s="343">
        <f t="shared" si="401"/>
        <v>7.0917741285375646E-2</v>
      </c>
      <c r="CP26" s="343">
        <f t="shared" si="401"/>
        <v>7.0917741285375646E-2</v>
      </c>
      <c r="CQ26" s="343">
        <f t="shared" si="401"/>
        <v>7.0917741285375646E-2</v>
      </c>
      <c r="CR26" s="343">
        <f t="shared" si="401"/>
        <v>7.0917741285375646E-2</v>
      </c>
      <c r="CS26" s="343">
        <f t="shared" si="401"/>
        <v>7.0917741285375646E-2</v>
      </c>
      <c r="CT26" s="343">
        <f t="shared" si="401"/>
        <v>7.0917741285375646E-2</v>
      </c>
      <c r="CU26" s="343">
        <f t="shared" si="401"/>
        <v>7.0917741285375646E-2</v>
      </c>
      <c r="CV26" s="343">
        <f t="shared" si="401"/>
        <v>7.0917741285375646E-2</v>
      </c>
      <c r="CW26" s="343">
        <f t="shared" si="401"/>
        <v>7.0917741285375646E-2</v>
      </c>
      <c r="CX26" s="343">
        <f t="shared" si="401"/>
        <v>7.0917741285375646E-2</v>
      </c>
      <c r="CY26" s="343">
        <f t="shared" si="401"/>
        <v>7.0917741285375646E-2</v>
      </c>
      <c r="CZ26" s="343">
        <f t="shared" si="401"/>
        <v>7.0917741285375646E-2</v>
      </c>
      <c r="DA26" s="343">
        <f t="shared" si="401"/>
        <v>7.0917741285375646E-2</v>
      </c>
      <c r="DB26" s="343">
        <f t="shared" si="401"/>
        <v>7.0917741285375646E-2</v>
      </c>
      <c r="DC26" s="343">
        <f t="shared" si="401"/>
        <v>7.0917741285375646E-2</v>
      </c>
      <c r="DD26" s="343">
        <f t="shared" si="401"/>
        <v>7.0917741285375646E-2</v>
      </c>
      <c r="DE26" s="343">
        <f t="shared" si="401"/>
        <v>7.0917741285375646E-2</v>
      </c>
      <c r="DF26" s="343">
        <f t="shared" si="401"/>
        <v>7.0917741285375646E-2</v>
      </c>
      <c r="DG26" s="343">
        <f t="shared" si="401"/>
        <v>7.0917741285375646E-2</v>
      </c>
      <c r="DH26" s="343">
        <f t="shared" si="401"/>
        <v>7.0917741285375646E-2</v>
      </c>
      <c r="DI26" s="343">
        <f t="shared" si="401"/>
        <v>7.0917741285375646E-2</v>
      </c>
      <c r="DJ26" s="343">
        <f t="shared" si="401"/>
        <v>7.0917741285375646E-2</v>
      </c>
      <c r="DK26" s="343">
        <f t="shared" si="401"/>
        <v>7.0917741285375646E-2</v>
      </c>
      <c r="DL26" s="343">
        <f t="shared" si="401"/>
        <v>7.0917741285375646E-2</v>
      </c>
      <c r="DM26" s="343">
        <f t="shared" si="401"/>
        <v>7.0917741285375646E-2</v>
      </c>
      <c r="DN26" s="343">
        <f t="shared" si="401"/>
        <v>7.0917741285375646E-2</v>
      </c>
      <c r="DO26" s="343">
        <f t="shared" si="401"/>
        <v>7.0917741285375646E-2</v>
      </c>
      <c r="DP26" s="343">
        <f t="shared" si="401"/>
        <v>7.0917741285375646E-2</v>
      </c>
      <c r="DQ26" s="343">
        <f t="shared" si="401"/>
        <v>7.0917741285375646E-2</v>
      </c>
      <c r="DR26" s="343">
        <f t="shared" si="401"/>
        <v>7.0917741285375646E-2</v>
      </c>
      <c r="DS26" s="343">
        <f t="shared" si="401"/>
        <v>7.0917741285375646E-2</v>
      </c>
      <c r="DT26" s="343">
        <f t="shared" si="401"/>
        <v>7.0917741285375646E-2</v>
      </c>
      <c r="DU26" s="343">
        <f t="shared" si="401"/>
        <v>7.0917741285375646E-2</v>
      </c>
      <c r="DV26" s="343">
        <f t="shared" si="401"/>
        <v>7.0917741285375646E-2</v>
      </c>
      <c r="DW26" s="343">
        <f t="shared" si="401"/>
        <v>7.0917741285375646E-2</v>
      </c>
      <c r="DX26" s="343">
        <f t="shared" si="401"/>
        <v>7.0917741285375646E-2</v>
      </c>
      <c r="DY26" s="343">
        <f t="shared" si="401"/>
        <v>7.0917741285375646E-2</v>
      </c>
      <c r="DZ26" s="343">
        <f t="shared" si="401"/>
        <v>7.0917741285375646E-2</v>
      </c>
      <c r="EA26" s="343">
        <f t="shared" si="401"/>
        <v>7.0917741285375646E-2</v>
      </c>
      <c r="EB26" s="343">
        <f t="shared" si="401"/>
        <v>7.0917741285375646E-2</v>
      </c>
      <c r="EC26" s="343">
        <f t="shared" ref="EC26:FB26" si="402">$B$23</f>
        <v>7.0917741285375646E-2</v>
      </c>
      <c r="ED26" s="343">
        <f t="shared" si="402"/>
        <v>7.0917741285375646E-2</v>
      </c>
      <c r="EE26" s="343">
        <f t="shared" si="402"/>
        <v>7.0917741285375646E-2</v>
      </c>
      <c r="EF26" s="343">
        <f t="shared" si="402"/>
        <v>7.0917741285375646E-2</v>
      </c>
      <c r="EG26" s="343">
        <f t="shared" si="402"/>
        <v>7.0917741285375646E-2</v>
      </c>
      <c r="EH26" s="343">
        <f t="shared" si="402"/>
        <v>7.0917741285375646E-2</v>
      </c>
      <c r="EI26" s="343">
        <f t="shared" si="402"/>
        <v>7.0917741285375646E-2</v>
      </c>
      <c r="EJ26" s="343">
        <f t="shared" si="402"/>
        <v>7.0917741285375646E-2</v>
      </c>
      <c r="EK26" s="343">
        <f t="shared" si="402"/>
        <v>7.0917741285375646E-2</v>
      </c>
      <c r="EL26" s="343">
        <f t="shared" si="402"/>
        <v>7.0917741285375646E-2</v>
      </c>
      <c r="EM26" s="343">
        <f t="shared" si="402"/>
        <v>7.0917741285375646E-2</v>
      </c>
      <c r="EN26" s="343">
        <f t="shared" si="402"/>
        <v>7.0917741285375646E-2</v>
      </c>
      <c r="EO26" s="343">
        <f t="shared" si="402"/>
        <v>7.0917741285375646E-2</v>
      </c>
      <c r="EP26" s="343">
        <f t="shared" si="402"/>
        <v>7.0917741285375646E-2</v>
      </c>
      <c r="EQ26" s="343">
        <f t="shared" si="402"/>
        <v>7.0917741285375646E-2</v>
      </c>
      <c r="ER26" s="343">
        <f t="shared" si="402"/>
        <v>7.0917741285375646E-2</v>
      </c>
      <c r="ES26" s="343">
        <f t="shared" si="402"/>
        <v>7.0917741285375646E-2</v>
      </c>
      <c r="ET26" s="343">
        <f t="shared" si="402"/>
        <v>7.0917741285375646E-2</v>
      </c>
      <c r="EU26" s="343">
        <f t="shared" si="402"/>
        <v>7.0917741285375646E-2</v>
      </c>
      <c r="EV26" s="343">
        <f t="shared" si="402"/>
        <v>7.0917741285375646E-2</v>
      </c>
      <c r="EW26" s="343">
        <f t="shared" si="402"/>
        <v>7.0917741285375646E-2</v>
      </c>
      <c r="EX26" s="343">
        <f t="shared" si="402"/>
        <v>7.0917741285375646E-2</v>
      </c>
      <c r="EY26" s="343">
        <f t="shared" si="402"/>
        <v>7.0917741285375646E-2</v>
      </c>
      <c r="EZ26" s="343">
        <f t="shared" si="402"/>
        <v>7.0917741285375646E-2</v>
      </c>
      <c r="FA26" s="343">
        <f t="shared" si="402"/>
        <v>7.0917741285375646E-2</v>
      </c>
      <c r="FB26" s="343">
        <f t="shared" si="402"/>
        <v>7.0917741285375646E-2</v>
      </c>
    </row>
    <row r="27" spans="1:16371">
      <c r="A27" s="321" t="s">
        <v>180</v>
      </c>
      <c r="B27" s="369">
        <f>J13/1000</f>
        <v>28483.691157320689</v>
      </c>
      <c r="E27" s="46"/>
      <c r="F27" s="46"/>
      <c r="G27" s="46"/>
      <c r="H27" s="46"/>
      <c r="J27" s="46" t="s">
        <v>369</v>
      </c>
      <c r="K27" s="476">
        <f>K25*K26</f>
        <v>320523.406284875</v>
      </c>
      <c r="L27" s="475">
        <f t="shared" ref="L27:AN27" si="403">L19*L26</f>
        <v>404516.57208642748</v>
      </c>
      <c r="M27" s="475">
        <f t="shared" si="403"/>
        <v>490596.67192044039</v>
      </c>
      <c r="N27" s="475">
        <f t="shared" si="403"/>
        <v>589436.98824168043</v>
      </c>
      <c r="O27" s="475">
        <f t="shared" si="403"/>
        <v>660470.3123820012</v>
      </c>
      <c r="P27" s="475">
        <f t="shared" si="403"/>
        <v>735201.48835160304</v>
      </c>
      <c r="Q27" s="475">
        <f t="shared" si="403"/>
        <v>815442.03323704749</v>
      </c>
      <c r="R27" s="475">
        <f t="shared" si="403"/>
        <v>900696.72068807855</v>
      </c>
      <c r="S27" s="475">
        <f t="shared" si="403"/>
        <v>990452.59012360906</v>
      </c>
      <c r="T27" s="475">
        <f t="shared" si="403"/>
        <v>1084185.3127964057</v>
      </c>
      <c r="U27" s="475">
        <f t="shared" si="403"/>
        <v>1181364.7203954402</v>
      </c>
      <c r="V27" s="475">
        <f t="shared" si="403"/>
        <v>1281459.5102224459</v>
      </c>
      <c r="W27" s="475">
        <f t="shared" si="403"/>
        <v>1384557.1437442617</v>
      </c>
      <c r="X27" s="475">
        <f t="shared" si="403"/>
        <v>1490747.7062717318</v>
      </c>
      <c r="Y27" s="475">
        <f t="shared" si="403"/>
        <v>1600123.985675026</v>
      </c>
      <c r="Z27" s="475">
        <f t="shared" si="403"/>
        <v>1712781.5534604189</v>
      </c>
      <c r="AA27" s="475">
        <f t="shared" si="403"/>
        <v>1828818.848279374</v>
      </c>
      <c r="AB27" s="475">
        <f t="shared" si="403"/>
        <v>1948337.2619428972</v>
      </c>
      <c r="AC27" s="475">
        <f t="shared" si="403"/>
        <v>2071441.2280163264</v>
      </c>
      <c r="AD27" s="475">
        <f t="shared" si="403"/>
        <v>2198238.3130719587</v>
      </c>
      <c r="AE27" s="475">
        <f t="shared" si="403"/>
        <v>2328839.3106792597</v>
      </c>
      <c r="AF27" s="475">
        <f t="shared" si="403"/>
        <v>2463358.3382147797</v>
      </c>
      <c r="AG27" s="475">
        <f t="shared" si="403"/>
        <v>2601912.9365763655</v>
      </c>
      <c r="AH27" s="475">
        <f t="shared" si="403"/>
        <v>2744624.1728887991</v>
      </c>
      <c r="AI27" s="475">
        <f t="shared" si="403"/>
        <v>2891616.7462906055</v>
      </c>
      <c r="AJ27" s="475">
        <f t="shared" si="403"/>
        <v>3043019.0968944663</v>
      </c>
      <c r="AK27" s="475">
        <f t="shared" si="403"/>
        <v>3198963.5180164422</v>
      </c>
      <c r="AL27" s="475">
        <f t="shared" si="403"/>
        <v>3359586.2717720778</v>
      </c>
      <c r="AM27" s="475">
        <f t="shared" si="403"/>
        <v>3525027.7081403825</v>
      </c>
      <c r="AN27" s="475">
        <f t="shared" si="403"/>
        <v>3695432.3875997365</v>
      </c>
      <c r="AO27" s="475">
        <f t="shared" ref="AO27:CL27" si="404">AO19*AO26</f>
        <v>3870949.2074428713</v>
      </c>
      <c r="AP27" s="475">
        <f t="shared" si="404"/>
        <v>4051731.5318812998</v>
      </c>
      <c r="AQ27" s="475">
        <f t="shared" si="404"/>
        <v>4237937.3260528808</v>
      </c>
      <c r="AR27" s="475">
        <f t="shared" si="404"/>
        <v>4429729.2940496104</v>
      </c>
      <c r="AS27" s="475">
        <f t="shared" si="404"/>
        <v>4627275.0210862411</v>
      </c>
      <c r="AT27" s="475">
        <f t="shared" si="404"/>
        <v>4830747.1199339703</v>
      </c>
      <c r="AU27" s="475">
        <f t="shared" si="404"/>
        <v>5040323.3817471322</v>
      </c>
      <c r="AV27" s="475">
        <f t="shared" si="404"/>
        <v>5256186.931414688</v>
      </c>
      <c r="AW27" s="475">
        <f t="shared" si="404"/>
        <v>5478526.3875722708</v>
      </c>
      <c r="AX27" s="475">
        <f t="shared" si="404"/>
        <v>5707536.0274145808</v>
      </c>
      <c r="AY27" s="475">
        <f t="shared" si="404"/>
        <v>5943415.9564521601</v>
      </c>
      <c r="AZ27" s="475">
        <f t="shared" si="404"/>
        <v>6186372.2833608678</v>
      </c>
      <c r="BA27" s="475">
        <f t="shared" si="404"/>
        <v>6436617.3000768367</v>
      </c>
      <c r="BB27" s="475">
        <f t="shared" si="404"/>
        <v>6694369.6672942834</v>
      </c>
      <c r="BC27" s="475">
        <f t="shared" si="404"/>
        <v>6959854.6055282541</v>
      </c>
      <c r="BD27" s="475">
        <f t="shared" si="404"/>
        <v>7233304.0919092447</v>
      </c>
      <c r="BE27" s="475">
        <f t="shared" si="404"/>
        <v>7514957.0628816644</v>
      </c>
      <c r="BF27" s="475">
        <f t="shared" si="404"/>
        <v>7805059.6229832564</v>
      </c>
      <c r="BG27" s="475">
        <f t="shared" si="404"/>
        <v>8103865.2598878955</v>
      </c>
      <c r="BH27" s="475">
        <f t="shared" si="404"/>
        <v>8411635.0658996757</v>
      </c>
      <c r="BI27" s="475">
        <f t="shared" si="404"/>
        <v>8728637.9660918079</v>
      </c>
      <c r="BJ27" s="475">
        <f t="shared" si="404"/>
        <v>9055150.9532897044</v>
      </c>
      <c r="BK27" s="475">
        <f t="shared" si="404"/>
        <v>9391459.3301035371</v>
      </c>
      <c r="BL27" s="475">
        <f t="shared" si="404"/>
        <v>9737856.9582217876</v>
      </c>
      <c r="BM27" s="475">
        <f t="shared" si="404"/>
        <v>10094646.515183581</v>
      </c>
      <c r="BN27" s="475">
        <f t="shared" si="404"/>
        <v>10462139.758854231</v>
      </c>
      <c r="BO27" s="475">
        <f t="shared" si="404"/>
        <v>10840657.799835</v>
      </c>
      <c r="BP27" s="475">
        <f t="shared" si="404"/>
        <v>11230531.382045191</v>
      </c>
      <c r="BQ27" s="475">
        <f t="shared" si="404"/>
        <v>11632101.171721691</v>
      </c>
      <c r="BR27" s="475">
        <f t="shared" si="404"/>
        <v>12045718.055088485</v>
      </c>
      <c r="BS27" s="475">
        <f t="shared" si="404"/>
        <v>12471743.44495628</v>
      </c>
      <c r="BT27" s="475">
        <f t="shared" si="404"/>
        <v>12910549.596520111</v>
      </c>
      <c r="BU27" s="475">
        <f t="shared" si="404"/>
        <v>13362519.932630857</v>
      </c>
      <c r="BV27" s="475">
        <f t="shared" si="404"/>
        <v>13828049.378824927</v>
      </c>
      <c r="BW27" s="475">
        <f t="shared" si="404"/>
        <v>14307544.708404815</v>
      </c>
      <c r="BX27" s="475">
        <f t="shared" si="404"/>
        <v>14801424.897872103</v>
      </c>
      <c r="BY27" s="475">
        <f t="shared" si="404"/>
        <v>15310121.493023409</v>
      </c>
      <c r="BZ27" s="475">
        <f t="shared" si="404"/>
        <v>15834078.986029252</v>
      </c>
      <c r="CA27" s="475">
        <f t="shared" si="404"/>
        <v>16373755.203825273</v>
      </c>
      <c r="CB27" s="475">
        <f t="shared" si="404"/>
        <v>16929621.708155174</v>
      </c>
      <c r="CC27" s="475">
        <f t="shared" si="404"/>
        <v>17502164.207614969</v>
      </c>
      <c r="CD27" s="475">
        <f t="shared" si="404"/>
        <v>18091882.982058559</v>
      </c>
      <c r="CE27" s="475">
        <f t="shared" si="404"/>
        <v>18699293.31973546</v>
      </c>
      <c r="CF27" s="475">
        <f t="shared" si="404"/>
        <v>19324925.967542667</v>
      </c>
      <c r="CG27" s="475">
        <f t="shared" si="404"/>
        <v>19969327.594784088</v>
      </c>
      <c r="CH27" s="475">
        <f t="shared" si="404"/>
        <v>20633061.270842757</v>
      </c>
      <c r="CI27" s="475">
        <f t="shared" si="404"/>
        <v>21316706.957183179</v>
      </c>
      <c r="CJ27" s="475">
        <f t="shared" si="404"/>
        <v>22020862.014113817</v>
      </c>
      <c r="CK27" s="475">
        <f t="shared" si="404"/>
        <v>22746141.722752374</v>
      </c>
      <c r="CL27" s="475">
        <f t="shared" si="404"/>
        <v>23493179.822650094</v>
      </c>
      <c r="CM27" s="475">
        <f t="shared" ref="CM27" si="405">CM19*CM26</f>
        <v>24262629.065544739</v>
      </c>
      <c r="CN27" s="475">
        <f t="shared" ref="CN27" si="406">CN19*CN26</f>
        <v>25055161.785726219</v>
      </c>
      <c r="CO27" s="475">
        <f t="shared" ref="CO27" si="407">CO19*CO26</f>
        <v>25871470.487513151</v>
      </c>
      <c r="CP27" s="475">
        <f t="shared" ref="CP27" si="408">CP19*CP26</f>
        <v>26712268.450353686</v>
      </c>
      <c r="CQ27" s="475">
        <f t="shared" ref="CQ27" si="409">CQ19*CQ26</f>
        <v>27578290.35207944</v>
      </c>
      <c r="CR27" s="475">
        <f t="shared" ref="CR27" si="410">CR19*CR26</f>
        <v>28470292.910856962</v>
      </c>
      <c r="CS27" s="475">
        <f t="shared" ref="CS27" si="411">CS19*CS26</f>
        <v>29389055.546397813</v>
      </c>
      <c r="CT27" s="475">
        <f t="shared" ref="CT27" si="412">CT19*CT26</f>
        <v>30335381.061004888</v>
      </c>
      <c r="CU27" s="475">
        <f t="shared" ref="CU27" si="413">CU19*CU26</f>
        <v>31310096.341050178</v>
      </c>
      <c r="CV27" s="475">
        <f t="shared" ref="CV27" si="414">CV19*CV26</f>
        <v>32314053.079496827</v>
      </c>
      <c r="CW27" s="475">
        <f t="shared" ref="CW27" si="415">CW19*CW26</f>
        <v>33348128.520096872</v>
      </c>
      <c r="CX27" s="475">
        <f t="shared" ref="CX27" si="416">CX19*CX26</f>
        <v>34413226.223914921</v>
      </c>
      <c r="CY27" s="475">
        <f t="shared" ref="CY27" si="417">CY19*CY26</f>
        <v>35510276.858847514</v>
      </c>
      <c r="CZ27" s="475">
        <f t="shared" ref="CZ27" si="418">CZ19*CZ26</f>
        <v>36640239.012828082</v>
      </c>
      <c r="DA27" s="475">
        <f t="shared" ref="DA27" si="419">DA19*DA26</f>
        <v>37804100.031428069</v>
      </c>
      <c r="DB27" s="475">
        <f t="shared" ref="DB27" si="420">DB19*DB26</f>
        <v>39002876.88058605</v>
      </c>
      <c r="DC27" s="475">
        <f t="shared" ref="DC27" si="421">DC19*DC26</f>
        <v>40237617.035218775</v>
      </c>
      <c r="DD27" s="475">
        <f t="shared" ref="DD27" si="422">DD19*DD26</f>
        <v>41509399.394490473</v>
      </c>
      <c r="DE27" s="475">
        <f t="shared" ref="DE27" si="423">DE19*DE26</f>
        <v>42819335.22454033</v>
      </c>
      <c r="DF27" s="475">
        <f t="shared" ref="DF27" si="424">DF19*DF26</f>
        <v>44168569.129491687</v>
      </c>
      <c r="DG27" s="475">
        <f t="shared" ref="DG27" si="425">DG19*DG26</f>
        <v>45558280.051591575</v>
      </c>
      <c r="DH27" s="475">
        <f t="shared" ref="DH27" si="426">DH19*DH26</f>
        <v>46989682.301354468</v>
      </c>
      <c r="DI27" s="475">
        <f t="shared" ref="DI27" si="427">DI19*DI26</f>
        <v>48464026.618610241</v>
      </c>
      <c r="DJ27" s="475">
        <f t="shared" ref="DJ27" si="428">DJ19*DJ26</f>
        <v>49982601.265383691</v>
      </c>
      <c r="DK27" s="475">
        <f t="shared" ref="DK27" si="429">DK19*DK26</f>
        <v>51546733.151560344</v>
      </c>
      <c r="DL27" s="475">
        <f t="shared" ref="DL27" si="430">DL19*DL26</f>
        <v>53157788.9943223</v>
      </c>
      <c r="DM27" s="475">
        <f t="shared" ref="DM27" si="431">DM19*DM26</f>
        <v>54817176.512367114</v>
      </c>
      <c r="DN27" s="475">
        <f t="shared" ref="DN27" si="432">DN19*DN26</f>
        <v>56526345.655953273</v>
      </c>
      <c r="DO27" s="475">
        <f t="shared" ref="DO27" si="433">DO19*DO26</f>
        <v>58286789.873847008</v>
      </c>
      <c r="DP27" s="475">
        <f t="shared" ref="DP27" si="434">DP19*DP26</f>
        <v>60100047.418277554</v>
      </c>
      <c r="DQ27" s="475">
        <f t="shared" ref="DQ27" si="435">DQ19*DQ26</f>
        <v>61967702.689041026</v>
      </c>
      <c r="DR27" s="475">
        <f t="shared" ref="DR27" si="436">DR19*DR26</f>
        <v>63891387.617927402</v>
      </c>
      <c r="DS27" s="475">
        <f t="shared" ref="DS27" si="437">DS19*DS26</f>
        <v>65872783.094680369</v>
      </c>
      <c r="DT27" s="475">
        <f t="shared" ref="DT27" si="438">DT19*DT26</f>
        <v>67913620.435735926</v>
      </c>
      <c r="DU27" s="475">
        <f t="shared" ref="DU27" si="439">DU19*DU26</f>
        <v>70015682.897023141</v>
      </c>
      <c r="DV27" s="475">
        <f t="shared" ref="DV27" si="440">DV19*DV26</f>
        <v>72180807.23214899</v>
      </c>
      <c r="DW27" s="475">
        <f t="shared" ref="DW27" si="441">DW19*DW26</f>
        <v>74410885.297328591</v>
      </c>
      <c r="DX27" s="475">
        <f t="shared" ref="DX27" si="442">DX19*DX26</f>
        <v>76707865.704463601</v>
      </c>
      <c r="DY27" s="475">
        <f t="shared" ref="DY27" si="443">DY19*DY26</f>
        <v>79073755.523812652</v>
      </c>
      <c r="DZ27" s="475">
        <f t="shared" ref="DZ27" si="444">DZ19*DZ26</f>
        <v>81510622.037742168</v>
      </c>
      <c r="EA27" s="475">
        <f t="shared" ref="EA27" si="445">EA19*EA26</f>
        <v>84020594.547089577</v>
      </c>
      <c r="EB27" s="475">
        <f t="shared" ref="EB27" si="446">EB19*EB26</f>
        <v>86605866.231717393</v>
      </c>
      <c r="EC27" s="475">
        <f t="shared" ref="EC27" si="447">EC19*EC26</f>
        <v>89268696.066884071</v>
      </c>
      <c r="ED27" s="475">
        <f t="shared" ref="ED27" si="448">ED19*ED26</f>
        <v>92011410.797105744</v>
      </c>
      <c r="EE27" s="475">
        <f t="shared" ref="EE27" si="449">EE19*EE26</f>
        <v>94836406.969234064</v>
      </c>
      <c r="EF27" s="475">
        <f t="shared" ref="EF27" si="450">EF19*EF26</f>
        <v>97746153.026526242</v>
      </c>
      <c r="EG27" s="475">
        <f t="shared" ref="EG27" si="451">EG19*EG26</f>
        <v>100743191.46553718</v>
      </c>
      <c r="EH27" s="475">
        <f t="shared" ref="EH27" si="452">EH19*EH26</f>
        <v>103830141.05771844</v>
      </c>
      <c r="EI27" s="475">
        <f t="shared" ref="EI27" si="453">EI19*EI26</f>
        <v>107009699.13766512</v>
      </c>
      <c r="EJ27" s="475">
        <f t="shared" ref="EJ27" si="454">EJ19*EJ26</f>
        <v>110284643.96001023</v>
      </c>
      <c r="EK27" s="475">
        <f t="shared" ref="EK27" si="455">EK19*EK26</f>
        <v>113657837.12702569</v>
      </c>
      <c r="EL27" s="475">
        <f t="shared" ref="EL27" si="456">EL19*EL26</f>
        <v>117132226.08905159</v>
      </c>
      <c r="EM27" s="475">
        <f t="shared" ref="EM27" si="457">EM19*EM26</f>
        <v>120710846.71993828</v>
      </c>
      <c r="EN27" s="475">
        <f t="shared" ref="EN27" si="458">EN19*EN26</f>
        <v>124396825.96975157</v>
      </c>
      <c r="EO27" s="475">
        <f t="shared" ref="EO27" si="459">EO19*EO26</f>
        <v>128193384.59705926</v>
      </c>
      <c r="EP27" s="475">
        <f t="shared" ref="EP27" si="460">EP19*EP26</f>
        <v>132103839.9831862</v>
      </c>
      <c r="EQ27" s="475">
        <f t="shared" ref="EQ27" si="461">EQ19*EQ26</f>
        <v>136131609.03089693</v>
      </c>
      <c r="ER27" s="475">
        <f t="shared" ref="ER27" si="462">ER19*ER26</f>
        <v>140280211.15003899</v>
      </c>
      <c r="ES27" s="475">
        <f t="shared" ref="ES27" si="463">ES19*ES26</f>
        <v>144553271.3327553</v>
      </c>
      <c r="ET27" s="475">
        <f t="shared" ref="ET27" si="464">ET19*ET26</f>
        <v>148954523.3209531</v>
      </c>
      <c r="EU27" s="475">
        <f t="shared" ref="EU27" si="465">EU19*EU26</f>
        <v>153487812.86879686</v>
      </c>
      <c r="EV27" s="475">
        <f t="shared" ref="EV27" si="466">EV19*EV26</f>
        <v>158157101.10307586</v>
      </c>
      <c r="EW27" s="475">
        <f t="shared" ref="EW27" si="467">EW19*EW26</f>
        <v>162966467.98438329</v>
      </c>
      <c r="EX27" s="475">
        <f t="shared" ref="EX27" si="468">EX19*EX26</f>
        <v>167920115.87212995</v>
      </c>
      <c r="EY27" s="475">
        <f t="shared" ref="EY27" si="469">EY19*EY26</f>
        <v>173022373.196509</v>
      </c>
      <c r="EZ27" s="475">
        <f t="shared" ref="EZ27" si="470">EZ19*EZ26</f>
        <v>178277698.24061939</v>
      </c>
      <c r="FA27" s="475">
        <f t="shared" ref="FA27" si="471">FA19*FA26</f>
        <v>183690683.03605312</v>
      </c>
      <c r="FB27" s="475">
        <f t="shared" ref="FB27" si="472">FB19*FB26</f>
        <v>189266057.37534985</v>
      </c>
    </row>
    <row r="28" spans="1:16371">
      <c r="A28" s="48" t="s">
        <v>68</v>
      </c>
      <c r="B28" s="316">
        <f>Model!AF116/1000</f>
        <v>186.68899999999999</v>
      </c>
      <c r="E28" s="46"/>
      <c r="F28" s="46"/>
      <c r="G28" s="46"/>
      <c r="H28" s="46"/>
      <c r="J28" s="46" t="s">
        <v>295</v>
      </c>
      <c r="K28" s="473">
        <f t="shared" ref="K28:P28" si="473">K30/K25</f>
        <v>0.2794401089865336</v>
      </c>
      <c r="L28" s="343">
        <f t="shared" si="473"/>
        <v>0.25645790009322067</v>
      </c>
      <c r="M28" s="343">
        <f t="shared" si="473"/>
        <v>0.24062556098700605</v>
      </c>
      <c r="N28" s="343">
        <f t="shared" si="473"/>
        <v>0.21726694523169013</v>
      </c>
      <c r="O28" s="343">
        <f t="shared" si="473"/>
        <v>0.20060429265711985</v>
      </c>
      <c r="P28" s="343">
        <f t="shared" si="473"/>
        <v>0.18516361860894637</v>
      </c>
      <c r="Q28" s="343">
        <f t="shared" ref="Q28:AV28" si="474">Q18-Q26</f>
        <v>0.16703288346832101</v>
      </c>
      <c r="R28" s="343">
        <f t="shared" si="474"/>
        <v>0.15354579399205417</v>
      </c>
      <c r="S28" s="343">
        <f t="shared" si="474"/>
        <v>0.14106972676045959</v>
      </c>
      <c r="T28" s="343">
        <f t="shared" si="474"/>
        <v>0.12959010584815719</v>
      </c>
      <c r="U28" s="343">
        <f t="shared" si="474"/>
        <v>0.11906267660383468</v>
      </c>
      <c r="V28" s="343">
        <f t="shared" si="474"/>
        <v>0.10984820670636969</v>
      </c>
      <c r="W28" s="343">
        <f t="shared" si="474"/>
        <v>0.10171883276269231</v>
      </c>
      <c r="X28" s="343">
        <f t="shared" si="474"/>
        <v>9.4496521410223355E-2</v>
      </c>
      <c r="Y28" s="343">
        <f t="shared" si="474"/>
        <v>8.8040153423509293E-2</v>
      </c>
      <c r="Z28" s="343">
        <f t="shared" si="474"/>
        <v>8.2236427180391536E-2</v>
      </c>
      <c r="AA28" s="343">
        <f t="shared" si="474"/>
        <v>7.699332571857806E-2</v>
      </c>
      <c r="AB28" s="343">
        <f t="shared" si="474"/>
        <v>7.2235342312626599E-2</v>
      </c>
      <c r="AC28" s="343">
        <f t="shared" si="474"/>
        <v>6.7899936037093434E-2</v>
      </c>
      <c r="AD28" s="343">
        <f t="shared" si="474"/>
        <v>6.3934862855181185E-2</v>
      </c>
      <c r="AE28" s="343">
        <f t="shared" si="474"/>
        <v>6.0296139898279616E-2</v>
      </c>
      <c r="AF28" s="343">
        <f t="shared" si="474"/>
        <v>5.6946474343351372E-2</v>
      </c>
      <c r="AG28" s="343">
        <f t="shared" si="474"/>
        <v>5.3854037717493933E-2</v>
      </c>
      <c r="AH28" s="343">
        <f t="shared" si="474"/>
        <v>5.0991500158556774E-2</v>
      </c>
      <c r="AI28" s="343">
        <f t="shared" si="474"/>
        <v>4.833526250536016E-2</v>
      </c>
      <c r="AJ28" s="343">
        <f t="shared" si="474"/>
        <v>4.5864840499419968E-2</v>
      </c>
      <c r="AK28" s="343">
        <f t="shared" si="474"/>
        <v>4.3562367068893451E-2</v>
      </c>
      <c r="AL28" s="343">
        <f t="shared" si="474"/>
        <v>4.1412187096338468E-2</v>
      </c>
      <c r="AM28" s="343">
        <f t="shared" si="474"/>
        <v>3.9400525223463101E-2</v>
      </c>
      <c r="AN28" s="343">
        <f t="shared" si="474"/>
        <v>3.7515211783048411E-2</v>
      </c>
      <c r="AO28" s="343">
        <f t="shared" si="474"/>
        <v>3.5745455328163547E-2</v>
      </c>
      <c r="AP28" s="343">
        <f t="shared" si="474"/>
        <v>3.408165277050329E-2</v>
      </c>
      <c r="AQ28" s="343">
        <f t="shared" si="474"/>
        <v>3.2515230067944309E-2</v>
      </c>
      <c r="AR28" s="343">
        <f t="shared" si="474"/>
        <v>3.1038507876448157E-2</v>
      </c>
      <c r="AS28" s="343">
        <f t="shared" si="474"/>
        <v>2.9644587718595197E-2</v>
      </c>
      <c r="AT28" s="343">
        <f t="shared" si="474"/>
        <v>2.8327255104168711E-2</v>
      </c>
      <c r="AU28" s="343">
        <f t="shared" si="474"/>
        <v>2.7080896728850071E-2</v>
      </c>
      <c r="AV28" s="343">
        <f t="shared" si="474"/>
        <v>2.5900429420746815E-2</v>
      </c>
      <c r="AW28" s="343">
        <f t="shared" ref="AW28:CB28" si="475">AW18-AW26</f>
        <v>2.4781238935109112E-2</v>
      </c>
      <c r="AX28" s="343">
        <f t="shared" si="475"/>
        <v>2.371912704071856E-2</v>
      </c>
      <c r="AY28" s="343">
        <f t="shared" si="475"/>
        <v>2.2710265616373376E-2</v>
      </c>
      <c r="AZ28" s="343">
        <f t="shared" si="475"/>
        <v>2.1751156697380911E-2</v>
      </c>
      <c r="BA28" s="343">
        <f t="shared" si="475"/>
        <v>2.0838597591301605E-2</v>
      </c>
      <c r="BB28" s="343">
        <f t="shared" si="475"/>
        <v>1.9969650328099303E-2</v>
      </c>
      <c r="BC28" s="343">
        <f t="shared" si="475"/>
        <v>1.9141614829122064E-2</v>
      </c>
      <c r="BD28" s="343">
        <f t="shared" si="475"/>
        <v>1.8352005277261274E-2</v>
      </c>
      <c r="BE28" s="343">
        <f t="shared" si="475"/>
        <v>1.7598529251378073E-2</v>
      </c>
      <c r="BF28" s="343">
        <f t="shared" si="475"/>
        <v>1.687906925493099E-2</v>
      </c>
      <c r="BG28" s="343">
        <f t="shared" si="475"/>
        <v>1.6191666324293363E-2</v>
      </c>
      <c r="BH28" s="343">
        <f t="shared" si="475"/>
        <v>1.5534505448594971E-2</v>
      </c>
      <c r="BI28" s="343">
        <f t="shared" si="475"/>
        <v>1.4905902571723847E-2</v>
      </c>
      <c r="BJ28" s="343">
        <f t="shared" si="475"/>
        <v>1.4304292979721703E-2</v>
      </c>
      <c r="BK28" s="343">
        <f t="shared" si="475"/>
        <v>1.3728220904283855E-2</v>
      </c>
      <c r="BL28" s="343">
        <f t="shared" si="475"/>
        <v>1.3176330196308081E-2</v>
      </c>
      <c r="BM28" s="343">
        <f t="shared" si="475"/>
        <v>1.2647355943145117E-2</v>
      </c>
      <c r="BN28" s="343">
        <f t="shared" si="475"/>
        <v>1.2140116919968788E-2</v>
      </c>
      <c r="BO28" s="343">
        <f t="shared" si="475"/>
        <v>1.1653508779987651E-2</v>
      </c>
      <c r="BP28" s="343">
        <f t="shared" si="475"/>
        <v>1.1186497900456976E-2</v>
      </c>
      <c r="BQ28" s="343">
        <f t="shared" si="475"/>
        <v>1.0738115811946891E-2</v>
      </c>
      <c r="BR28" s="343">
        <f t="shared" si="475"/>
        <v>1.0307454147350195E-2</v>
      </c>
      <c r="BS28" s="343">
        <f t="shared" si="475"/>
        <v>9.8936600548959336E-3</v>
      </c>
      <c r="BT28" s="343">
        <f t="shared" si="475"/>
        <v>9.495932026162196E-3</v>
      </c>
      <c r="BU28" s="343">
        <f t="shared" si="475"/>
        <v>9.1135160959068678E-3</v>
      </c>
      <c r="BV28" s="343">
        <f t="shared" si="475"/>
        <v>8.7457023755955626E-3</v>
      </c>
      <c r="BW28" s="343">
        <f t="shared" si="475"/>
        <v>8.3918218869065003E-3</v>
      </c>
      <c r="BX28" s="343">
        <f t="shared" si="475"/>
        <v>8.0512436653309982E-3</v>
      </c>
      <c r="BY28" s="343">
        <f t="shared" si="475"/>
        <v>7.7233721073411976E-3</v>
      </c>
      <c r="BZ28" s="343">
        <f t="shared" si="475"/>
        <v>7.4076445375337169E-3</v>
      </c>
      <c r="CA28" s="343">
        <f t="shared" si="475"/>
        <v>7.1035289747323344E-3</v>
      </c>
      <c r="CB28" s="343">
        <f t="shared" si="475"/>
        <v>6.8105220782971737E-3</v>
      </c>
      <c r="CC28" s="343">
        <f t="shared" ref="CC28:DH28" si="476">CC18-CC26</f>
        <v>6.5281472578806038E-3</v>
      </c>
      <c r="CD28" s="343">
        <f t="shared" si="476"/>
        <v>6.2559529316275342E-3</v>
      </c>
      <c r="CE28" s="343">
        <f t="shared" si="476"/>
        <v>5.9935109193715447E-3</v>
      </c>
      <c r="CF28" s="343">
        <f t="shared" si="476"/>
        <v>5.7404149587525211E-3</v>
      </c>
      <c r="CG28" s="343">
        <f t="shared" si="476"/>
        <v>5.49627933339987E-3</v>
      </c>
      <c r="CH28" s="343">
        <f t="shared" si="476"/>
        <v>5.2607376034079362E-3</v>
      </c>
      <c r="CI28" s="343">
        <f t="shared" si="476"/>
        <v>5.0334414292917545E-3</v>
      </c>
      <c r="CJ28" s="343">
        <f t="shared" si="476"/>
        <v>4.8140594814688464E-3</v>
      </c>
      <c r="CK28" s="343">
        <f t="shared" si="476"/>
        <v>4.6022764280764517E-3</v>
      </c>
      <c r="CL28" s="343">
        <f t="shared" si="476"/>
        <v>4.3977919946169702E-3</v>
      </c>
      <c r="CM28" s="343">
        <f t="shared" si="476"/>
        <v>4.2003200895346093E-3</v>
      </c>
      <c r="CN28" s="343">
        <f t="shared" si="476"/>
        <v>4.0095879903731674E-3</v>
      </c>
      <c r="CO28" s="343">
        <f t="shared" si="476"/>
        <v>3.8253355856560228E-3</v>
      </c>
      <c r="CP28" s="343">
        <f t="shared" si="476"/>
        <v>3.6473146680693069E-3</v>
      </c>
      <c r="CQ28" s="343">
        <f t="shared" si="476"/>
        <v>3.4752882749256447E-3</v>
      </c>
      <c r="CR28" s="343">
        <f t="shared" si="476"/>
        <v>3.3090300722426469E-3</v>
      </c>
      <c r="CS28" s="343">
        <f t="shared" si="476"/>
        <v>3.1483237790915913E-3</v>
      </c>
      <c r="CT28" s="343">
        <f t="shared" si="476"/>
        <v>2.9929626291620021E-3</v>
      </c>
      <c r="CU28" s="343">
        <f t="shared" si="476"/>
        <v>2.842748866749914E-3</v>
      </c>
      <c r="CV28" s="343">
        <f t="shared" si="476"/>
        <v>2.6974932746146874E-3</v>
      </c>
      <c r="CW28" s="343">
        <f t="shared" si="476"/>
        <v>2.5570147313640629E-3</v>
      </c>
      <c r="CX28" s="343">
        <f t="shared" si="476"/>
        <v>2.421139796221633E-3</v>
      </c>
      <c r="CY28" s="343">
        <f t="shared" si="476"/>
        <v>2.2897023192075677E-3</v>
      </c>
      <c r="CZ28" s="343">
        <f t="shared" si="476"/>
        <v>2.1625430749240004E-3</v>
      </c>
      <c r="DA28" s="343">
        <f t="shared" si="476"/>
        <v>2.0395094182820428E-3</v>
      </c>
      <c r="DB28" s="343">
        <f t="shared" si="476"/>
        <v>1.9204549606407079E-3</v>
      </c>
      <c r="DC28" s="343">
        <f t="shared" si="476"/>
        <v>1.8052392649485216E-3</v>
      </c>
      <c r="DD28" s="343">
        <f t="shared" si="476"/>
        <v>1.6937275585890144E-3</v>
      </c>
      <c r="DE28" s="343">
        <f t="shared" si="476"/>
        <v>1.585790462732356E-3</v>
      </c>
      <c r="DF28" s="343">
        <f t="shared" si="476"/>
        <v>1.481303737086978E-3</v>
      </c>
      <c r="DG28" s="343">
        <f t="shared" si="476"/>
        <v>1.3801480390295134E-3</v>
      </c>
      <c r="DH28" s="343">
        <f t="shared" si="476"/>
        <v>1.2822086961680607E-3</v>
      </c>
      <c r="DI28" s="343">
        <f t="shared" ref="DI28:EN28" si="477">DI18-DI26</f>
        <v>1.1873754914645401E-3</v>
      </c>
      <c r="DJ28" s="343">
        <f t="shared" si="477"/>
        <v>1.0955424601067215E-3</v>
      </c>
      <c r="DK28" s="343">
        <f t="shared" si="477"/>
        <v>1.0066076973795218E-3</v>
      </c>
      <c r="DL28" s="343">
        <f t="shared" si="477"/>
        <v>9.2047317683983942E-4</v>
      </c>
      <c r="DM28" s="343">
        <f t="shared" si="477"/>
        <v>8.3704457814928745E-4</v>
      </c>
      <c r="DN28" s="343">
        <f t="shared" si="477"/>
        <v>7.5623112396526471E-4</v>
      </c>
      <c r="DO28" s="343">
        <f t="shared" si="477"/>
        <v>6.7794542533315683E-4</v>
      </c>
      <c r="DP28" s="343">
        <f t="shared" si="477"/>
        <v>6.0210333506142966E-4</v>
      </c>
      <c r="DQ28" s="343">
        <f t="shared" si="477"/>
        <v>5.2862380859763913E-4</v>
      </c>
      <c r="DR28" s="343">
        <f t="shared" si="477"/>
        <v>4.5742877195627252E-4</v>
      </c>
      <c r="DS28" s="343">
        <f t="shared" si="477"/>
        <v>3.8844299628038037E-4</v>
      </c>
      <c r="DT28" s="343">
        <f t="shared" si="477"/>
        <v>3.2159397864668648E-4</v>
      </c>
      <c r="DU28" s="343">
        <f t="shared" si="477"/>
        <v>2.5681182875082753E-4</v>
      </c>
      <c r="DV28" s="343">
        <f t="shared" si="477"/>
        <v>1.9402916113278601E-4</v>
      </c>
      <c r="DW28" s="343">
        <f t="shared" si="477"/>
        <v>1.3318099262583927E-4</v>
      </c>
      <c r="DX28" s="343">
        <f t="shared" si="477"/>
        <v>7.4204644732067671E-5</v>
      </c>
      <c r="DY28" s="343">
        <f t="shared" si="477"/>
        <v>1.7039650647851512E-5</v>
      </c>
      <c r="DZ28" s="343">
        <f t="shared" si="477"/>
        <v>-3.837233332029677E-5</v>
      </c>
      <c r="EA28" s="343">
        <f t="shared" si="477"/>
        <v>-9.2087612191968371E-5</v>
      </c>
      <c r="EB28" s="343">
        <f t="shared" si="477"/>
        <v>-1.4416053282899355E-4</v>
      </c>
      <c r="EC28" s="343">
        <f t="shared" si="477"/>
        <v>-1.9464356074393174E-4</v>
      </c>
      <c r="ED28" s="343">
        <f t="shared" si="477"/>
        <v>-2.4358735340102022E-4</v>
      </c>
      <c r="EE28" s="343">
        <f t="shared" si="477"/>
        <v>-2.9104083019718119E-4</v>
      </c>
      <c r="EF28" s="343">
        <f t="shared" si="477"/>
        <v>-3.3705123929851644E-4</v>
      </c>
      <c r="EG28" s="343">
        <f t="shared" si="477"/>
        <v>-3.8166422149783774E-4</v>
      </c>
      <c r="EH28" s="343">
        <f t="shared" si="477"/>
        <v>-4.2492387124860864E-4</v>
      </c>
      <c r="EI28" s="343">
        <f t="shared" si="477"/>
        <v>-4.6687279502063972E-4</v>
      </c>
      <c r="EJ28" s="343">
        <f t="shared" si="477"/>
        <v>-5.0755216711556583E-4</v>
      </c>
      <c r="EK28" s="343">
        <f t="shared" si="477"/>
        <v>-5.4700178307057201E-4</v>
      </c>
      <c r="EL28" s="343">
        <f t="shared" si="477"/>
        <v>-5.8526011077239537E-4</v>
      </c>
      <c r="EM28" s="343">
        <f t="shared" si="477"/>
        <v>-6.2236433939615032E-4</v>
      </c>
      <c r="EN28" s="343">
        <f t="shared" si="477"/>
        <v>-6.5835042627648832E-4</v>
      </c>
      <c r="EO28" s="343">
        <f t="shared" ref="EO28:FB28" si="478">EO18-EO26</f>
        <v>-6.9325314181346853E-4</v>
      </c>
      <c r="EP28" s="343">
        <f t="shared" si="478"/>
        <v>-7.271061125084799E-4</v>
      </c>
      <c r="EQ28" s="343">
        <f t="shared" si="478"/>
        <v>-7.5994186222150262E-4</v>
      </c>
      <c r="ER28" s="343">
        <f t="shared" si="478"/>
        <v>-7.9179185173450239E-4</v>
      </c>
      <c r="ES28" s="343">
        <f t="shared" si="478"/>
        <v>-8.2268651670225346E-4</v>
      </c>
      <c r="ET28" s="343">
        <f t="shared" si="478"/>
        <v>-8.5265530406675172E-4</v>
      </c>
      <c r="EU28" s="343">
        <f t="shared" si="478"/>
        <v>-8.8172670700724376E-4</v>
      </c>
      <c r="EV28" s="343">
        <f t="shared" si="478"/>
        <v>-9.0992829849434465E-4</v>
      </c>
      <c r="EW28" s="343">
        <f t="shared" si="478"/>
        <v>-9.3728676351263751E-4</v>
      </c>
      <c r="EX28" s="343">
        <f t="shared" si="478"/>
        <v>-9.6382793001284495E-4</v>
      </c>
      <c r="EY28" s="343">
        <f t="shared" si="478"/>
        <v>-9.895767986517201E-4</v>
      </c>
      <c r="EZ28" s="343">
        <f t="shared" si="478"/>
        <v>-1.0145575713741417E-3</v>
      </c>
      <c r="FA28" s="343">
        <f t="shared" si="478"/>
        <v>-1.0387936788895241E-3</v>
      </c>
      <c r="FB28" s="343">
        <f t="shared" si="478"/>
        <v>-1.0623078070919056E-3</v>
      </c>
    </row>
    <row r="29" spans="1:16371">
      <c r="A29" s="48" t="s">
        <v>181</v>
      </c>
      <c r="B29" s="316">
        <f>B27/B28</f>
        <v>152.5729483650386</v>
      </c>
      <c r="E29" s="46"/>
      <c r="F29" s="46"/>
      <c r="G29" s="46"/>
      <c r="H29" s="46"/>
      <c r="J29" s="46" t="s">
        <v>296</v>
      </c>
      <c r="K29" s="53"/>
      <c r="L29" s="53">
        <f>L30/K30-1</f>
        <v>0.2814910509508961</v>
      </c>
      <c r="M29" s="53">
        <f>M30/L30-1</f>
        <v>0.13210050822763519</v>
      </c>
      <c r="N29" s="53">
        <f>N30/M30-1</f>
        <v>4.4942547096959773E-2</v>
      </c>
      <c r="O29" s="53">
        <f>O30/N30-1</f>
        <v>3.0984326196610512E-2</v>
      </c>
      <c r="P29" s="53">
        <f t="shared" ref="P29:AM29" si="479">($AN$29/$O$29)^(1/COUNT($P$17:$AN$17))*O29</f>
        <v>2.9214196896044563E-2</v>
      </c>
      <c r="Q29" s="53">
        <f t="shared" si="479"/>
        <v>2.7545194782200036E-2</v>
      </c>
      <c r="R29" s="53">
        <f t="shared" si="479"/>
        <v>2.597154247605105E-2</v>
      </c>
      <c r="S29" s="53">
        <f t="shared" si="479"/>
        <v>2.4487792659255606E-2</v>
      </c>
      <c r="T29" s="53">
        <f t="shared" si="479"/>
        <v>2.3088809217844706E-2</v>
      </c>
      <c r="U29" s="53">
        <f t="shared" si="479"/>
        <v>2.1769749463169289E-2</v>
      </c>
      <c r="V29" s="53">
        <f t="shared" si="479"/>
        <v>2.0526047368561489E-2</v>
      </c>
      <c r="W29" s="53">
        <f t="shared" si="479"/>
        <v>1.9353397763682556E-2</v>
      </c>
      <c r="X29" s="53">
        <f t="shared" si="479"/>
        <v>1.8247741431845019E-2</v>
      </c>
      <c r="Y29" s="53">
        <f t="shared" si="479"/>
        <v>1.7205251058722313E-2</v>
      </c>
      <c r="Z29" s="53">
        <f t="shared" si="479"/>
        <v>1.6222317983806217E-2</v>
      </c>
      <c r="AA29" s="53">
        <f t="shared" si="479"/>
        <v>1.5295539708751308E-2</v>
      </c>
      <c r="AB29" s="53">
        <f t="shared" si="479"/>
        <v>1.4421708119365559E-2</v>
      </c>
      <c r="AC29" s="53">
        <f t="shared" si="479"/>
        <v>1.3597798380476627E-2</v>
      </c>
      <c r="AD29" s="53">
        <f t="shared" si="479"/>
        <v>1.2820958465232546E-2</v>
      </c>
      <c r="AE29" s="53">
        <f t="shared" si="479"/>
        <v>1.2088499282591684E-2</v>
      </c>
      <c r="AF29" s="53">
        <f t="shared" si="479"/>
        <v>1.1397885368827541E-2</v>
      </c>
      <c r="AG29" s="53">
        <f t="shared" si="479"/>
        <v>1.0746726110826292E-2</v>
      </c>
      <c r="AH29" s="53">
        <f t="shared" si="479"/>
        <v>1.0132767470795844E-2</v>
      </c>
      <c r="AI29" s="53">
        <f t="shared" si="479"/>
        <v>9.5538841837408753E-3</v>
      </c>
      <c r="AJ29" s="53">
        <f t="shared" si="479"/>
        <v>9.0080724006947957E-3</v>
      </c>
      <c r="AK29" s="53">
        <f t="shared" si="479"/>
        <v>8.4934427522426158E-3</v>
      </c>
      <c r="AL29" s="53">
        <f t="shared" si="479"/>
        <v>8.0082138083235818E-3</v>
      </c>
      <c r="AM29" s="53">
        <f t="shared" si="479"/>
        <v>7.5507059116741741E-3</v>
      </c>
      <c r="AN29" s="53">
        <f>1.03^0.24-1</f>
        <v>7.1193353635654599E-3</v>
      </c>
      <c r="AO29" s="53">
        <f t="shared" ref="AO29:CZ29" si="480">1.03^0.24-1</f>
        <v>7.1193353635654599E-3</v>
      </c>
      <c r="AP29" s="53">
        <f t="shared" si="480"/>
        <v>7.1193353635654599E-3</v>
      </c>
      <c r="AQ29" s="53">
        <f t="shared" si="480"/>
        <v>7.1193353635654599E-3</v>
      </c>
      <c r="AR29" s="53">
        <f t="shared" si="480"/>
        <v>7.1193353635654599E-3</v>
      </c>
      <c r="AS29" s="53">
        <f t="shared" si="480"/>
        <v>7.1193353635654599E-3</v>
      </c>
      <c r="AT29" s="53">
        <f t="shared" si="480"/>
        <v>7.1193353635654599E-3</v>
      </c>
      <c r="AU29" s="53">
        <f t="shared" si="480"/>
        <v>7.1193353635654599E-3</v>
      </c>
      <c r="AV29" s="53">
        <f t="shared" si="480"/>
        <v>7.1193353635654599E-3</v>
      </c>
      <c r="AW29" s="53">
        <f t="shared" si="480"/>
        <v>7.1193353635654599E-3</v>
      </c>
      <c r="AX29" s="53">
        <f t="shared" si="480"/>
        <v>7.1193353635654599E-3</v>
      </c>
      <c r="AY29" s="53">
        <f t="shared" si="480"/>
        <v>7.1193353635654599E-3</v>
      </c>
      <c r="AZ29" s="53">
        <f t="shared" si="480"/>
        <v>7.1193353635654599E-3</v>
      </c>
      <c r="BA29" s="53">
        <f t="shared" si="480"/>
        <v>7.1193353635654599E-3</v>
      </c>
      <c r="BB29" s="53">
        <f t="shared" si="480"/>
        <v>7.1193353635654599E-3</v>
      </c>
      <c r="BC29" s="53">
        <f t="shared" si="480"/>
        <v>7.1193353635654599E-3</v>
      </c>
      <c r="BD29" s="53">
        <f t="shared" si="480"/>
        <v>7.1193353635654599E-3</v>
      </c>
      <c r="BE29" s="53">
        <f t="shared" si="480"/>
        <v>7.1193353635654599E-3</v>
      </c>
      <c r="BF29" s="53">
        <f t="shared" si="480"/>
        <v>7.1193353635654599E-3</v>
      </c>
      <c r="BG29" s="53">
        <f t="shared" si="480"/>
        <v>7.1193353635654599E-3</v>
      </c>
      <c r="BH29" s="53">
        <f t="shared" si="480"/>
        <v>7.1193353635654599E-3</v>
      </c>
      <c r="BI29" s="53">
        <f t="shared" si="480"/>
        <v>7.1193353635654599E-3</v>
      </c>
      <c r="BJ29" s="53">
        <f t="shared" si="480"/>
        <v>7.1193353635654599E-3</v>
      </c>
      <c r="BK29" s="53">
        <f t="shared" si="480"/>
        <v>7.1193353635654599E-3</v>
      </c>
      <c r="BL29" s="53">
        <f t="shared" si="480"/>
        <v>7.1193353635654599E-3</v>
      </c>
      <c r="BM29" s="53">
        <f t="shared" si="480"/>
        <v>7.1193353635654599E-3</v>
      </c>
      <c r="BN29" s="53">
        <f t="shared" si="480"/>
        <v>7.1193353635654599E-3</v>
      </c>
      <c r="BO29" s="53">
        <f t="shared" si="480"/>
        <v>7.1193353635654599E-3</v>
      </c>
      <c r="BP29" s="53">
        <f t="shared" si="480"/>
        <v>7.1193353635654599E-3</v>
      </c>
      <c r="BQ29" s="53">
        <f t="shared" si="480"/>
        <v>7.1193353635654599E-3</v>
      </c>
      <c r="BR29" s="53">
        <f t="shared" si="480"/>
        <v>7.1193353635654599E-3</v>
      </c>
      <c r="BS29" s="53">
        <f t="shared" si="480"/>
        <v>7.1193353635654599E-3</v>
      </c>
      <c r="BT29" s="53">
        <f t="shared" si="480"/>
        <v>7.1193353635654599E-3</v>
      </c>
      <c r="BU29" s="53">
        <f t="shared" si="480"/>
        <v>7.1193353635654599E-3</v>
      </c>
      <c r="BV29" s="53">
        <f t="shared" si="480"/>
        <v>7.1193353635654599E-3</v>
      </c>
      <c r="BW29" s="53">
        <f t="shared" si="480"/>
        <v>7.1193353635654599E-3</v>
      </c>
      <c r="BX29" s="53">
        <f t="shared" si="480"/>
        <v>7.1193353635654599E-3</v>
      </c>
      <c r="BY29" s="53">
        <f t="shared" si="480"/>
        <v>7.1193353635654599E-3</v>
      </c>
      <c r="BZ29" s="53">
        <f t="shared" si="480"/>
        <v>7.1193353635654599E-3</v>
      </c>
      <c r="CA29" s="53">
        <f t="shared" si="480"/>
        <v>7.1193353635654599E-3</v>
      </c>
      <c r="CB29" s="53">
        <f t="shared" si="480"/>
        <v>7.1193353635654599E-3</v>
      </c>
      <c r="CC29" s="53">
        <f t="shared" si="480"/>
        <v>7.1193353635654599E-3</v>
      </c>
      <c r="CD29" s="53">
        <f t="shared" si="480"/>
        <v>7.1193353635654599E-3</v>
      </c>
      <c r="CE29" s="53">
        <f t="shared" si="480"/>
        <v>7.1193353635654599E-3</v>
      </c>
      <c r="CF29" s="53">
        <f t="shared" si="480"/>
        <v>7.1193353635654599E-3</v>
      </c>
      <c r="CG29" s="53">
        <f t="shared" si="480"/>
        <v>7.1193353635654599E-3</v>
      </c>
      <c r="CH29" s="53">
        <f t="shared" si="480"/>
        <v>7.1193353635654599E-3</v>
      </c>
      <c r="CI29" s="53">
        <f t="shared" si="480"/>
        <v>7.1193353635654599E-3</v>
      </c>
      <c r="CJ29" s="53">
        <f t="shared" si="480"/>
        <v>7.1193353635654599E-3</v>
      </c>
      <c r="CK29" s="53">
        <f t="shared" si="480"/>
        <v>7.1193353635654599E-3</v>
      </c>
      <c r="CL29" s="53">
        <f t="shared" si="480"/>
        <v>7.1193353635654599E-3</v>
      </c>
      <c r="CM29" s="53">
        <f t="shared" si="480"/>
        <v>7.1193353635654599E-3</v>
      </c>
      <c r="CN29" s="53">
        <f t="shared" si="480"/>
        <v>7.1193353635654599E-3</v>
      </c>
      <c r="CO29" s="53">
        <f t="shared" si="480"/>
        <v>7.1193353635654599E-3</v>
      </c>
      <c r="CP29" s="53">
        <f t="shared" si="480"/>
        <v>7.1193353635654599E-3</v>
      </c>
      <c r="CQ29" s="53">
        <f t="shared" si="480"/>
        <v>7.1193353635654599E-3</v>
      </c>
      <c r="CR29" s="53">
        <f t="shared" si="480"/>
        <v>7.1193353635654599E-3</v>
      </c>
      <c r="CS29" s="53">
        <f t="shared" si="480"/>
        <v>7.1193353635654599E-3</v>
      </c>
      <c r="CT29" s="53">
        <f t="shared" si="480"/>
        <v>7.1193353635654599E-3</v>
      </c>
      <c r="CU29" s="53">
        <f t="shared" si="480"/>
        <v>7.1193353635654599E-3</v>
      </c>
      <c r="CV29" s="53">
        <f t="shared" si="480"/>
        <v>7.1193353635654599E-3</v>
      </c>
      <c r="CW29" s="53">
        <f t="shared" si="480"/>
        <v>7.1193353635654599E-3</v>
      </c>
      <c r="CX29" s="53">
        <f t="shared" si="480"/>
        <v>7.1193353635654599E-3</v>
      </c>
      <c r="CY29" s="53">
        <f t="shared" si="480"/>
        <v>7.1193353635654599E-3</v>
      </c>
      <c r="CZ29" s="53">
        <f t="shared" si="480"/>
        <v>7.1193353635654599E-3</v>
      </c>
      <c r="DA29" s="53">
        <f t="shared" ref="DA29:FB29" si="481">1.03^0.24-1</f>
        <v>7.1193353635654599E-3</v>
      </c>
      <c r="DB29" s="53">
        <f t="shared" si="481"/>
        <v>7.1193353635654599E-3</v>
      </c>
      <c r="DC29" s="53">
        <f t="shared" si="481"/>
        <v>7.1193353635654599E-3</v>
      </c>
      <c r="DD29" s="53">
        <f t="shared" si="481"/>
        <v>7.1193353635654599E-3</v>
      </c>
      <c r="DE29" s="53">
        <f t="shared" si="481"/>
        <v>7.1193353635654599E-3</v>
      </c>
      <c r="DF29" s="53">
        <f t="shared" si="481"/>
        <v>7.1193353635654599E-3</v>
      </c>
      <c r="DG29" s="53">
        <f t="shared" si="481"/>
        <v>7.1193353635654599E-3</v>
      </c>
      <c r="DH29" s="53">
        <f t="shared" si="481"/>
        <v>7.1193353635654599E-3</v>
      </c>
      <c r="DI29" s="53">
        <f t="shared" si="481"/>
        <v>7.1193353635654599E-3</v>
      </c>
      <c r="DJ29" s="53">
        <f t="shared" si="481"/>
        <v>7.1193353635654599E-3</v>
      </c>
      <c r="DK29" s="53">
        <f t="shared" si="481"/>
        <v>7.1193353635654599E-3</v>
      </c>
      <c r="DL29" s="53">
        <f t="shared" si="481"/>
        <v>7.1193353635654599E-3</v>
      </c>
      <c r="DM29" s="53">
        <f t="shared" si="481"/>
        <v>7.1193353635654599E-3</v>
      </c>
      <c r="DN29" s="53">
        <f t="shared" si="481"/>
        <v>7.1193353635654599E-3</v>
      </c>
      <c r="DO29" s="53">
        <f t="shared" si="481"/>
        <v>7.1193353635654599E-3</v>
      </c>
      <c r="DP29" s="53">
        <f t="shared" si="481"/>
        <v>7.1193353635654599E-3</v>
      </c>
      <c r="DQ29" s="53">
        <f t="shared" si="481"/>
        <v>7.1193353635654599E-3</v>
      </c>
      <c r="DR29" s="53">
        <f t="shared" si="481"/>
        <v>7.1193353635654599E-3</v>
      </c>
      <c r="DS29" s="53">
        <f t="shared" si="481"/>
        <v>7.1193353635654599E-3</v>
      </c>
      <c r="DT29" s="53">
        <f t="shared" si="481"/>
        <v>7.1193353635654599E-3</v>
      </c>
      <c r="DU29" s="53">
        <f t="shared" si="481"/>
        <v>7.1193353635654599E-3</v>
      </c>
      <c r="DV29" s="53">
        <f t="shared" si="481"/>
        <v>7.1193353635654599E-3</v>
      </c>
      <c r="DW29" s="53">
        <f t="shared" si="481"/>
        <v>7.1193353635654599E-3</v>
      </c>
      <c r="DX29" s="53">
        <f t="shared" si="481"/>
        <v>7.1193353635654599E-3</v>
      </c>
      <c r="DY29" s="53">
        <f t="shared" si="481"/>
        <v>7.1193353635654599E-3</v>
      </c>
      <c r="DZ29" s="53">
        <f t="shared" si="481"/>
        <v>7.1193353635654599E-3</v>
      </c>
      <c r="EA29" s="53">
        <f t="shared" si="481"/>
        <v>7.1193353635654599E-3</v>
      </c>
      <c r="EB29" s="53">
        <f t="shared" si="481"/>
        <v>7.1193353635654599E-3</v>
      </c>
      <c r="EC29" s="53">
        <f t="shared" si="481"/>
        <v>7.1193353635654599E-3</v>
      </c>
      <c r="ED29" s="53">
        <f t="shared" si="481"/>
        <v>7.1193353635654599E-3</v>
      </c>
      <c r="EE29" s="53">
        <f t="shared" si="481"/>
        <v>7.1193353635654599E-3</v>
      </c>
      <c r="EF29" s="53">
        <f t="shared" si="481"/>
        <v>7.1193353635654599E-3</v>
      </c>
      <c r="EG29" s="53">
        <f t="shared" si="481"/>
        <v>7.1193353635654599E-3</v>
      </c>
      <c r="EH29" s="53">
        <f t="shared" si="481"/>
        <v>7.1193353635654599E-3</v>
      </c>
      <c r="EI29" s="53">
        <f t="shared" si="481"/>
        <v>7.1193353635654599E-3</v>
      </c>
      <c r="EJ29" s="53">
        <f t="shared" si="481"/>
        <v>7.1193353635654599E-3</v>
      </c>
      <c r="EK29" s="53">
        <f t="shared" si="481"/>
        <v>7.1193353635654599E-3</v>
      </c>
      <c r="EL29" s="53">
        <f t="shared" si="481"/>
        <v>7.1193353635654599E-3</v>
      </c>
      <c r="EM29" s="53">
        <f t="shared" si="481"/>
        <v>7.1193353635654599E-3</v>
      </c>
      <c r="EN29" s="53">
        <f t="shared" si="481"/>
        <v>7.1193353635654599E-3</v>
      </c>
      <c r="EO29" s="53">
        <f t="shared" si="481"/>
        <v>7.1193353635654599E-3</v>
      </c>
      <c r="EP29" s="53">
        <f t="shared" si="481"/>
        <v>7.1193353635654599E-3</v>
      </c>
      <c r="EQ29" s="53">
        <f t="shared" si="481"/>
        <v>7.1193353635654599E-3</v>
      </c>
      <c r="ER29" s="53">
        <f t="shared" si="481"/>
        <v>7.1193353635654599E-3</v>
      </c>
      <c r="ES29" s="53">
        <f t="shared" si="481"/>
        <v>7.1193353635654599E-3</v>
      </c>
      <c r="ET29" s="53">
        <f t="shared" si="481"/>
        <v>7.1193353635654599E-3</v>
      </c>
      <c r="EU29" s="53">
        <f t="shared" si="481"/>
        <v>7.1193353635654599E-3</v>
      </c>
      <c r="EV29" s="53">
        <f t="shared" si="481"/>
        <v>7.1193353635654599E-3</v>
      </c>
      <c r="EW29" s="53">
        <f t="shared" si="481"/>
        <v>7.1193353635654599E-3</v>
      </c>
      <c r="EX29" s="53">
        <f t="shared" si="481"/>
        <v>7.1193353635654599E-3</v>
      </c>
      <c r="EY29" s="53">
        <f t="shared" si="481"/>
        <v>7.1193353635654599E-3</v>
      </c>
      <c r="EZ29" s="53">
        <f t="shared" si="481"/>
        <v>7.1193353635654599E-3</v>
      </c>
      <c r="FA29" s="53">
        <f t="shared" si="481"/>
        <v>7.1193353635654599E-3</v>
      </c>
      <c r="FB29" s="53">
        <f t="shared" si="481"/>
        <v>7.1193353635654599E-3</v>
      </c>
    </row>
    <row r="30" spans="1:16371">
      <c r="A30" s="48"/>
      <c r="B30" s="48"/>
      <c r="E30" s="46"/>
      <c r="F30" s="46"/>
      <c r="G30" s="46"/>
      <c r="H30" s="46"/>
      <c r="J30" s="46" t="s">
        <v>73</v>
      </c>
      <c r="K30" s="476">
        <f>K20-K27</f>
        <v>1262971.6339182197</v>
      </c>
      <c r="L30" s="475">
        <f t="shared" ref="L30:AE30" si="482">IF((L20-L27)&lt;0,0,L20-L27)</f>
        <v>1618486.8464710298</v>
      </c>
      <c r="M30" s="475">
        <f t="shared" si="482"/>
        <v>1832289.7814495952</v>
      </c>
      <c r="N30" s="475">
        <f t="shared" si="482"/>
        <v>1914637.5512476717</v>
      </c>
      <c r="O30" s="475">
        <f t="shared" si="482"/>
        <v>1973961.3056838091</v>
      </c>
      <c r="P30" s="475">
        <f t="shared" si="482"/>
        <v>2024336.6499398341</v>
      </c>
      <c r="Q30" s="475">
        <f t="shared" si="482"/>
        <v>2063642.1088908953</v>
      </c>
      <c r="R30" s="475">
        <f t="shared" si="482"/>
        <v>2092165.5190587169</v>
      </c>
      <c r="S30" s="475">
        <f t="shared" si="482"/>
        <v>2110303.4984140582</v>
      </c>
      <c r="T30" s="475">
        <f t="shared" si="482"/>
        <v>2118543.3097963491</v>
      </c>
      <c r="U30" s="475">
        <f t="shared" si="482"/>
        <v>2117445.760875097</v>
      </c>
      <c r="V30" s="475">
        <f t="shared" si="482"/>
        <v>2116315.2854862073</v>
      </c>
      <c r="W30" s="475">
        <f t="shared" si="482"/>
        <v>2115150.8958356511</v>
      </c>
      <c r="X30" s="475">
        <f t="shared" si="482"/>
        <v>2113951.5744955787</v>
      </c>
      <c r="Y30" s="475">
        <f t="shared" si="482"/>
        <v>2112716.2735153036</v>
      </c>
      <c r="Z30" s="475">
        <f t="shared" si="482"/>
        <v>2111443.9135056213</v>
      </c>
      <c r="AA30" s="475">
        <f t="shared" si="482"/>
        <v>2110133.382695647</v>
      </c>
      <c r="AB30" s="475">
        <f t="shared" si="482"/>
        <v>2108783.5359613746</v>
      </c>
      <c r="AC30" s="475">
        <f t="shared" si="482"/>
        <v>2107393.1938250735</v>
      </c>
      <c r="AD30" s="475">
        <f t="shared" si="482"/>
        <v>2105961.1414246839</v>
      </c>
      <c r="AE30" s="475">
        <f t="shared" si="482"/>
        <v>2104486.1274522822</v>
      </c>
      <c r="AF30" s="475">
        <f>IF((AF20-AF27)&lt;0,0,AF20-AF27)</f>
        <v>2102966.8630607086</v>
      </c>
      <c r="AG30" s="475">
        <f t="shared" ref="AG30:AN30" si="483">IF((AG20-AG27)&lt;0,0,AG20-AG27)</f>
        <v>2101402.0207373872</v>
      </c>
      <c r="AH30" s="475">
        <f t="shared" si="483"/>
        <v>2099790.2331443666</v>
      </c>
      <c r="AI30" s="475">
        <f t="shared" si="483"/>
        <v>2098130.0919235554</v>
      </c>
      <c r="AJ30" s="475">
        <f t="shared" si="483"/>
        <v>2096420.1464661192</v>
      </c>
      <c r="AK30" s="475">
        <f t="shared" si="483"/>
        <v>2094658.9026449607</v>
      </c>
      <c r="AL30" s="475">
        <f t="shared" si="483"/>
        <v>2092844.8215091671</v>
      </c>
      <c r="AM30" s="475">
        <f t="shared" si="483"/>
        <v>2090976.3179393001</v>
      </c>
      <c r="AN30" s="475">
        <f t="shared" si="483"/>
        <v>2089051.7592623364</v>
      </c>
      <c r="AO30" s="475">
        <f t="shared" ref="AO30:CL30" si="484">IF((AO20-AO27)&lt;0,0,AO20-AO27)</f>
        <v>2087069.4638250638</v>
      </c>
      <c r="AP30" s="475">
        <f t="shared" si="484"/>
        <v>2085027.6995246736</v>
      </c>
      <c r="AQ30" s="475">
        <f t="shared" si="484"/>
        <v>2082924.6822952721</v>
      </c>
      <c r="AR30" s="475">
        <f t="shared" si="484"/>
        <v>2080758.5745489877</v>
      </c>
      <c r="AS30" s="475">
        <f t="shared" si="484"/>
        <v>2078527.4835703149</v>
      </c>
      <c r="AT30" s="475">
        <f t="shared" si="484"/>
        <v>2076229.4598622825</v>
      </c>
      <c r="AU30" s="475">
        <f t="shared" si="484"/>
        <v>2073862.4954430079</v>
      </c>
      <c r="AV30" s="475">
        <f t="shared" si="484"/>
        <v>2071424.5220911568</v>
      </c>
      <c r="AW30" s="475">
        <f t="shared" si="484"/>
        <v>2068913.4095387496</v>
      </c>
      <c r="AX30" s="475">
        <f t="shared" si="484"/>
        <v>2066326.9636097709</v>
      </c>
      <c r="AY30" s="475">
        <f t="shared" si="484"/>
        <v>2063662.9243029226</v>
      </c>
      <c r="AZ30" s="475">
        <f t="shared" si="484"/>
        <v>2060918.9638168672</v>
      </c>
      <c r="BA30" s="475">
        <f t="shared" si="484"/>
        <v>2058092.6845162306</v>
      </c>
      <c r="BB30" s="475">
        <f t="shared" si="484"/>
        <v>2055181.6168365767</v>
      </c>
      <c r="BC30" s="475">
        <f t="shared" si="484"/>
        <v>2052183.2171265315</v>
      </c>
      <c r="BD30" s="475">
        <f t="shared" si="484"/>
        <v>2049094.8654251844</v>
      </c>
      <c r="BE30" s="475">
        <f t="shared" si="484"/>
        <v>2045913.8631727984</v>
      </c>
      <c r="BF30" s="475">
        <f t="shared" si="484"/>
        <v>2042637.4308528397</v>
      </c>
      <c r="BG30" s="475">
        <f t="shared" si="484"/>
        <v>2039262.7055632835</v>
      </c>
      <c r="BH30" s="475">
        <f t="shared" si="484"/>
        <v>2035786.7385150399</v>
      </c>
      <c r="BI30" s="475">
        <f t="shared" si="484"/>
        <v>2032206.4924553502</v>
      </c>
      <c r="BJ30" s="475">
        <f t="shared" si="484"/>
        <v>2028518.8390138689</v>
      </c>
      <c r="BK30" s="475">
        <f t="shared" si="484"/>
        <v>2024720.5559691433</v>
      </c>
      <c r="BL30" s="475">
        <f t="shared" si="484"/>
        <v>2020808.3244330734</v>
      </c>
      <c r="BM30" s="475">
        <f t="shared" si="484"/>
        <v>2016778.7259509265</v>
      </c>
      <c r="BN30" s="475">
        <f t="shared" si="484"/>
        <v>2012628.2395143118</v>
      </c>
      <c r="BO30" s="475">
        <f t="shared" si="484"/>
        <v>2008353.2384845987</v>
      </c>
      <c r="BP30" s="475">
        <f t="shared" si="484"/>
        <v>2003949.9874239955</v>
      </c>
      <c r="BQ30" s="475">
        <f t="shared" si="484"/>
        <v>1999414.6388315707</v>
      </c>
      <c r="BR30" s="475">
        <f t="shared" si="484"/>
        <v>1994743.2297813762</v>
      </c>
      <c r="BS30" s="475">
        <f t="shared" si="484"/>
        <v>1989931.678459676</v>
      </c>
      <c r="BT30" s="475">
        <f t="shared" si="484"/>
        <v>1984975.7805983238</v>
      </c>
      <c r="BU30" s="475">
        <f t="shared" si="484"/>
        <v>1979871.2058011312</v>
      </c>
      <c r="BV30" s="475">
        <f t="shared" si="484"/>
        <v>1974613.4937600214</v>
      </c>
      <c r="BW30" s="475">
        <f t="shared" si="484"/>
        <v>1969198.0503576826</v>
      </c>
      <c r="BX30" s="475">
        <f t="shared" si="484"/>
        <v>1963620.1436532699</v>
      </c>
      <c r="BY30" s="475">
        <f t="shared" si="484"/>
        <v>1957874.8997477274</v>
      </c>
      <c r="BZ30" s="475">
        <f t="shared" si="484"/>
        <v>1951957.2985250168</v>
      </c>
      <c r="CA30" s="475">
        <f t="shared" si="484"/>
        <v>1945862.1692656241</v>
      </c>
      <c r="CB30" s="475">
        <f t="shared" si="484"/>
        <v>1939584.1861284487</v>
      </c>
      <c r="CC30" s="475">
        <f t="shared" si="484"/>
        <v>1933117.8634971604</v>
      </c>
      <c r="CD30" s="475">
        <f t="shared" si="484"/>
        <v>1926457.5511869341</v>
      </c>
      <c r="CE30" s="475">
        <f t="shared" si="484"/>
        <v>1919597.4295073971</v>
      </c>
      <c r="CF30" s="475">
        <f t="shared" si="484"/>
        <v>1912531.5041774772</v>
      </c>
      <c r="CG30" s="475">
        <f t="shared" si="484"/>
        <v>1905253.6010876596</v>
      </c>
      <c r="CH30" s="475">
        <f t="shared" si="484"/>
        <v>1897757.3609051444</v>
      </c>
      <c r="CI30" s="475">
        <f t="shared" si="484"/>
        <v>1890036.2335171588</v>
      </c>
      <c r="CJ30" s="475">
        <f t="shared" si="484"/>
        <v>1882083.4723075293</v>
      </c>
      <c r="CK30" s="475">
        <f t="shared" si="484"/>
        <v>1873892.1282616146</v>
      </c>
      <c r="CL30" s="475">
        <f t="shared" si="484"/>
        <v>1865455.0438943133</v>
      </c>
      <c r="CM30" s="475">
        <f t="shared" ref="CM30:EX30" si="485">IF((CM20-CM27)&lt;0,0,CM20-CM27)</f>
        <v>1856764.8469960019</v>
      </c>
      <c r="CN30" s="475">
        <f t="shared" si="485"/>
        <v>1847813.9441907443</v>
      </c>
      <c r="CO30" s="475">
        <f t="shared" si="485"/>
        <v>1838594.5143013224</v>
      </c>
      <c r="CP30" s="475">
        <f t="shared" si="485"/>
        <v>1829098.5015152209</v>
      </c>
      <c r="CQ30" s="475">
        <f t="shared" si="485"/>
        <v>1819317.6083455347</v>
      </c>
      <c r="CR30" s="475">
        <f t="shared" si="485"/>
        <v>1809243.2883807607</v>
      </c>
      <c r="CS30" s="475">
        <f t="shared" si="485"/>
        <v>1798866.7388170436</v>
      </c>
      <c r="CT30" s="475">
        <f t="shared" si="485"/>
        <v>1788178.8927664161</v>
      </c>
      <c r="CU30" s="475">
        <f t="shared" si="485"/>
        <v>1777170.411334265</v>
      </c>
      <c r="CV30" s="475">
        <f t="shared" si="485"/>
        <v>1765831.6754591502</v>
      </c>
      <c r="CW30" s="475">
        <f t="shared" si="485"/>
        <v>1754152.7775077857</v>
      </c>
      <c r="CX30" s="475">
        <f t="shared" si="485"/>
        <v>1742123.5126178786</v>
      </c>
      <c r="CY30" s="475">
        <f t="shared" si="485"/>
        <v>1729733.3697812706</v>
      </c>
      <c r="CZ30" s="475">
        <f t="shared" si="485"/>
        <v>1716971.52265957</v>
      </c>
      <c r="DA30" s="475">
        <f t="shared" si="485"/>
        <v>1703826.8201242164</v>
      </c>
      <c r="DB30" s="475">
        <f t="shared" si="485"/>
        <v>1690287.7765128016</v>
      </c>
      <c r="DC30" s="475">
        <f t="shared" si="485"/>
        <v>1676342.5615930408</v>
      </c>
      <c r="DD30" s="475">
        <f t="shared" si="485"/>
        <v>1661978.9902256951</v>
      </c>
      <c r="DE30" s="475">
        <f t="shared" si="485"/>
        <v>1647184.5117173269</v>
      </c>
      <c r="DF30" s="475">
        <f t="shared" si="485"/>
        <v>1631946.1988537014</v>
      </c>
      <c r="DG30" s="475">
        <f t="shared" si="485"/>
        <v>1616250.7366041765</v>
      </c>
      <c r="DH30" s="475">
        <f t="shared" si="485"/>
        <v>1600084.4104871601</v>
      </c>
      <c r="DI30" s="475">
        <f t="shared" si="485"/>
        <v>1583433.0945866406</v>
      </c>
      <c r="DJ30" s="475">
        <f t="shared" si="485"/>
        <v>1566282.2392091006</v>
      </c>
      <c r="DK30" s="475">
        <f t="shared" si="485"/>
        <v>1548616.8581702337</v>
      </c>
      <c r="DL30" s="475">
        <f t="shared" si="485"/>
        <v>1530421.5157001987</v>
      </c>
      <c r="DM30" s="475">
        <f t="shared" si="485"/>
        <v>1511680.3129560575</v>
      </c>
      <c r="DN30" s="475">
        <f t="shared" si="485"/>
        <v>1492376.8741295934</v>
      </c>
      <c r="DO30" s="475">
        <f t="shared" si="485"/>
        <v>1472494.3321383446</v>
      </c>
      <c r="DP30" s="475">
        <f t="shared" si="485"/>
        <v>1452015.3138873577</v>
      </c>
      <c r="DQ30" s="475">
        <f t="shared" si="485"/>
        <v>1430921.9250888377</v>
      </c>
      <c r="DR30" s="475">
        <f t="shared" si="485"/>
        <v>1409195.7346263602</v>
      </c>
      <c r="DS30" s="475">
        <f t="shared" si="485"/>
        <v>1386817.7584500015</v>
      </c>
      <c r="DT30" s="475">
        <f t="shared" si="485"/>
        <v>1363768.442988351</v>
      </c>
      <c r="DU30" s="475">
        <f t="shared" si="485"/>
        <v>1340027.6480628699</v>
      </c>
      <c r="DV30" s="475">
        <f t="shared" si="485"/>
        <v>1315574.6292895973</v>
      </c>
      <c r="DW30" s="475">
        <f t="shared" si="485"/>
        <v>1290388.0199531615</v>
      </c>
      <c r="DX30" s="475">
        <f t="shared" si="485"/>
        <v>1264445.8123366088</v>
      </c>
      <c r="DY30" s="475">
        <f t="shared" si="485"/>
        <v>1237725.3384915739</v>
      </c>
      <c r="DZ30" s="475">
        <f t="shared" si="485"/>
        <v>1210203.25043118</v>
      </c>
      <c r="EA30" s="475">
        <f t="shared" si="485"/>
        <v>1181855.4997289777</v>
      </c>
      <c r="EB30" s="475">
        <f t="shared" si="485"/>
        <v>1152657.3165057153</v>
      </c>
      <c r="EC30" s="475">
        <f t="shared" si="485"/>
        <v>1122583.1877857298</v>
      </c>
      <c r="ED30" s="475">
        <f t="shared" si="485"/>
        <v>1091606.8352041543</v>
      </c>
      <c r="EE30" s="475">
        <f t="shared" si="485"/>
        <v>1059701.1920451373</v>
      </c>
      <c r="EF30" s="475">
        <f t="shared" si="485"/>
        <v>1026838.3795913309</v>
      </c>
      <c r="EG30" s="475">
        <f t="shared" si="485"/>
        <v>992989.68276393414</v>
      </c>
      <c r="EH30" s="475">
        <f t="shared" si="485"/>
        <v>958125.52503170073</v>
      </c>
      <c r="EI30" s="475">
        <f t="shared" si="485"/>
        <v>922215.44256752729</v>
      </c>
      <c r="EJ30" s="475">
        <f t="shared" si="485"/>
        <v>885228.05762940645</v>
      </c>
      <c r="EK30" s="475">
        <f t="shared" si="485"/>
        <v>847131.0511431396</v>
      </c>
      <c r="EL30" s="475">
        <f t="shared" si="485"/>
        <v>807891.13446231186</v>
      </c>
      <c r="EM30" s="475">
        <f t="shared" si="485"/>
        <v>767474.02028104663</v>
      </c>
      <c r="EN30" s="475">
        <f t="shared" si="485"/>
        <v>725844.3926743418</v>
      </c>
      <c r="EO30" s="475">
        <f t="shared" si="485"/>
        <v>682965.87623941898</v>
      </c>
      <c r="EP30" s="475">
        <f t="shared" si="485"/>
        <v>638801.00431144238</v>
      </c>
      <c r="EQ30" s="475">
        <f t="shared" si="485"/>
        <v>593311.18622565269</v>
      </c>
      <c r="ER30" s="475">
        <f t="shared" si="485"/>
        <v>546456.67359727621</v>
      </c>
      <c r="ES30" s="475">
        <f t="shared" si="485"/>
        <v>498196.52559006214</v>
      </c>
      <c r="ET30" s="475">
        <f t="shared" si="485"/>
        <v>448488.57314261794</v>
      </c>
      <c r="EU30" s="475">
        <f t="shared" si="485"/>
        <v>397289.38212174177</v>
      </c>
      <c r="EV30" s="475">
        <f t="shared" si="485"/>
        <v>344554.21537029743</v>
      </c>
      <c r="EW30" s="475">
        <f t="shared" si="485"/>
        <v>290236.99361625314</v>
      </c>
      <c r="EX30" s="475">
        <f t="shared" si="485"/>
        <v>234290.25520959496</v>
      </c>
      <c r="EY30" s="475">
        <f t="shared" ref="EY30:FB30" si="486">IF((EY20-EY27)&lt;0,0,EY20-EY27)</f>
        <v>176665.11465072632</v>
      </c>
      <c r="EZ30" s="475">
        <f t="shared" si="486"/>
        <v>117311.21987512708</v>
      </c>
      <c r="FA30" s="475">
        <f t="shared" si="486"/>
        <v>56176.708256244659</v>
      </c>
      <c r="FB30" s="475">
        <f t="shared" si="486"/>
        <v>0</v>
      </c>
    </row>
    <row r="31" spans="1:16371">
      <c r="A31" s="48" t="s">
        <v>179</v>
      </c>
      <c r="B31" s="367">
        <f>Model!AG121/Model!AG116</f>
        <v>30.553621478518256</v>
      </c>
      <c r="J31" s="46" t="s">
        <v>69</v>
      </c>
      <c r="K31" s="46"/>
      <c r="L31" s="13"/>
      <c r="M31" s="13"/>
      <c r="N31" s="13"/>
      <c r="O31" s="183">
        <f>SUM(AA13:AD13)</f>
        <v>1505733.1060899547</v>
      </c>
      <c r="P31" s="183">
        <f t="shared" ref="P31:AU31" si="487">P30/(1+$B$23)^P16</f>
        <v>1412742.9311431004</v>
      </c>
      <c r="Q31" s="183">
        <f t="shared" si="487"/>
        <v>1344803.0108871069</v>
      </c>
      <c r="R31" s="183">
        <f t="shared" si="487"/>
        <v>1273104.9845708676</v>
      </c>
      <c r="S31" s="183">
        <f t="shared" si="487"/>
        <v>1199104.3649195605</v>
      </c>
      <c r="T31" s="183">
        <f t="shared" si="487"/>
        <v>1124069.8479001631</v>
      </c>
      <c r="U31" s="183">
        <f t="shared" si="487"/>
        <v>1049088.515648619</v>
      </c>
      <c r="V31" s="183">
        <f t="shared" si="487"/>
        <v>979093.33386476967</v>
      </c>
      <c r="W31" s="183">
        <f t="shared" si="487"/>
        <v>913753.31851863337</v>
      </c>
      <c r="X31" s="183">
        <f t="shared" si="487"/>
        <v>852759.43415870296</v>
      </c>
      <c r="Y31" s="183">
        <f t="shared" si="487"/>
        <v>795823.13928603288</v>
      </c>
      <c r="Z31" s="183">
        <f t="shared" si="487"/>
        <v>742675.02810006635</v>
      </c>
      <c r="AA31" s="183">
        <f t="shared" si="487"/>
        <v>693063.56223262672</v>
      </c>
      <c r="AB31" s="183">
        <f t="shared" si="487"/>
        <v>646753.88650930743</v>
      </c>
      <c r="AC31" s="183">
        <f t="shared" si="487"/>
        <v>603526.7231722665</v>
      </c>
      <c r="AD31" s="183">
        <f t="shared" si="487"/>
        <v>563177.3393671019</v>
      </c>
      <c r="AE31" s="183">
        <f t="shared" si="487"/>
        <v>525514.58304069727</v>
      </c>
      <c r="AF31" s="183">
        <f t="shared" si="487"/>
        <v>490359.98271837679</v>
      </c>
      <c r="AG31" s="183">
        <f t="shared" si="487"/>
        <v>457546.90692884458</v>
      </c>
      <c r="AH31" s="183">
        <f t="shared" si="487"/>
        <v>426919.77932565956</v>
      </c>
      <c r="AI31" s="183">
        <f t="shared" si="487"/>
        <v>398333.3458156985</v>
      </c>
      <c r="AJ31" s="183">
        <f t="shared" si="487"/>
        <v>371651.99024943914</v>
      </c>
      <c r="AK31" s="183">
        <f t="shared" si="487"/>
        <v>346749.09545608162</v>
      </c>
      <c r="AL31" s="183">
        <f t="shared" si="487"/>
        <v>323506.44661960297</v>
      </c>
      <c r="AM31" s="183">
        <f t="shared" si="487"/>
        <v>301813.67419080925</v>
      </c>
      <c r="AN31" s="183">
        <f t="shared" si="487"/>
        <v>281567.73371623061</v>
      </c>
      <c r="AO31" s="183">
        <f t="shared" si="487"/>
        <v>262672.42013819452</v>
      </c>
      <c r="AP31" s="183">
        <f t="shared" si="487"/>
        <v>245037.91428239862</v>
      </c>
      <c r="AQ31" s="183">
        <f t="shared" si="487"/>
        <v>228580.35940057656</v>
      </c>
      <c r="AR31" s="183">
        <f t="shared" si="487"/>
        <v>213221.46577708819</v>
      </c>
      <c r="AS31" s="183">
        <f t="shared" si="487"/>
        <v>198888.14154016512</v>
      </c>
      <c r="AT31" s="183">
        <f t="shared" si="487"/>
        <v>185512.14794168918</v>
      </c>
      <c r="AU31" s="183">
        <f t="shared" si="487"/>
        <v>173029.77748438992</v>
      </c>
      <c r="AV31" s="183">
        <f t="shared" ref="AV31:CA31" si="488">AV30/(1+$B$23)^AV16</f>
        <v>161381.55338272188</v>
      </c>
      <c r="AW31" s="183">
        <f t="shared" si="488"/>
        <v>150511.94894395769</v>
      </c>
      <c r="AX31" s="183">
        <f t="shared" si="488"/>
        <v>140369.12554965998</v>
      </c>
      <c r="AY31" s="183">
        <f t="shared" si="488"/>
        <v>130904.6880051241</v>
      </c>
      <c r="AZ31" s="183">
        <f t="shared" si="488"/>
        <v>122073.4561060191</v>
      </c>
      <c r="BA31" s="183">
        <f t="shared" si="488"/>
        <v>113833.25134768801</v>
      </c>
      <c r="BB31" s="183">
        <f t="shared" si="488"/>
        <v>106144.69777374491</v>
      </c>
      <c r="BC31" s="183">
        <f t="shared" si="488"/>
        <v>98971.036027077367</v>
      </c>
      <c r="BD31" s="183">
        <f t="shared" si="488"/>
        <v>92277.949728424515</v>
      </c>
      <c r="BE31" s="183">
        <f t="shared" si="488"/>
        <v>86033.403365654667</v>
      </c>
      <c r="BF31" s="183">
        <f t="shared" si="488"/>
        <v>80207.490930980595</v>
      </c>
      <c r="BG31" s="183">
        <f t="shared" si="488"/>
        <v>74772.294593884464</v>
      </c>
      <c r="BH31" s="183">
        <f t="shared" si="488"/>
        <v>69701.752744701851</v>
      </c>
      <c r="BI31" s="183">
        <f t="shared" si="488"/>
        <v>64971.5367878795</v>
      </c>
      <c r="BJ31" s="183">
        <f t="shared" si="488"/>
        <v>60558.936105055058</v>
      </c>
      <c r="BK31" s="183">
        <f t="shared" si="488"/>
        <v>56442.750646527355</v>
      </c>
      <c r="BL31" s="183">
        <f t="shared" si="488"/>
        <v>52603.190645551833</v>
      </c>
      <c r="BM31" s="183">
        <f t="shared" si="488"/>
        <v>49021.782983394201</v>
      </c>
      <c r="BN31" s="183">
        <f t="shared" si="488"/>
        <v>45681.283764346459</v>
      </c>
      <c r="BO31" s="183">
        <f t="shared" si="488"/>
        <v>42565.596689119709</v>
      </c>
      <c r="BP31" s="183">
        <f t="shared" si="488"/>
        <v>39659.696842291123</v>
      </c>
      <c r="BQ31" s="183">
        <f t="shared" si="488"/>
        <v>36949.559534950844</v>
      </c>
      <c r="BR31" s="183">
        <f t="shared" si="488"/>
        <v>34422.093867468946</v>
      </c>
      <c r="BS31" s="183">
        <f t="shared" si="488"/>
        <v>32065.08069950372</v>
      </c>
      <c r="BT31" s="183">
        <f t="shared" si="488"/>
        <v>29867.114735105366</v>
      </c>
      <c r="BU31" s="183">
        <f t="shared" si="488"/>
        <v>27817.550450124476</v>
      </c>
      <c r="BV31" s="183">
        <f t="shared" si="488"/>
        <v>25906.451607211824</v>
      </c>
      <c r="BW31" s="183">
        <f t="shared" si="488"/>
        <v>24124.544120572929</v>
      </c>
      <c r="BX31" s="183">
        <f t="shared" si="488"/>
        <v>22463.172048400709</v>
      </c>
      <c r="BY31" s="183">
        <f t="shared" si="488"/>
        <v>20914.256505626108</v>
      </c>
      <c r="BZ31" s="183">
        <f t="shared" si="488"/>
        <v>19470.257303366285</v>
      </c>
      <c r="CA31" s="183">
        <f t="shared" si="488"/>
        <v>18124.137134281969</v>
      </c>
      <c r="CB31" s="183">
        <f t="shared" ref="CB31:DG31" si="489">CB30/(1+$B$23)^CB16</f>
        <v>16869.328135035117</v>
      </c>
      <c r="CC31" s="183">
        <f t="shared" si="489"/>
        <v>15699.700668225467</v>
      </c>
      <c r="CD31" s="183">
        <f t="shared" si="489"/>
        <v>14609.534176630415</v>
      </c>
      <c r="CE31" s="183">
        <f t="shared" si="489"/>
        <v>13593.489972326272</v>
      </c>
      <c r="CF31" s="183">
        <f t="shared" si="489"/>
        <v>12646.585832376708</v>
      </c>
      <c r="CG31" s="183">
        <f t="shared" si="489"/>
        <v>11764.172281277761</v>
      </c>
      <c r="CH31" s="183">
        <f t="shared" si="489"/>
        <v>10941.910448290677</v>
      </c>
      <c r="CI31" s="183">
        <f t="shared" si="489"/>
        <v>10175.751395207453</v>
      </c>
      <c r="CJ31" s="183">
        <f t="shared" si="489"/>
        <v>9461.9168170176072</v>
      </c>
      <c r="CK31" s="183">
        <f t="shared" si="489"/>
        <v>8796.8810244099514</v>
      </c>
      <c r="CL31" s="183">
        <f t="shared" si="489"/>
        <v>8177.3541230784467</v>
      </c>
      <c r="CM31" s="183">
        <f t="shared" si="489"/>
        <v>7600.2663104388776</v>
      </c>
      <c r="CN31" s="183">
        <f t="shared" si="489"/>
        <v>7062.7532156244697</v>
      </c>
      <c r="CO31" s="183">
        <f t="shared" si="489"/>
        <v>6562.1422135443936</v>
      </c>
      <c r="CP31" s="183">
        <f t="shared" si="489"/>
        <v>6095.9396483766441</v>
      </c>
      <c r="CQ31" s="183">
        <f t="shared" si="489"/>
        <v>5661.8189061513003</v>
      </c>
      <c r="CR31" s="183">
        <f t="shared" si="489"/>
        <v>5257.6092800815577</v>
      </c>
      <c r="CS31" s="183">
        <f t="shared" si="489"/>
        <v>4881.2855760345492</v>
      </c>
      <c r="CT31" s="183">
        <f t="shared" si="489"/>
        <v>4530.9584090226454</v>
      </c>
      <c r="CU31" s="183">
        <f t="shared" si="489"/>
        <v>4204.8651448522951</v>
      </c>
      <c r="CV31" s="183">
        <f t="shared" si="489"/>
        <v>3901.3614441088075</v>
      </c>
      <c r="CW31" s="183">
        <f t="shared" si="489"/>
        <v>3618.9133684946269</v>
      </c>
      <c r="CX31" s="183">
        <f t="shared" si="489"/>
        <v>3356.0900121902973</v>
      </c>
      <c r="CY31" s="183">
        <f t="shared" si="489"/>
        <v>3111.556623382714</v>
      </c>
      <c r="CZ31" s="183">
        <f t="shared" si="489"/>
        <v>2884.0681834167831</v>
      </c>
      <c r="DA31" s="183">
        <f t="shared" si="489"/>
        <v>2672.4634131848802</v>
      </c>
      <c r="DB31" s="183">
        <f t="shared" si="489"/>
        <v>2475.6591783840599</v>
      </c>
      <c r="DC31" s="183">
        <f t="shared" si="489"/>
        <v>2292.6452671522379</v>
      </c>
      <c r="DD31" s="183">
        <f t="shared" si="489"/>
        <v>2122.479515351919</v>
      </c>
      <c r="DE31" s="183">
        <f t="shared" si="489"/>
        <v>1964.2832564102353</v>
      </c>
      <c r="DF31" s="183">
        <f t="shared" si="489"/>
        <v>1817.2370741562056</v>
      </c>
      <c r="DG31" s="183">
        <f t="shared" si="489"/>
        <v>1680.5768385260153</v>
      </c>
      <c r="DH31" s="183">
        <f t="shared" ref="DH31:EM31" si="490">DH30/(1+$B$23)^DH16</f>
        <v>1553.5900053426567</v>
      </c>
      <c r="DI31" s="183">
        <f t="shared" si="490"/>
        <v>1435.6121626233662</v>
      </c>
      <c r="DJ31" s="183">
        <f t="shared" si="490"/>
        <v>1326.0238070321527</v>
      </c>
      <c r="DK31" s="183">
        <f t="shared" si="490"/>
        <v>1224.2473351821636</v>
      </c>
      <c r="DL31" s="183">
        <f t="shared" si="490"/>
        <v>1129.7442355072928</v>
      </c>
      <c r="DM31" s="183">
        <f t="shared" si="490"/>
        <v>1042.012467370326</v>
      </c>
      <c r="DN31" s="183">
        <f t="shared" si="490"/>
        <v>960.58401495971566</v>
      </c>
      <c r="DO31" s="183">
        <f t="shared" si="490"/>
        <v>885.02260435322057</v>
      </c>
      <c r="DP31" s="183">
        <f t="shared" si="490"/>
        <v>814.92157289810564</v>
      </c>
      <c r="DQ31" s="183">
        <f t="shared" si="490"/>
        <v>749.90188077784683</v>
      </c>
      <c r="DR31" s="183">
        <f t="shared" si="490"/>
        <v>689.61025530772372</v>
      </c>
      <c r="DS31" s="183">
        <f t="shared" si="490"/>
        <v>633.71745912960932</v>
      </c>
      <c r="DT31" s="183">
        <f t="shared" si="490"/>
        <v>581.9166740625376</v>
      </c>
      <c r="DU31" s="183">
        <f t="shared" si="490"/>
        <v>533.9219929129456</v>
      </c>
      <c r="DV31" s="183">
        <f t="shared" si="490"/>
        <v>489.46701205956805</v>
      </c>
      <c r="DW31" s="183">
        <f t="shared" si="490"/>
        <v>448.30351810526992</v>
      </c>
      <c r="DX31" s="183">
        <f t="shared" si="490"/>
        <v>410.20026233324279</v>
      </c>
      <c r="DY31" s="183">
        <f t="shared" si="490"/>
        <v>374.94181712152192</v>
      </c>
      <c r="DZ31" s="183">
        <f t="shared" si="490"/>
        <v>342.32750885754353</v>
      </c>
      <c r="EA31" s="183">
        <f t="shared" si="490"/>
        <v>312.17042225757245</v>
      </c>
      <c r="EB31" s="183">
        <f t="shared" si="490"/>
        <v>284.29647133403665</v>
      </c>
      <c r="EC31" s="183">
        <f t="shared" si="490"/>
        <v>258.54353257007256</v>
      </c>
      <c r="ED31" s="183">
        <f t="shared" si="490"/>
        <v>234.76063615566716</v>
      </c>
      <c r="EE31" s="183">
        <f t="shared" si="490"/>
        <v>212.80721141520758</v>
      </c>
      <c r="EF31" s="183">
        <f t="shared" si="490"/>
        <v>192.55238281366709</v>
      </c>
      <c r="EG31" s="183">
        <f t="shared" si="490"/>
        <v>173.87431316871732</v>
      </c>
      <c r="EH31" s="183">
        <f t="shared" si="490"/>
        <v>156.65959092026088</v>
      </c>
      <c r="EI31" s="183">
        <f t="shared" si="490"/>
        <v>140.80265851838789</v>
      </c>
      <c r="EJ31" s="183">
        <f t="shared" si="490"/>
        <v>126.20527918599636</v>
      </c>
      <c r="EK31" s="183">
        <f t="shared" si="490"/>
        <v>112.7760394950228</v>
      </c>
      <c r="EL31" s="183">
        <f t="shared" si="490"/>
        <v>100.42988536539592</v>
      </c>
      <c r="EM31" s="183">
        <f t="shared" si="490"/>
        <v>89.087689255002772</v>
      </c>
      <c r="EN31" s="183">
        <f t="shared" ref="EN31:FB31" si="491">EN30/(1+$B$23)^EN16</f>
        <v>78.675846457445331</v>
      </c>
      <c r="EO31" s="183">
        <f t="shared" si="491"/>
        <v>69.125898562917584</v>
      </c>
      <c r="EP31" s="183">
        <f t="shared" si="491"/>
        <v>60.374182267054962</v>
      </c>
      <c r="EQ31" s="183">
        <f t="shared" si="491"/>
        <v>52.361501833375975</v>
      </c>
      <c r="ER31" s="183">
        <f t="shared" si="491"/>
        <v>45.032823627762902</v>
      </c>
      <c r="ES31" s="183">
        <f t="shared" si="491"/>
        <v>38.336991248769706</v>
      </c>
      <c r="ET31" s="183">
        <f t="shared" si="491"/>
        <v>32.226459875790603</v>
      </c>
      <c r="EU31" s="183">
        <f t="shared" si="491"/>
        <v>26.657048548989483</v>
      </c>
      <c r="EV31" s="183">
        <f t="shared" si="491"/>
        <v>21.58770918051534</v>
      </c>
      <c r="EW31" s="183">
        <f t="shared" si="491"/>
        <v>16.980311176531053</v>
      </c>
      <c r="EX31" s="183">
        <f t="shared" si="491"/>
        <v>12.799440624325662</v>
      </c>
      <c r="EY31" s="183">
        <f t="shared" si="491"/>
        <v>9.0122130683592552</v>
      </c>
      <c r="EZ31" s="183">
        <f t="shared" si="491"/>
        <v>5.5880989643106185</v>
      </c>
      <c r="FA31" s="183">
        <f t="shared" si="491"/>
        <v>2.498760960843792</v>
      </c>
      <c r="FB31" s="183">
        <f t="shared" si="491"/>
        <v>0</v>
      </c>
    </row>
    <row r="32" spans="1:16371">
      <c r="A32" s="50" t="s">
        <v>203</v>
      </c>
      <c r="B32" s="370">
        <f>B29+B31</f>
        <v>183.12656984355687</v>
      </c>
      <c r="J32" s="46" t="s">
        <v>180</v>
      </c>
      <c r="M32" s="189">
        <f>SUM(P31:FB31)</f>
        <v>21990240.713612828</v>
      </c>
    </row>
    <row r="33" spans="1:158">
      <c r="A33" s="48" t="s">
        <v>182</v>
      </c>
      <c r="B33" s="373">
        <v>95.45</v>
      </c>
      <c r="E33" s="46"/>
      <c r="F33" s="46"/>
      <c r="G33" s="46"/>
      <c r="H33" s="46"/>
      <c r="I33" s="46"/>
      <c r="J33" s="46"/>
      <c r="K33" s="46"/>
      <c r="L33" s="46"/>
      <c r="O33" s="370"/>
      <c r="P33" s="342"/>
      <c r="Q33" s="342"/>
      <c r="R33" s="342"/>
      <c r="S33" s="342"/>
      <c r="T33" s="342"/>
      <c r="U33" s="342"/>
      <c r="V33" s="342"/>
      <c r="W33" s="342"/>
      <c r="X33" s="342"/>
      <c r="Y33" s="342"/>
      <c r="Z33" s="342"/>
      <c r="AA33" s="342"/>
      <c r="AB33" s="342"/>
      <c r="AC33" s="342"/>
      <c r="AD33" s="342"/>
      <c r="AE33" s="342"/>
      <c r="AF33" s="342"/>
      <c r="AG33" s="342"/>
      <c r="AH33" s="342"/>
      <c r="AI33" s="342"/>
      <c r="AJ33" s="342"/>
      <c r="AK33" s="342"/>
      <c r="AL33" s="342"/>
      <c r="AM33" s="342"/>
      <c r="AN33" s="342"/>
    </row>
    <row r="34" spans="1:158">
      <c r="A34" s="365" t="s">
        <v>204</v>
      </c>
      <c r="B34" s="368">
        <f>B32/B33-1</f>
        <v>0.9185601869414024</v>
      </c>
      <c r="E34" s="46"/>
      <c r="F34" s="46"/>
      <c r="G34" s="46"/>
      <c r="H34" s="46"/>
      <c r="I34" s="46"/>
      <c r="J34" s="46"/>
      <c r="K34" s="46"/>
      <c r="L34" s="46"/>
      <c r="O34" s="370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  <c r="BM34" s="188"/>
      <c r="BN34" s="188"/>
      <c r="BO34" s="188"/>
      <c r="BP34" s="188"/>
      <c r="BQ34" s="188"/>
      <c r="BR34" s="188"/>
      <c r="BS34" s="188"/>
      <c r="BT34" s="188"/>
      <c r="BU34" s="188"/>
      <c r="BV34" s="188"/>
      <c r="BW34" s="188"/>
      <c r="BX34" s="188"/>
      <c r="BY34" s="188"/>
      <c r="BZ34" s="188"/>
      <c r="CA34" s="188"/>
      <c r="CB34" s="188"/>
      <c r="CC34" s="188"/>
      <c r="CD34" s="188"/>
      <c r="CE34" s="188"/>
      <c r="CF34" s="188"/>
      <c r="CG34" s="188"/>
      <c r="CH34" s="188"/>
      <c r="CI34" s="188"/>
      <c r="CJ34" s="188"/>
      <c r="CK34" s="188"/>
      <c r="CL34" s="188"/>
      <c r="CM34" s="188"/>
      <c r="CN34" s="188"/>
      <c r="CO34" s="188"/>
      <c r="CP34" s="188"/>
      <c r="CQ34" s="188"/>
      <c r="CR34" s="188"/>
      <c r="CS34" s="188"/>
      <c r="CT34" s="188"/>
      <c r="CU34" s="188"/>
      <c r="CV34" s="188"/>
      <c r="CW34" s="188"/>
      <c r="CX34" s="188"/>
      <c r="CY34" s="188"/>
      <c r="CZ34" s="188"/>
      <c r="DA34" s="188"/>
      <c r="DB34" s="188"/>
      <c r="DC34" s="188"/>
      <c r="DD34" s="188"/>
      <c r="DE34" s="188"/>
      <c r="DF34" s="188"/>
      <c r="DG34" s="188"/>
      <c r="DH34" s="188"/>
      <c r="DI34" s="188"/>
      <c r="DJ34" s="188"/>
      <c r="DK34" s="188"/>
      <c r="DL34" s="188"/>
      <c r="DM34" s="188"/>
      <c r="DN34" s="188"/>
      <c r="DO34" s="188"/>
      <c r="DP34" s="188"/>
      <c r="DQ34" s="188"/>
      <c r="DR34" s="188"/>
      <c r="DS34" s="188"/>
      <c r="DT34" s="188"/>
      <c r="DU34" s="188"/>
      <c r="DV34" s="188"/>
      <c r="DW34" s="188"/>
      <c r="DX34" s="188"/>
      <c r="DY34" s="188"/>
      <c r="DZ34" s="188"/>
      <c r="EA34" s="188"/>
      <c r="EB34" s="188"/>
      <c r="EC34" s="188"/>
      <c r="ED34" s="188"/>
      <c r="EE34" s="188"/>
      <c r="EF34" s="188"/>
      <c r="EG34" s="188"/>
      <c r="EH34" s="188"/>
      <c r="EI34" s="188"/>
      <c r="EJ34" s="188"/>
      <c r="EK34" s="188"/>
      <c r="EL34" s="188"/>
      <c r="EM34" s="188"/>
      <c r="EN34" s="188"/>
      <c r="EO34" s="188"/>
      <c r="EP34" s="188"/>
      <c r="EQ34" s="188"/>
      <c r="ER34" s="188"/>
      <c r="ES34" s="188"/>
      <c r="ET34" s="188"/>
      <c r="EU34" s="188"/>
      <c r="EV34" s="188"/>
      <c r="EW34" s="188"/>
      <c r="EX34" s="188"/>
      <c r="EY34" s="188"/>
      <c r="EZ34" s="188"/>
      <c r="FA34" s="188"/>
      <c r="FB34" s="188"/>
    </row>
    <row r="35" spans="1:158">
      <c r="G35" s="365" t="s">
        <v>44</v>
      </c>
      <c r="J35" s="46"/>
      <c r="K35" s="46"/>
      <c r="L35" s="46"/>
    </row>
    <row r="36" spans="1:158">
      <c r="D36" s="370"/>
      <c r="E36" s="33">
        <f>F36-0.5%</f>
        <v>6.0909999999999999E-2</v>
      </c>
      <c r="F36" s="33">
        <f>G36-0.5%</f>
        <v>6.5909999999999996E-2</v>
      </c>
      <c r="G36" s="342">
        <v>7.0910000000000001E-2</v>
      </c>
      <c r="H36" s="33">
        <f>G36+3%</f>
        <v>0.10091</v>
      </c>
      <c r="I36" s="33">
        <f>H36+3%</f>
        <v>0.13091</v>
      </c>
      <c r="J36" s="46"/>
      <c r="K36" s="46"/>
      <c r="L36" s="46"/>
    </row>
    <row r="37" spans="1:158">
      <c r="D37" s="370">
        <f>B32</f>
        <v>183.12656984355687</v>
      </c>
      <c r="E37" s="188">
        <f t="dataTable" ref="E37:I37" dt2D="0" dtr="1" r1="B23"/>
        <v>243.05028697392746</v>
      </c>
      <c r="F37" s="188">
        <v>209.09247565626299</v>
      </c>
      <c r="G37" s="188">
        <v>183.16190014979858</v>
      </c>
      <c r="H37" s="188">
        <v>106.55622135321008</v>
      </c>
      <c r="I37" s="188">
        <v>76.186636184896543</v>
      </c>
    </row>
    <row r="38" spans="1:158">
      <c r="D38" s="375"/>
      <c r="E38" s="46"/>
      <c r="F38" s="46"/>
      <c r="G38" s="46"/>
      <c r="H38" s="46"/>
      <c r="I38" s="46"/>
    </row>
    <row r="39" spans="1:158">
      <c r="J39" s="46"/>
      <c r="K39" s="46"/>
      <c r="L39" s="46"/>
    </row>
    <row r="40" spans="1:158">
      <c r="D40" s="613" t="s">
        <v>427</v>
      </c>
      <c r="E40" s="613"/>
      <c r="F40" s="613"/>
      <c r="G40" s="613"/>
      <c r="H40" s="613"/>
      <c r="I40" s="613"/>
      <c r="J40" s="46"/>
      <c r="K40" s="46"/>
      <c r="L40" s="46"/>
    </row>
    <row r="41" spans="1:158">
      <c r="D41" s="591" t="s">
        <v>67</v>
      </c>
      <c r="E41" s="592">
        <f>E36</f>
        <v>6.0909999999999999E-2</v>
      </c>
      <c r="F41" s="592">
        <f t="shared" ref="F41:I41" si="492">F36</f>
        <v>6.5909999999999996E-2</v>
      </c>
      <c r="G41" s="592">
        <f t="shared" si="492"/>
        <v>7.0910000000000001E-2</v>
      </c>
      <c r="H41" s="592">
        <f t="shared" si="492"/>
        <v>0.10091</v>
      </c>
      <c r="I41" s="592">
        <f t="shared" si="492"/>
        <v>0.13091</v>
      </c>
    </row>
    <row r="42" spans="1:158">
      <c r="D42" s="375" t="s">
        <v>430</v>
      </c>
      <c r="E42" s="318">
        <f>E37</f>
        <v>243.05028697392746</v>
      </c>
      <c r="F42" s="318">
        <f t="shared" ref="F42:I42" si="493">F37</f>
        <v>209.09247565626299</v>
      </c>
      <c r="G42" s="318">
        <f t="shared" si="493"/>
        <v>183.16190014979858</v>
      </c>
      <c r="H42" s="318">
        <f t="shared" si="493"/>
        <v>106.55622135321008</v>
      </c>
      <c r="I42" s="318">
        <f t="shared" si="493"/>
        <v>76.186636184896543</v>
      </c>
    </row>
    <row r="43" spans="1:158">
      <c r="D43" s="46" t="s">
        <v>213</v>
      </c>
      <c r="E43" s="318">
        <f>DDM!H21</f>
        <v>228.92936657752614</v>
      </c>
      <c r="F43" s="318">
        <f>DDM!I21</f>
        <v>195.51855704417932</v>
      </c>
      <c r="G43" s="318">
        <f>DDM!J21</f>
        <v>170.32407350746925</v>
      </c>
      <c r="H43" s="318">
        <f>DDM!K21</f>
        <v>94.309906566204134</v>
      </c>
      <c r="I43" s="318">
        <f>DDM!L21</f>
        <v>64.041998463347511</v>
      </c>
    </row>
    <row r="44" spans="1:158">
      <c r="D44" s="591" t="s">
        <v>428</v>
      </c>
      <c r="E44" s="592">
        <f>DDM!G23</f>
        <v>0.05</v>
      </c>
      <c r="F44" s="592">
        <f>DDM!G22</f>
        <v>0.04</v>
      </c>
      <c r="G44" s="592">
        <f>DDM!G21</f>
        <v>0.03</v>
      </c>
      <c r="H44" s="592">
        <f>DDM!G20</f>
        <v>1.9999999999999997E-2</v>
      </c>
      <c r="I44" s="592">
        <f>DDM!G19</f>
        <v>9.9999999999999967E-3</v>
      </c>
    </row>
    <row r="45" spans="1:158">
      <c r="D45" s="46"/>
      <c r="E45" s="318">
        <f>DDM!J23</f>
        <v>318.27435474657352</v>
      </c>
      <c r="F45" s="593">
        <f>DDM!J22</f>
        <v>220.36678429216144</v>
      </c>
      <c r="G45" s="593">
        <f>DDM!J21</f>
        <v>170.32407350746925</v>
      </c>
      <c r="H45" s="593">
        <f>DDM!J20</f>
        <v>139.94064804381108</v>
      </c>
      <c r="I45" s="593">
        <f>DDM!J19</f>
        <v>119.53372084436513</v>
      </c>
    </row>
    <row r="46" spans="1:158">
      <c r="D46" s="594" t="s">
        <v>429</v>
      </c>
      <c r="E46" s="614" t="s">
        <v>94</v>
      </c>
      <c r="F46" s="614"/>
      <c r="G46" s="595" t="s">
        <v>205</v>
      </c>
      <c r="H46" s="615" t="s">
        <v>95</v>
      </c>
      <c r="I46" s="615"/>
    </row>
    <row r="47" spans="1:158">
      <c r="D47" s="596" t="s">
        <v>432</v>
      </c>
      <c r="E47" s="616" t="s">
        <v>435</v>
      </c>
      <c r="F47" s="616"/>
      <c r="G47" s="598"/>
      <c r="H47" s="617">
        <v>0</v>
      </c>
      <c r="I47" s="617"/>
    </row>
    <row r="48" spans="1:158">
      <c r="D48" s="596" t="s">
        <v>440</v>
      </c>
      <c r="E48" s="597" t="s">
        <v>441</v>
      </c>
      <c r="F48" s="605">
        <f>Assumptions!AG202</f>
        <v>4.2403531709262421E-2</v>
      </c>
      <c r="G48" s="598"/>
      <c r="H48" s="597" t="s">
        <v>442</v>
      </c>
      <c r="I48" s="605">
        <f>Assumptions!AG302</f>
        <v>3.2528291328308374E-2</v>
      </c>
    </row>
    <row r="49" spans="4:9">
      <c r="D49" s="596" t="s">
        <v>434</v>
      </c>
      <c r="E49" s="597" t="s">
        <v>442</v>
      </c>
      <c r="F49" s="605">
        <f>Assumptions!AG203</f>
        <v>3.6204889236330666E-3</v>
      </c>
      <c r="G49" s="598"/>
      <c r="H49" s="597" t="s">
        <v>441</v>
      </c>
      <c r="I49" s="605">
        <f>Assumptions!AG303</f>
        <v>7.3588883118592451E-3</v>
      </c>
    </row>
    <row r="50" spans="4:9">
      <c r="D50" s="599" t="s">
        <v>433</v>
      </c>
      <c r="E50" s="600" t="s">
        <v>443</v>
      </c>
      <c r="F50" s="606">
        <f>Assumptions!AG205</f>
        <v>0.24936150955276154</v>
      </c>
      <c r="G50" s="601"/>
      <c r="H50" s="600" t="s">
        <v>441</v>
      </c>
      <c r="I50" s="606">
        <f>Assumptions!AG305</f>
        <v>0.38916587725888585</v>
      </c>
    </row>
    <row r="51" spans="4:9">
      <c r="D51" s="46" t="s">
        <v>430</v>
      </c>
      <c r="E51" s="618">
        <v>269</v>
      </c>
      <c r="F51" s="618"/>
      <c r="G51" s="593">
        <v>183</v>
      </c>
      <c r="H51" s="618">
        <v>44</v>
      </c>
      <c r="I51" s="618"/>
    </row>
    <row r="52" spans="4:9">
      <c r="D52" s="46" t="s">
        <v>213</v>
      </c>
      <c r="E52" s="619">
        <v>250</v>
      </c>
      <c r="F52" s="619"/>
      <c r="G52" s="593">
        <v>170</v>
      </c>
      <c r="H52" s="619">
        <v>40</v>
      </c>
      <c r="I52" s="619"/>
    </row>
    <row r="53" spans="4:9" ht="16.5" thickBot="1">
      <c r="D53" s="46" t="s">
        <v>439</v>
      </c>
      <c r="E53" s="164"/>
      <c r="F53" s="593"/>
      <c r="G53" s="593">
        <f>CLTV!B78</f>
        <v>123.268464178031</v>
      </c>
      <c r="H53" s="593"/>
      <c r="I53" s="602"/>
    </row>
    <row r="54" spans="4:9" ht="16.5" thickBot="1">
      <c r="D54" s="603" t="s">
        <v>220</v>
      </c>
      <c r="E54" s="603"/>
      <c r="F54" s="603"/>
      <c r="G54" s="603"/>
      <c r="H54" s="603" t="s">
        <v>456</v>
      </c>
      <c r="I54" s="604">
        <f>AVERAGE(E42:I42,E43:I43,E45:I45,E51:I53)</f>
        <v>164.4945212767833</v>
      </c>
    </row>
    <row r="55" spans="4:9">
      <c r="D55" s="48" t="s">
        <v>431</v>
      </c>
      <c r="E55" s="48"/>
      <c r="F55" s="48"/>
      <c r="G55" s="48"/>
      <c r="H55" s="48"/>
      <c r="I55" s="373">
        <f>B33</f>
        <v>95.45</v>
      </c>
    </row>
    <row r="56" spans="4:9">
      <c r="D56" s="365" t="s">
        <v>92</v>
      </c>
      <c r="E56" s="365"/>
      <c r="F56" s="365"/>
      <c r="G56" s="365"/>
      <c r="H56" s="365"/>
      <c r="I56" s="366">
        <f>I54/I55-1</f>
        <v>0.72335800185210375</v>
      </c>
    </row>
    <row r="66" spans="4:12" s="46" customFormat="1">
      <c r="D66"/>
      <c r="E66"/>
      <c r="F66"/>
      <c r="G66"/>
      <c r="H66"/>
      <c r="I66"/>
    </row>
    <row r="67" spans="4:12" s="46" customFormat="1">
      <c r="D67"/>
      <c r="E67"/>
      <c r="F67"/>
      <c r="G67"/>
      <c r="H67"/>
      <c r="I67"/>
    </row>
    <row r="72" spans="4:12">
      <c r="J72" s="46"/>
      <c r="K72" s="46"/>
      <c r="L72" s="46"/>
    </row>
    <row r="73" spans="4:12">
      <c r="J73" s="46"/>
      <c r="K73" s="46"/>
      <c r="L73" s="46"/>
    </row>
    <row r="74" spans="4:12">
      <c r="J74" s="46"/>
      <c r="K74" s="46"/>
      <c r="L74" s="46"/>
    </row>
  </sheetData>
  <mergeCells count="9">
    <mergeCell ref="E51:F51"/>
    <mergeCell ref="E52:F52"/>
    <mergeCell ref="H51:I51"/>
    <mergeCell ref="H52:I52"/>
    <mergeCell ref="D40:I40"/>
    <mergeCell ref="E46:F46"/>
    <mergeCell ref="H46:I46"/>
    <mergeCell ref="E47:F47"/>
    <mergeCell ref="H47:I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F65"/>
  <sheetViews>
    <sheetView workbookViewId="0">
      <pane xSplit="1" ySplit="4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T31" sqref="T31"/>
    </sheetView>
  </sheetViews>
  <sheetFormatPr defaultColWidth="11" defaultRowHeight="15.75"/>
  <cols>
    <col min="1" max="1" width="29.125" customWidth="1"/>
    <col min="2" max="17" width="10.875" hidden="1" customWidth="1"/>
    <col min="18" max="19" width="11.875" style="13" bestFit="1" customWidth="1"/>
    <col min="20" max="22" width="11" style="13" bestFit="1" customWidth="1"/>
    <col min="23" max="23" width="11" bestFit="1" customWidth="1"/>
  </cols>
  <sheetData>
    <row r="1" spans="1:32" hidden="1">
      <c r="Q1" s="13"/>
    </row>
    <row r="2" spans="1:32" hidden="1">
      <c r="Q2" s="13"/>
    </row>
    <row r="3" spans="1:32" hidden="1">
      <c r="L3" t="s">
        <v>3</v>
      </c>
      <c r="M3" s="46" t="s">
        <v>3</v>
      </c>
      <c r="N3" s="46" t="s">
        <v>3</v>
      </c>
      <c r="O3" s="46" t="s">
        <v>3</v>
      </c>
      <c r="P3" s="46" t="s">
        <v>3</v>
      </c>
      <c r="Q3" s="13" t="s">
        <v>3</v>
      </c>
      <c r="R3" s="13" t="s">
        <v>3</v>
      </c>
      <c r="S3" s="13" t="s">
        <v>3</v>
      </c>
      <c r="T3" s="13" t="s">
        <v>3</v>
      </c>
      <c r="U3" s="13" t="s">
        <v>3</v>
      </c>
      <c r="V3" s="13" t="s">
        <v>3</v>
      </c>
    </row>
    <row r="4" spans="1:32">
      <c r="B4">
        <v>2000</v>
      </c>
      <c r="C4">
        <v>2001</v>
      </c>
      <c r="D4" s="46">
        <v>2002</v>
      </c>
      <c r="E4" s="46">
        <v>2003</v>
      </c>
      <c r="F4" s="46">
        <v>2004</v>
      </c>
      <c r="G4" s="46">
        <v>2005</v>
      </c>
      <c r="H4" s="46">
        <v>2006</v>
      </c>
      <c r="I4" s="46">
        <v>2007</v>
      </c>
      <c r="J4" s="46">
        <v>2008</v>
      </c>
      <c r="K4" s="46">
        <v>2009</v>
      </c>
      <c r="L4" s="46">
        <v>2010</v>
      </c>
      <c r="M4" s="46">
        <v>2011</v>
      </c>
      <c r="N4" s="46">
        <v>2012</v>
      </c>
      <c r="O4" s="46">
        <v>2013</v>
      </c>
      <c r="P4" s="46">
        <v>2014</v>
      </c>
      <c r="Q4" s="44">
        <v>2015</v>
      </c>
      <c r="R4" s="44">
        <v>2016</v>
      </c>
      <c r="S4" s="13">
        <v>2017</v>
      </c>
      <c r="T4" s="13">
        <v>2018</v>
      </c>
      <c r="U4" s="13">
        <v>2019</v>
      </c>
      <c r="V4" s="13">
        <v>2020</v>
      </c>
      <c r="W4" s="13">
        <v>2021</v>
      </c>
    </row>
    <row r="5" spans="1:32">
      <c r="Q5" s="44"/>
      <c r="R5" s="44"/>
      <c r="W5" s="13"/>
    </row>
    <row r="6" spans="1:32" s="7" customFormat="1" ht="19.5" thickBot="1">
      <c r="A6" s="291" t="s">
        <v>194</v>
      </c>
      <c r="B6" s="292"/>
      <c r="C6" s="292"/>
      <c r="D6" s="292"/>
      <c r="E6" s="292"/>
      <c r="F6" s="292"/>
      <c r="G6" s="292"/>
      <c r="H6" s="292"/>
      <c r="I6" s="293"/>
      <c r="J6" s="293"/>
      <c r="K6" s="293"/>
      <c r="L6" s="293"/>
      <c r="M6" s="293"/>
      <c r="N6" s="292"/>
      <c r="O6" s="292"/>
      <c r="P6" s="292"/>
      <c r="Q6" s="293">
        <f>Q4</f>
        <v>2015</v>
      </c>
      <c r="R6" s="293">
        <f>R4</f>
        <v>2016</v>
      </c>
      <c r="S6" s="294" t="str">
        <f>S4&amp;"E"</f>
        <v>2017E</v>
      </c>
      <c r="T6" s="294" t="str">
        <f>T4&amp;"E"</f>
        <v>2018E</v>
      </c>
      <c r="U6" s="294" t="str">
        <f>U4&amp;"E"</f>
        <v>2019E</v>
      </c>
      <c r="V6" s="294" t="str">
        <f>V4&amp;"E"</f>
        <v>2020E</v>
      </c>
      <c r="W6" s="294" t="str">
        <f>W4&amp;"E"</f>
        <v>2021E</v>
      </c>
      <c r="X6" s="22"/>
      <c r="Y6" s="22"/>
      <c r="Z6" s="22"/>
      <c r="AA6" s="23"/>
      <c r="AB6" s="23"/>
      <c r="AC6" s="23"/>
      <c r="AD6" s="23"/>
      <c r="AE6" s="23"/>
      <c r="AF6" s="23"/>
    </row>
    <row r="7" spans="1:32" s="46" customFormat="1">
      <c r="A7" s="34"/>
      <c r="B7" s="92"/>
      <c r="C7" s="92"/>
      <c r="D7" s="92"/>
      <c r="E7" s="92"/>
      <c r="F7" s="92"/>
      <c r="G7" s="92"/>
      <c r="H7" s="92"/>
      <c r="I7" s="93"/>
      <c r="J7" s="93"/>
      <c r="K7" s="93"/>
      <c r="L7" s="93"/>
      <c r="M7" s="93"/>
      <c r="N7" s="92"/>
      <c r="O7" s="92"/>
      <c r="P7" s="92"/>
      <c r="Q7" s="93"/>
      <c r="R7" s="93"/>
      <c r="S7" s="94"/>
      <c r="T7" s="94"/>
      <c r="U7" s="94"/>
      <c r="V7" s="94"/>
      <c r="W7" s="94"/>
      <c r="X7" s="4"/>
      <c r="Y7" s="4"/>
      <c r="Z7" s="4"/>
      <c r="AA7" s="14"/>
      <c r="AB7" s="14"/>
      <c r="AC7" s="14"/>
      <c r="AD7" s="14"/>
      <c r="AE7" s="14"/>
      <c r="AF7" s="14"/>
    </row>
    <row r="8" spans="1:32" s="46" customFormat="1" hidden="1">
      <c r="A8" s="157" t="s">
        <v>24</v>
      </c>
      <c r="B8" s="92"/>
      <c r="C8" s="92"/>
      <c r="D8" s="92"/>
      <c r="E8" s="92"/>
      <c r="F8" s="92"/>
      <c r="G8" s="92">
        <v>6918</v>
      </c>
      <c r="H8" s="93">
        <v>6565</v>
      </c>
      <c r="I8" s="93">
        <v>8442</v>
      </c>
      <c r="J8" s="93">
        <v>8536</v>
      </c>
      <c r="K8" s="93">
        <v>6891</v>
      </c>
      <c r="L8" s="93" t="e">
        <f>SUMIF(Model!$2:$2,Annual!L$4,Model!#REF!)</f>
        <v>#REF!</v>
      </c>
      <c r="M8" s="93" t="e">
        <f>SUMIF(Model!$2:$2,Annual!M$4,Model!#REF!)</f>
        <v>#REF!</v>
      </c>
      <c r="N8" s="92" t="e">
        <f>SUMIF(Model!$2:$2,Annual!N$4,Model!#REF!)</f>
        <v>#REF!</v>
      </c>
      <c r="O8" s="92" t="e">
        <f>SUMIF(Model!$2:$2,Annual!O$4,Model!#REF!)</f>
        <v>#REF!</v>
      </c>
      <c r="P8" s="92" t="e">
        <f>SUMIF(Model!$2:$2,Annual!P$4,Model!#REF!)</f>
        <v>#REF!</v>
      </c>
      <c r="Q8" s="93">
        <f>SUMIF(Model!$2:$2,Annual!Q$4,Model!8:8)</f>
        <v>0</v>
      </c>
      <c r="R8" s="93">
        <f>SUMIF(Model!$2:$2,Annual!R$4,Model!8:8)</f>
        <v>0</v>
      </c>
      <c r="S8" s="94">
        <f>SUMIF(Model!$2:$2,Annual!S$4,Model!8:8)</f>
        <v>0</v>
      </c>
      <c r="T8" s="94">
        <f>SUMIF(Model!$2:$2,Annual!T$4,Model!8:8)</f>
        <v>0</v>
      </c>
      <c r="U8" s="94">
        <f>SUMIF(Model!$2:$2,Annual!U$4,Model!8:8)</f>
        <v>0</v>
      </c>
      <c r="V8" s="94">
        <f>SUMIF(Model!$2:$2,Annual!V$4,Model!8:8)</f>
        <v>0</v>
      </c>
      <c r="W8" s="94">
        <f>SUMIF(Model!$2:$2,Annual!W$4,Model!8:8)</f>
        <v>0</v>
      </c>
      <c r="X8" s="4"/>
      <c r="Y8" s="4"/>
      <c r="Z8" s="4"/>
      <c r="AA8" s="39"/>
      <c r="AB8" s="14"/>
      <c r="AC8" s="14"/>
      <c r="AD8" s="14"/>
      <c r="AE8" s="14"/>
      <c r="AF8" s="14"/>
    </row>
    <row r="9" spans="1:32" s="46" customFormat="1" hidden="1">
      <c r="A9" s="157" t="s">
        <v>25</v>
      </c>
      <c r="B9" s="92"/>
      <c r="C9" s="92"/>
      <c r="D9" s="92"/>
      <c r="E9" s="92"/>
      <c r="F9" s="92"/>
      <c r="G9" s="92">
        <v>14323</v>
      </c>
      <c r="H9" s="93">
        <v>17191</v>
      </c>
      <c r="I9" s="93">
        <v>18929</v>
      </c>
      <c r="J9" s="93">
        <v>14812</v>
      </c>
      <c r="K9" s="93">
        <v>13750</v>
      </c>
      <c r="L9" s="93" t="e">
        <f>SUMIF(Model!$2:$2,Annual!L$4,Model!#REF!)</f>
        <v>#REF!</v>
      </c>
      <c r="M9" s="93" t="e">
        <f>SUMIF(Model!$2:$2,Annual!M$4,Model!#REF!)</f>
        <v>#REF!</v>
      </c>
      <c r="N9" s="92" t="e">
        <f>SUMIF(Model!$2:$2,Annual!N$4,Model!#REF!)</f>
        <v>#REF!</v>
      </c>
      <c r="O9" s="92" t="e">
        <f>SUMIF(Model!$2:$2,Annual!O$4,Model!#REF!)</f>
        <v>#REF!</v>
      </c>
      <c r="P9" s="92" t="e">
        <f>SUMIF(Model!$2:$2,Annual!P$4,Model!#REF!)</f>
        <v>#REF!</v>
      </c>
      <c r="Q9" s="93">
        <f>SUMIF(Model!$2:$2,Annual!Q$4,Model!9:9)</f>
        <v>0</v>
      </c>
      <c r="R9" s="93">
        <f>SUMIF(Model!$2:$2,Annual!R$4,Model!9:9)</f>
        <v>0</v>
      </c>
      <c r="S9" s="94">
        <f>SUMIF(Model!$2:$2,Annual!S$4,Model!9:9)</f>
        <v>0</v>
      </c>
      <c r="T9" s="94">
        <f>SUMIF(Model!$2:$2,Annual!T$4,Model!9:9)</f>
        <v>0</v>
      </c>
      <c r="U9" s="94">
        <f>SUMIF(Model!$2:$2,Annual!U$4,Model!9:9)</f>
        <v>0</v>
      </c>
      <c r="V9" s="94">
        <f>SUMIF(Model!$2:$2,Annual!V$4,Model!9:9)</f>
        <v>0</v>
      </c>
      <c r="W9" s="94">
        <f>SUMIF(Model!$2:$2,Annual!W$4,Model!9:9)</f>
        <v>0</v>
      </c>
      <c r="X9" s="4"/>
      <c r="Y9" s="4"/>
      <c r="Z9" s="4"/>
      <c r="AA9" s="41"/>
      <c r="AB9" s="14"/>
      <c r="AC9" s="14"/>
      <c r="AD9" s="14"/>
      <c r="AE9" s="14"/>
      <c r="AF9" s="14"/>
    </row>
    <row r="10" spans="1:32" s="46" customFormat="1">
      <c r="A10" s="98" t="str">
        <f>Model!A10</f>
        <v>Interest income</v>
      </c>
      <c r="B10" s="152"/>
      <c r="C10" s="152"/>
      <c r="D10" s="152"/>
      <c r="E10" s="152"/>
      <c r="F10" s="152"/>
      <c r="G10" s="152"/>
      <c r="H10" s="153"/>
      <c r="I10" s="153"/>
      <c r="J10" s="153"/>
      <c r="K10" s="153"/>
      <c r="L10" s="153"/>
      <c r="M10" s="153"/>
      <c r="N10" s="152"/>
      <c r="O10" s="152"/>
      <c r="P10" s="152"/>
      <c r="Q10" s="202">
        <f>SUMIF(Model!$2:$2,Annual!Q$4,Model!10:10)/1000</f>
        <v>1710.433</v>
      </c>
      <c r="R10" s="202">
        <f>SUMIF(Model!$2:$2,Annual!R$4,Model!10:10)/1000</f>
        <v>2791.1019999999999</v>
      </c>
      <c r="S10" s="106">
        <f>SUMIF(Model!$2:$2,Annual!S$4,Model!10:10)/1000</f>
        <v>4113.0738128973135</v>
      </c>
      <c r="T10" s="106">
        <f>SUMIF(Model!$2:$2,Annual!T$4,Model!10:10)/1000</f>
        <v>5124.3154720406292</v>
      </c>
      <c r="U10" s="106">
        <f>SUMIF(Model!$2:$2,Annual!U$4,Model!10:10)/1000</f>
        <v>5803.4147636073831</v>
      </c>
      <c r="V10" s="106">
        <f>SUMIF(Model!$2:$2,Annual!V$4,Model!10:10)/1000</f>
        <v>6196.7636435428822</v>
      </c>
      <c r="W10" s="106">
        <f>SUMIF(Model!$2:$2,Annual!W$4,Model!10:10)/1000</f>
        <v>6476.771835022123</v>
      </c>
      <c r="X10" s="4"/>
      <c r="Y10" s="4"/>
      <c r="Z10" s="4"/>
      <c r="AA10" s="14"/>
      <c r="AB10" s="14"/>
      <c r="AC10" s="14"/>
      <c r="AD10" s="14"/>
      <c r="AE10" s="14"/>
      <c r="AF10" s="14"/>
    </row>
    <row r="11" spans="1:32" s="46" customFormat="1" hidden="1">
      <c r="A11" s="157" t="s">
        <v>24</v>
      </c>
      <c r="B11" s="92"/>
      <c r="C11" s="92"/>
      <c r="D11" s="92"/>
      <c r="E11" s="92"/>
      <c r="F11" s="92"/>
      <c r="G11" s="92"/>
      <c r="H11" s="93"/>
      <c r="I11" s="93"/>
      <c r="J11" s="93"/>
      <c r="K11" s="93"/>
      <c r="L11" s="93"/>
      <c r="M11" s="93"/>
      <c r="N11" s="92"/>
      <c r="O11" s="92"/>
      <c r="P11" s="92"/>
      <c r="Q11" s="93">
        <f>SUMIF(Model!$2:$2,Annual!Q$4,Model!11:11)</f>
        <v>0</v>
      </c>
      <c r="R11" s="93">
        <f>SUMIF(Model!$2:$2,Annual!R$4,Model!11:11)</f>
        <v>0</v>
      </c>
      <c r="S11" s="94">
        <f>SUMIF(Model!$2:$2,Annual!S$4,Model!11:11)</f>
        <v>0</v>
      </c>
      <c r="T11" s="94">
        <f>SUMIF(Model!$2:$2,Annual!T$4,Model!11:11)</f>
        <v>0</v>
      </c>
      <c r="U11" s="94">
        <f>SUMIF(Model!$2:$2,Annual!U$4,Model!11:11)</f>
        <v>0</v>
      </c>
      <c r="V11" s="94">
        <f>SUMIF(Model!$2:$2,Annual!V$4,Model!11:11)</f>
        <v>0</v>
      </c>
      <c r="W11" s="94">
        <f>SUMIF(Model!$2:$2,Annual!W$4,Model!11:11)</f>
        <v>0</v>
      </c>
      <c r="X11" s="4"/>
      <c r="Y11" s="4"/>
      <c r="Z11" s="4"/>
      <c r="AA11" s="39"/>
      <c r="AB11" s="14"/>
      <c r="AC11" s="14"/>
      <c r="AD11" s="14"/>
      <c r="AE11" s="14"/>
      <c r="AF11" s="14"/>
    </row>
    <row r="12" spans="1:32" s="46" customFormat="1" hidden="1">
      <c r="A12" s="157" t="s">
        <v>25</v>
      </c>
      <c r="B12" s="92"/>
      <c r="C12" s="92"/>
      <c r="D12" s="92"/>
      <c r="E12" s="92"/>
      <c r="F12" s="92"/>
      <c r="G12" s="92"/>
      <c r="H12" s="93"/>
      <c r="I12" s="93"/>
      <c r="J12" s="93"/>
      <c r="K12" s="93"/>
      <c r="L12" s="93"/>
      <c r="M12" s="93"/>
      <c r="N12" s="92"/>
      <c r="O12" s="92"/>
      <c r="P12" s="92"/>
      <c r="Q12" s="93">
        <f>SUMIF(Model!$2:$2,Annual!Q$4,Model!12:12)</f>
        <v>0</v>
      </c>
      <c r="R12" s="93">
        <f>SUMIF(Model!$2:$2,Annual!R$4,Model!12:12)</f>
        <v>0</v>
      </c>
      <c r="S12" s="94">
        <f>SUMIF(Model!$2:$2,Annual!S$4,Model!12:12)</f>
        <v>0</v>
      </c>
      <c r="T12" s="94">
        <f>SUMIF(Model!$2:$2,Annual!T$4,Model!12:12)</f>
        <v>0</v>
      </c>
      <c r="U12" s="94">
        <f>SUMIF(Model!$2:$2,Annual!U$4,Model!12:12)</f>
        <v>0</v>
      </c>
      <c r="V12" s="94">
        <f>SUMIF(Model!$2:$2,Annual!V$4,Model!12:12)</f>
        <v>0</v>
      </c>
      <c r="W12" s="94">
        <f>SUMIF(Model!$2:$2,Annual!W$4,Model!12:12)</f>
        <v>0</v>
      </c>
      <c r="X12" s="4"/>
      <c r="Y12" s="4"/>
      <c r="Z12" s="4"/>
      <c r="AA12" s="14"/>
      <c r="AB12" s="14"/>
      <c r="AC12" s="14"/>
      <c r="AD12" s="14"/>
      <c r="AE12" s="14"/>
      <c r="AF12" s="14"/>
    </row>
    <row r="13" spans="1:32" s="8" customFormat="1">
      <c r="A13" s="144" t="str">
        <f>Model!A13</f>
        <v>Interest expenses</v>
      </c>
      <c r="B13" s="144"/>
      <c r="C13" s="144"/>
      <c r="D13" s="144"/>
      <c r="E13" s="144"/>
      <c r="F13" s="144"/>
      <c r="G13" s="112"/>
      <c r="H13" s="112"/>
      <c r="I13" s="112"/>
      <c r="J13" s="112"/>
      <c r="K13" s="112"/>
      <c r="L13" s="112"/>
      <c r="M13" s="112"/>
      <c r="N13" s="144"/>
      <c r="O13" s="144"/>
      <c r="P13" s="144"/>
      <c r="Q13" s="203">
        <f t="shared" ref="Q13:W13" si="0">Q10-Q15</f>
        <v>285.82099999999991</v>
      </c>
      <c r="R13" s="203">
        <f t="shared" si="0"/>
        <v>337.63899999999967</v>
      </c>
      <c r="S13" s="145">
        <f t="shared" si="0"/>
        <v>501.84702138599687</v>
      </c>
      <c r="T13" s="145">
        <f t="shared" si="0"/>
        <v>619.82997283601253</v>
      </c>
      <c r="U13" s="145">
        <f t="shared" si="0"/>
        <v>671.69427616567918</v>
      </c>
      <c r="V13" s="145">
        <f t="shared" si="0"/>
        <v>694.66130045036971</v>
      </c>
      <c r="W13" s="145">
        <f t="shared" si="0"/>
        <v>709.70988369344832</v>
      </c>
      <c r="AA13" s="148"/>
      <c r="AB13" s="148"/>
      <c r="AC13" s="148"/>
      <c r="AD13" s="148"/>
      <c r="AE13" s="148"/>
      <c r="AF13" s="148"/>
    </row>
    <row r="14" spans="1:32" s="8" customFormat="1" hidden="1">
      <c r="A14" s="101"/>
      <c r="B14" s="105"/>
      <c r="C14" s="105"/>
      <c r="D14" s="105"/>
      <c r="E14" s="105"/>
      <c r="F14" s="105"/>
      <c r="G14" s="105"/>
      <c r="H14" s="147"/>
      <c r="I14" s="147"/>
      <c r="J14" s="147"/>
      <c r="K14" s="147"/>
      <c r="L14" s="147"/>
      <c r="M14" s="147"/>
      <c r="N14" s="105"/>
      <c r="O14" s="105"/>
      <c r="P14" s="105"/>
      <c r="Q14" s="149">
        <f>SUMIF(Model!$2:$2,Annual!Q$4,Model!14:14)</f>
        <v>0</v>
      </c>
      <c r="R14" s="149">
        <f>SUMIF(Model!$2:$2,Annual!R$4,Model!14:14)</f>
        <v>0</v>
      </c>
      <c r="S14" s="110">
        <f>SUMIF(Model!$2:$2,Annual!S$4,Model!14:14)</f>
        <v>0</v>
      </c>
      <c r="T14" s="110">
        <f>SUMIF(Model!$2:$2,Annual!T$4,Model!14:14)</f>
        <v>0</v>
      </c>
      <c r="U14" s="110">
        <f>SUMIF(Model!$2:$2,Annual!U$4,Model!14:14)</f>
        <v>0</v>
      </c>
      <c r="V14" s="110">
        <f>SUMIF(Model!$2:$2,Annual!V$4,Model!14:14)</f>
        <v>0</v>
      </c>
      <c r="W14" s="110">
        <f>SUMIF(Model!$2:$2,Annual!W$4,Model!14:14)</f>
        <v>0</v>
      </c>
      <c r="AA14" s="148"/>
      <c r="AB14" s="148"/>
      <c r="AC14" s="148"/>
      <c r="AD14" s="148"/>
      <c r="AE14" s="148"/>
      <c r="AF14" s="148"/>
    </row>
    <row r="15" spans="1:32" s="48" customFormat="1">
      <c r="A15" s="101" t="str">
        <f>Model!A15</f>
        <v>Net interest income</v>
      </c>
      <c r="B15" s="101"/>
      <c r="C15" s="101"/>
      <c r="D15" s="101"/>
      <c r="E15" s="101"/>
      <c r="F15" s="101"/>
      <c r="G15" s="191"/>
      <c r="H15" s="154"/>
      <c r="I15" s="154"/>
      <c r="J15" s="154"/>
      <c r="K15" s="154"/>
      <c r="L15" s="154"/>
      <c r="M15" s="154"/>
      <c r="N15" s="154"/>
      <c r="O15" s="154"/>
      <c r="P15" s="154"/>
      <c r="Q15" s="192">
        <f>SUMIF(Model!$2:$2,Annual!Q$4,Model!15:15)/1000</f>
        <v>1424.6120000000001</v>
      </c>
      <c r="R15" s="192">
        <f>SUMIF(Model!$2:$2,Annual!R$4,Model!15:15)/1000</f>
        <v>2453.4630000000002</v>
      </c>
      <c r="S15" s="155">
        <f>SUMIF(Model!$2:$2,Annual!S$4,Model!15:15)/1000</f>
        <v>3611.2267915113166</v>
      </c>
      <c r="T15" s="155">
        <f>SUMIF(Model!$2:$2,Annual!T$4,Model!15:15)/1000</f>
        <v>4504.4854992046166</v>
      </c>
      <c r="U15" s="155">
        <f>SUMIF(Model!$2:$2,Annual!U$4,Model!15:15)/1000</f>
        <v>5131.7204874417039</v>
      </c>
      <c r="V15" s="155">
        <f>SUMIF(Model!$2:$2,Annual!V$4,Model!15:15)/1000</f>
        <v>5502.1023430925125</v>
      </c>
      <c r="W15" s="155">
        <f>SUMIF(Model!$2:$2,Annual!W$4,Model!15:15)/1000</f>
        <v>5767.0619513286747</v>
      </c>
      <c r="AA15" s="150"/>
      <c r="AB15" s="150"/>
      <c r="AC15" s="150"/>
      <c r="AD15" s="150"/>
      <c r="AE15" s="150"/>
      <c r="AF15" s="150"/>
    </row>
    <row r="16" spans="1:32" s="48" customFormat="1" hidden="1">
      <c r="A16" s="101"/>
      <c r="B16" s="49"/>
      <c r="C16" s="49"/>
      <c r="D16" s="49"/>
      <c r="E16" s="49"/>
      <c r="F16" s="49"/>
      <c r="G16" s="49"/>
      <c r="H16" s="147"/>
      <c r="I16" s="147"/>
      <c r="J16" s="147"/>
      <c r="K16" s="147"/>
      <c r="L16" s="147"/>
      <c r="M16" s="147"/>
      <c r="N16" s="147"/>
      <c r="O16" s="147"/>
      <c r="P16" s="147"/>
      <c r="Q16" s="149" t="e">
        <f>SUMIF(Model!$2:$2,Annual!Q$4,Model!#REF!)</f>
        <v>#REF!</v>
      </c>
      <c r="R16" s="149" t="e">
        <f>SUMIF(Model!$2:$2,Annual!R$4,Model!#REF!)</f>
        <v>#REF!</v>
      </c>
      <c r="S16" s="110" t="e">
        <f>SUMIF(Model!$2:$2,Annual!S$4,Model!#REF!)</f>
        <v>#REF!</v>
      </c>
      <c r="T16" s="110" t="e">
        <f>SUMIF(Model!$2:$2,Annual!T$4,Model!#REF!)</f>
        <v>#REF!</v>
      </c>
      <c r="U16" s="110" t="e">
        <f>SUMIF(Model!$2:$2,Annual!U$4,Model!#REF!)</f>
        <v>#REF!</v>
      </c>
      <c r="V16" s="110" t="e">
        <f>SUMIF(Model!$2:$2,Annual!V$4,Model!#REF!)</f>
        <v>#REF!</v>
      </c>
      <c r="W16" s="110" t="e">
        <f>SUMIF(Model!$2:$2,Annual!W$4,Model!#REF!)</f>
        <v>#REF!</v>
      </c>
      <c r="AA16" s="150"/>
      <c r="AB16" s="150"/>
      <c r="AC16" s="150"/>
      <c r="AD16" s="150"/>
      <c r="AE16" s="150"/>
      <c r="AF16" s="150"/>
    </row>
    <row r="17" spans="1:32" s="8" customFormat="1">
      <c r="A17" s="158" t="str">
        <f>Model!A16</f>
        <v>Net interest margin</v>
      </c>
      <c r="B17" s="151"/>
      <c r="C17" s="151"/>
      <c r="D17" s="151"/>
      <c r="E17" s="151"/>
      <c r="F17" s="151"/>
      <c r="G17" s="151"/>
      <c r="H17" s="100"/>
      <c r="I17" s="100"/>
      <c r="J17" s="100"/>
      <c r="K17" s="100"/>
      <c r="L17" s="100"/>
      <c r="M17" s="100"/>
      <c r="N17" s="100"/>
      <c r="O17" s="100"/>
      <c r="P17" s="100"/>
      <c r="Q17" s="161">
        <f t="shared" ref="Q17:W17" si="1">Q15/Q10</f>
        <v>0.8328955299622961</v>
      </c>
      <c r="R17" s="161">
        <f t="shared" si="1"/>
        <v>0.87903021817189064</v>
      </c>
      <c r="S17" s="162">
        <f t="shared" si="1"/>
        <v>0.87798735344540579</v>
      </c>
      <c r="T17" s="162">
        <f t="shared" si="1"/>
        <v>0.87904141026875915</v>
      </c>
      <c r="U17" s="162">
        <f t="shared" si="1"/>
        <v>0.88425878495230004</v>
      </c>
      <c r="V17" s="162">
        <f t="shared" si="1"/>
        <v>0.88789933900831974</v>
      </c>
      <c r="W17" s="162">
        <f t="shared" si="1"/>
        <v>0.89042228107283261</v>
      </c>
      <c r="AA17" s="150"/>
      <c r="AB17" s="150"/>
      <c r="AC17" s="150"/>
      <c r="AD17" s="150"/>
      <c r="AE17" s="150"/>
      <c r="AF17" s="150"/>
    </row>
    <row r="18" spans="1:32" s="46" customFormat="1" hidden="1">
      <c r="A18" s="157" t="s">
        <v>28</v>
      </c>
      <c r="B18" s="34"/>
      <c r="C18" s="34"/>
      <c r="D18" s="34"/>
      <c r="E18" s="34"/>
      <c r="F18" s="34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108">
        <f>SUMIF(Model!$2:$2,Annual!Q$4,Model!18:18)</f>
        <v>78563</v>
      </c>
      <c r="R18" s="108">
        <f>SUMIF(Model!$2:$2,Annual!R$4,Model!18:18)</f>
        <v>119415</v>
      </c>
      <c r="S18" s="109">
        <f>SUMIF(Model!$2:$2,Annual!S$4,Model!18:18)</f>
        <v>203972.81342987306</v>
      </c>
      <c r="T18" s="109">
        <f>SUMIF(Model!$2:$2,Annual!T$4,Model!18:18)</f>
        <v>255153.30378770942</v>
      </c>
      <c r="U18" s="109">
        <f>SUMIF(Model!$2:$2,Annual!U$4,Model!18:18)</f>
        <v>276503.26897681458</v>
      </c>
      <c r="V18" s="109">
        <f>SUMIF(Model!$2:$2,Annual!V$4,Model!18:18)</f>
        <v>285957.6554718698</v>
      </c>
      <c r="W18" s="109">
        <f>SUMIF(Model!$2:$2,Annual!W$4,Model!18:18)</f>
        <v>292152.41193746577</v>
      </c>
      <c r="AA18" s="38"/>
      <c r="AB18" s="38"/>
      <c r="AC18" s="38"/>
      <c r="AD18" s="38"/>
      <c r="AE18" s="38"/>
      <c r="AF18" s="38"/>
    </row>
    <row r="19" spans="1:32" s="46" customFormat="1" hidden="1">
      <c r="A19" s="157" t="s">
        <v>29</v>
      </c>
      <c r="B19" s="34"/>
      <c r="C19" s="34"/>
      <c r="D19" s="34"/>
      <c r="E19" s="34"/>
      <c r="F19" s="34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108">
        <f>SUMIF(Model!$2:$2,Annual!Q$4,Model!19:19)</f>
        <v>-18675</v>
      </c>
      <c r="R19" s="108">
        <f>SUMIF(Model!$2:$2,Annual!R$4,Model!19:19)</f>
        <v>74064</v>
      </c>
      <c r="S19" s="109">
        <f>SUMIF(Model!$2:$2,Annual!S$4,Model!19:19)</f>
        <v>11498</v>
      </c>
      <c r="T19" s="109">
        <f>SUMIF(Model!$2:$2,Annual!T$4,Model!19:19)</f>
        <v>2740</v>
      </c>
      <c r="U19" s="109">
        <f>SUMIF(Model!$2:$2,Annual!U$4,Model!19:19)</f>
        <v>2740</v>
      </c>
      <c r="V19" s="109">
        <f>SUMIF(Model!$2:$2,Annual!V$4,Model!19:19)</f>
        <v>2740</v>
      </c>
      <c r="W19" s="109">
        <f>SUMIF(Model!$2:$2,Annual!W$4,Model!19:19)</f>
        <v>2740</v>
      </c>
      <c r="AA19" s="38"/>
      <c r="AB19" s="38"/>
      <c r="AC19" s="38"/>
      <c r="AD19" s="38"/>
      <c r="AE19" s="38"/>
      <c r="AF19" s="38"/>
    </row>
    <row r="20" spans="1:32" s="46" customFormat="1" hidden="1">
      <c r="A20" s="157" t="s">
        <v>30</v>
      </c>
      <c r="B20" s="34"/>
      <c r="C20" s="34"/>
      <c r="D20" s="34"/>
      <c r="E20" s="34"/>
      <c r="F20" s="34"/>
      <c r="G20" s="34"/>
      <c r="H20" s="97"/>
      <c r="I20" s="97"/>
      <c r="J20" s="97"/>
      <c r="K20" s="97"/>
      <c r="L20" s="97"/>
      <c r="M20" s="97"/>
      <c r="N20" s="97"/>
      <c r="O20" s="97"/>
      <c r="P20" s="97"/>
      <c r="Q20" s="108">
        <f>SUMIF(Model!$2:$2,Annual!Q$4,Model!20:20)</f>
        <v>214</v>
      </c>
      <c r="R20" s="108">
        <f>SUMIF(Model!$2:$2,Annual!R$4,Model!20:20)</f>
        <v>170</v>
      </c>
      <c r="S20" s="109">
        <f>SUMIF(Model!$2:$2,Annual!S$4,Model!20:20)</f>
        <v>0</v>
      </c>
      <c r="T20" s="109">
        <f>SUMIF(Model!$2:$2,Annual!T$4,Model!20:20)</f>
        <v>0</v>
      </c>
      <c r="U20" s="109">
        <f>SUMIF(Model!$2:$2,Annual!U$4,Model!20:20)</f>
        <v>0</v>
      </c>
      <c r="V20" s="109">
        <f>SUMIF(Model!$2:$2,Annual!V$4,Model!20:20)</f>
        <v>0</v>
      </c>
      <c r="W20" s="109">
        <f>SUMIF(Model!$2:$2,Annual!W$4,Model!20:20)</f>
        <v>0</v>
      </c>
      <c r="AA20" s="38"/>
      <c r="AB20" s="38"/>
      <c r="AC20" s="38"/>
      <c r="AD20" s="38"/>
      <c r="AE20" s="38"/>
      <c r="AF20" s="38"/>
    </row>
    <row r="21" spans="1:32" s="143" customFormat="1">
      <c r="A21" s="103" t="str">
        <f>Model!A22</f>
        <v>Net other operating income</v>
      </c>
      <c r="B21" s="103"/>
      <c r="C21" s="103"/>
      <c r="D21" s="103"/>
      <c r="E21" s="103"/>
      <c r="F21" s="103"/>
      <c r="G21" s="103"/>
      <c r="H21" s="104"/>
      <c r="I21" s="104"/>
      <c r="J21" s="104"/>
      <c r="K21" s="104"/>
      <c r="L21" s="104"/>
      <c r="M21" s="104"/>
      <c r="N21" s="103"/>
      <c r="O21" s="103"/>
      <c r="P21" s="103"/>
      <c r="Q21" s="204">
        <f>SUMIF(Model!$2:$2,Annual!Q$4,Model!22:22)/1000</f>
        <v>95.623000000000005</v>
      </c>
      <c r="R21" s="204">
        <f>SUMIF(Model!$2:$2,Annual!R$4,Model!22:22)/1000</f>
        <v>201.43199999999999</v>
      </c>
      <c r="S21" s="107">
        <f>SUMIF(Model!$2:$2,Annual!S$4,Model!22:22)/1000</f>
        <v>182.32959747127566</v>
      </c>
      <c r="T21" s="107">
        <f>SUMIF(Model!$2:$2,Annual!T$4,Model!22:22)/1000</f>
        <v>196.67649541549184</v>
      </c>
      <c r="U21" s="107">
        <f>SUMIF(Model!$2:$2,Annual!U$4,Model!22:22)/1000</f>
        <v>234.84210184815117</v>
      </c>
      <c r="V21" s="107">
        <f>SUMIF(Model!$2:$2,Annual!V$4,Model!22:22)/1000</f>
        <v>259.86041135920101</v>
      </c>
      <c r="W21" s="107">
        <f>SUMIF(Model!$2:$2,Annual!W$4,Model!22:22)/1000</f>
        <v>278.20528817199647</v>
      </c>
      <c r="AA21" s="146"/>
      <c r="AB21" s="146"/>
      <c r="AC21" s="146"/>
      <c r="AD21" s="146"/>
      <c r="AE21" s="146"/>
      <c r="AF21" s="146"/>
    </row>
    <row r="22" spans="1:32" s="20" customFormat="1" hidden="1">
      <c r="A22" s="34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205">
        <f>SUMIF(Model!$2:$2,Annual!Q$4,Model!26:26)</f>
        <v>58173</v>
      </c>
      <c r="R22" s="205">
        <f>SUMIF(Model!$2:$2,Annual!R$4,Model!26:26)</f>
        <v>66005</v>
      </c>
      <c r="S22" s="102">
        <f>SUMIF(Model!$2:$2,Annual!S$4,Model!26:26)</f>
        <v>54456</v>
      </c>
      <c r="T22" s="102">
        <f>SUMIF(Model!$2:$2,Annual!T$4,Model!26:26)</f>
        <v>0</v>
      </c>
      <c r="U22" s="102">
        <f>SUMIF(Model!$2:$2,Annual!U$4,Model!26:26)</f>
        <v>0</v>
      </c>
      <c r="V22" s="102">
        <f>SUMIF(Model!$2:$2,Annual!V$4,Model!26:26)</f>
        <v>0</v>
      </c>
      <c r="W22" s="102">
        <f>SUMIF(Model!$2:$2,Annual!W$4,Model!26:26)</f>
        <v>0</v>
      </c>
      <c r="X22" s="21"/>
      <c r="Y22" s="21"/>
      <c r="Z22" s="21"/>
      <c r="AA22" s="30"/>
      <c r="AB22" s="30"/>
      <c r="AC22" s="30"/>
      <c r="AD22" s="30"/>
      <c r="AE22" s="30"/>
      <c r="AF22" s="30"/>
    </row>
    <row r="23" spans="1:32" s="6" customFormat="1">
      <c r="A23" s="159" t="str">
        <f>Model!A24</f>
        <v>Total income (total revenues)</v>
      </c>
      <c r="B23" s="95"/>
      <c r="C23" s="95"/>
      <c r="D23" s="95"/>
      <c r="E23" s="95"/>
      <c r="F23" s="95"/>
      <c r="G23" s="96"/>
      <c r="H23" s="96"/>
      <c r="I23" s="96"/>
      <c r="J23" s="96"/>
      <c r="K23" s="96"/>
      <c r="L23" s="96"/>
      <c r="M23" s="96"/>
      <c r="N23" s="95"/>
      <c r="O23" s="95"/>
      <c r="P23" s="95"/>
      <c r="Q23" s="202">
        <f>SUMIF(Model!$2:$2,Annual!Q$4,Model!24:24)/1000</f>
        <v>1520.2349999999999</v>
      </c>
      <c r="R23" s="202">
        <f>SUMIF(Model!$2:$2,Annual!R$4,Model!24:24)/1000</f>
        <v>2654.895</v>
      </c>
      <c r="S23" s="106">
        <f>SUMIF(Model!$2:$2,Annual!S$4,Model!24:24)/1000</f>
        <v>3793.5563889825921</v>
      </c>
      <c r="T23" s="106">
        <f>SUMIF(Model!$2:$2,Annual!T$4,Model!24:24)/1000</f>
        <v>4701.161994620109</v>
      </c>
      <c r="U23" s="106">
        <f>SUMIF(Model!$2:$2,Annual!U$4,Model!24:24)/1000</f>
        <v>5366.5625892898543</v>
      </c>
      <c r="V23" s="106">
        <f>SUMIF(Model!$2:$2,Annual!V$4,Model!24:24)/1000</f>
        <v>5761.9627544517134</v>
      </c>
      <c r="W23" s="106">
        <f>SUMIF(Model!$2:$2,Annual!W$4,Model!24:24)/1000</f>
        <v>6045.2672395006703</v>
      </c>
      <c r="AA23" s="17"/>
      <c r="AB23" s="17"/>
      <c r="AC23" s="17"/>
      <c r="AD23" s="17"/>
      <c r="AE23" s="17"/>
      <c r="AF23" s="17"/>
    </row>
    <row r="24" spans="1:32" s="50" customFormat="1">
      <c r="A24" s="159" t="str">
        <f>Model!A31</f>
        <v>Total operating expenses</v>
      </c>
      <c r="B24" s="95"/>
      <c r="C24" s="95"/>
      <c r="D24" s="95"/>
      <c r="E24" s="95"/>
      <c r="F24" s="95"/>
      <c r="G24" s="96"/>
      <c r="H24" s="96"/>
      <c r="I24" s="96"/>
      <c r="J24" s="96"/>
      <c r="K24" s="96"/>
      <c r="L24" s="96"/>
      <c r="M24" s="96"/>
      <c r="N24" s="95"/>
      <c r="O24" s="95"/>
      <c r="P24" s="95"/>
      <c r="Q24" s="202">
        <f>SUMIF(Model!$2:$2,Annual!Q$4,Model!31:31)/1000</f>
        <v>573.58000000000004</v>
      </c>
      <c r="R24" s="202">
        <f>SUMIF(Model!$2:$2,Annual!R$4,Model!31:31)/1000</f>
        <v>928.82799999999997</v>
      </c>
      <c r="S24" s="106">
        <f>SUMIF(Model!$2:$2,Annual!S$4,Model!31:31)/1000</f>
        <v>1065.006331151473</v>
      </c>
      <c r="T24" s="106">
        <f>SUMIF(Model!$2:$2,Annual!T$4,Model!31:31)/1000</f>
        <v>1329.094201236059</v>
      </c>
      <c r="U24" s="106">
        <f>SUMIF(Model!$2:$2,Annual!U$4,Model!31:31)/1000</f>
        <v>1505.2322503881066</v>
      </c>
      <c r="V24" s="106">
        <f>SUMIF(Model!$2:$2,Annual!V$4,Model!31:31)/1000</f>
        <v>1607.2551875467316</v>
      </c>
      <c r="W24" s="106">
        <f>SUMIF(Model!$2:$2,Annual!W$4,Model!31:31)/1000</f>
        <v>1679.8809393421132</v>
      </c>
      <c r="AA24" s="588"/>
      <c r="AB24" s="588"/>
      <c r="AC24" s="588"/>
      <c r="AD24" s="588"/>
      <c r="AE24" s="588"/>
      <c r="AF24" s="588"/>
    </row>
    <row r="25" spans="1:32" s="18" customFormat="1">
      <c r="A25" s="160" t="str">
        <f>Model!A33</f>
        <v>Cost/Income ratio</v>
      </c>
      <c r="B25" s="156"/>
      <c r="C25" s="156"/>
      <c r="D25" s="156"/>
      <c r="E25" s="156"/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206">
        <f>(SUMIF(Model!$2:$2,Annual!Q$4,Model!31:31)/1000)/Q23</f>
        <v>0.37729693106657858</v>
      </c>
      <c r="R25" s="206">
        <f>R24/R23</f>
        <v>0.34985489068305903</v>
      </c>
      <c r="S25" s="163">
        <f>S24/S23</f>
        <v>0.28074087266621622</v>
      </c>
      <c r="T25" s="163">
        <f t="shared" ref="T25:W25" si="2">T24/T23</f>
        <v>0.28271610354143101</v>
      </c>
      <c r="U25" s="163">
        <f t="shared" si="2"/>
        <v>0.28048349857916982</v>
      </c>
      <c r="V25" s="163">
        <f t="shared" si="2"/>
        <v>0.27894230768933043</v>
      </c>
      <c r="W25" s="163">
        <f t="shared" si="2"/>
        <v>0.27788365225039557</v>
      </c>
      <c r="X25" s="19"/>
      <c r="Y25" s="19"/>
      <c r="Z25" s="19"/>
      <c r="AA25" s="26"/>
      <c r="AB25" s="26"/>
      <c r="AC25" s="26"/>
      <c r="AD25" s="26"/>
      <c r="AE25" s="26"/>
      <c r="AF25" s="26"/>
    </row>
    <row r="26" spans="1:32" s="46" customFormat="1" hidden="1">
      <c r="A26" s="105" t="s">
        <v>11</v>
      </c>
      <c r="B26" s="49"/>
      <c r="C26" s="49"/>
      <c r="D26" s="49"/>
      <c r="E26" s="49"/>
      <c r="F26" s="49"/>
      <c r="G26" s="49"/>
      <c r="H26" s="147"/>
      <c r="I26" s="147"/>
      <c r="J26" s="147"/>
      <c r="K26" s="147"/>
      <c r="L26" s="147"/>
      <c r="M26" s="147"/>
      <c r="N26" s="49"/>
      <c r="O26" s="49"/>
      <c r="P26" s="49"/>
      <c r="Q26" s="149">
        <f>SUMIF(Model!$2:$2,Annual!Q$4,Model!34:34)</f>
        <v>0</v>
      </c>
      <c r="R26" s="149">
        <f>SUMIF(Model!$2:$2,Annual!R$4,Model!34:34)</f>
        <v>0</v>
      </c>
      <c r="S26" s="110">
        <f>SUMIF(Model!$2:$2,Annual!S$4,Model!34:34)</f>
        <v>0</v>
      </c>
      <c r="T26" s="110">
        <f>SUMIF(Model!$2:$2,Annual!T$4,Model!34:34)</f>
        <v>0</v>
      </c>
      <c r="U26" s="110">
        <f>SUMIF(Model!$2:$2,Annual!U$4,Model!34:34)</f>
        <v>0</v>
      </c>
      <c r="V26" s="110">
        <f>SUMIF(Model!$2:$2,Annual!V$4,Model!34:34)</f>
        <v>0</v>
      </c>
      <c r="W26" s="110">
        <f>SUMIF(Model!$2:$2,Annual!W$4,Model!34:34)</f>
        <v>0</v>
      </c>
      <c r="AA26" s="27"/>
      <c r="AB26" s="27"/>
      <c r="AC26" s="27"/>
      <c r="AD26" s="27"/>
      <c r="AE26" s="27"/>
      <c r="AF26" s="27"/>
    </row>
    <row r="27" spans="1:32" s="6" customFormat="1" hidden="1">
      <c r="A27" s="105" t="s">
        <v>31</v>
      </c>
      <c r="B27" s="101"/>
      <c r="C27" s="101"/>
      <c r="D27" s="101"/>
      <c r="E27" s="101"/>
      <c r="F27" s="101"/>
      <c r="G27" s="154"/>
      <c r="H27" s="154"/>
      <c r="I27" s="154"/>
      <c r="J27" s="154"/>
      <c r="K27" s="154"/>
      <c r="L27" s="154"/>
      <c r="M27" s="154"/>
      <c r="N27" s="101"/>
      <c r="O27" s="101"/>
      <c r="P27" s="101"/>
      <c r="Q27" s="192" t="e">
        <f>SUMIF(Model!$2:$2,Annual!Q$4,Model!#REF!)</f>
        <v>#REF!</v>
      </c>
      <c r="R27" s="192" t="e">
        <f>SUMIF(Model!$2:$2,Annual!R$4,Model!#REF!)</f>
        <v>#REF!</v>
      </c>
      <c r="S27" s="155" t="e">
        <f>SUMIF(Model!$2:$2,Annual!S$4,Model!#REF!)</f>
        <v>#REF!</v>
      </c>
      <c r="T27" s="155" t="e">
        <f>SUMIF(Model!$2:$2,Annual!T$4,Model!#REF!)</f>
        <v>#REF!</v>
      </c>
      <c r="U27" s="155" t="e">
        <f>SUMIF(Model!$2:$2,Annual!U$4,Model!#REF!)</f>
        <v>#REF!</v>
      </c>
      <c r="V27" s="155" t="e">
        <f>SUMIF(Model!$2:$2,Annual!V$4,Model!#REF!)</f>
        <v>#REF!</v>
      </c>
      <c r="W27" s="155" t="e">
        <f>SUMIF(Model!$2:$2,Annual!W$4,Model!#REF!)</f>
        <v>#REF!</v>
      </c>
      <c r="AA27" s="29"/>
      <c r="AB27" s="29"/>
      <c r="AC27" s="29"/>
      <c r="AD27" s="29"/>
      <c r="AE27" s="29"/>
      <c r="AF27" s="29"/>
    </row>
    <row r="28" spans="1:32" s="50" customFormat="1">
      <c r="A28" s="101" t="str">
        <f>Model!A39</f>
        <v>Pretax profit</v>
      </c>
      <c r="B28" s="101"/>
      <c r="C28" s="101"/>
      <c r="D28" s="101"/>
      <c r="E28" s="101"/>
      <c r="F28" s="101"/>
      <c r="G28" s="154"/>
      <c r="H28" s="154"/>
      <c r="I28" s="154"/>
      <c r="J28" s="154"/>
      <c r="K28" s="154"/>
      <c r="L28" s="154"/>
      <c r="M28" s="154"/>
      <c r="N28" s="101"/>
      <c r="O28" s="101"/>
      <c r="P28" s="101"/>
      <c r="Q28" s="192">
        <f>SUMIF(Model!$2:$2,Annual!Q$4,Model!31:31)/1000</f>
        <v>573.58000000000004</v>
      </c>
      <c r="R28" s="192">
        <f>SUMIF(Model!$2:$2,Annual!R$4,Model!31:31)/1000</f>
        <v>928.82799999999997</v>
      </c>
      <c r="S28" s="155">
        <f>SUMIF(Model!$2:$2,Annual!S$4,Model!31:31)/1000</f>
        <v>1065.006331151473</v>
      </c>
      <c r="T28" s="155">
        <f>SUMIF(Model!$2:$2,Annual!T$4,Model!31:31)/1000</f>
        <v>1329.094201236059</v>
      </c>
      <c r="U28" s="155">
        <f>SUMIF(Model!$2:$2,Annual!U$4,Model!31:31)/1000</f>
        <v>1505.2322503881066</v>
      </c>
      <c r="V28" s="155">
        <f>SUMIF(Model!$2:$2,Annual!V$4,Model!31:31)/1000</f>
        <v>1607.2551875467316</v>
      </c>
      <c r="W28" s="155">
        <f>SUMIF(Model!$2:$2,Annual!W$4,Model!31:31)/1000</f>
        <v>1679.8809393421132</v>
      </c>
      <c r="AA28" s="124"/>
      <c r="AB28" s="124"/>
      <c r="AC28" s="124"/>
      <c r="AD28" s="124"/>
      <c r="AE28" s="124"/>
      <c r="AF28" s="124"/>
    </row>
    <row r="29" spans="1:32" s="6" customFormat="1">
      <c r="A29" s="98" t="str">
        <f>Model!A42</f>
        <v>Net income/(loss)</v>
      </c>
      <c r="B29" s="98"/>
      <c r="C29" s="98"/>
      <c r="D29" s="98"/>
      <c r="E29" s="98"/>
      <c r="F29" s="98"/>
      <c r="G29" s="193"/>
      <c r="H29" s="193"/>
      <c r="I29" s="193"/>
      <c r="J29" s="193"/>
      <c r="K29" s="193"/>
      <c r="L29" s="193"/>
      <c r="M29" s="193"/>
      <c r="N29" s="98"/>
      <c r="O29" s="98"/>
      <c r="P29" s="98"/>
      <c r="Q29" s="207">
        <f>SUMIF(Model!$2:$2,Annual!Q$4,Model!42:42)/1000</f>
        <v>539.83199999999999</v>
      </c>
      <c r="R29" s="207">
        <f>SUMIF(Model!$2:$2,Annual!R$4,Model!42:42)/1000</f>
        <v>959.44</v>
      </c>
      <c r="S29" s="194">
        <f>SUMIF(Model!$2:$2,Annual!S$4,Model!42:42)/1000</f>
        <v>1583.4950402030945</v>
      </c>
      <c r="T29" s="194">
        <f>SUMIF(Model!$2:$2,Annual!T$4,Model!42:42)/1000</f>
        <v>2023.0034185574566</v>
      </c>
      <c r="U29" s="194">
        <f>SUMIF(Model!$2:$2,Annual!U$4,Model!42:42)/1000</f>
        <v>2322.8864533700357</v>
      </c>
      <c r="V29" s="194">
        <f>SUMIF(Model!$2:$2,Annual!V$4,Model!42:42)/1000</f>
        <v>2504.074539489352</v>
      </c>
      <c r="W29" s="194">
        <f>SUMIF(Model!$2:$2,Annual!W$4,Model!42:42)/1000</f>
        <v>2634.4316180658107</v>
      </c>
      <c r="AA29" s="29"/>
      <c r="AB29" s="29"/>
      <c r="AC29" s="29"/>
      <c r="AD29" s="29"/>
      <c r="AE29" s="29"/>
      <c r="AF29" s="29"/>
    </row>
    <row r="30" spans="1:32">
      <c r="Q30" s="13"/>
    </row>
    <row r="31" spans="1:32">
      <c r="A31" s="98" t="s">
        <v>34</v>
      </c>
      <c r="B31" s="98"/>
      <c r="C31" s="98"/>
      <c r="D31" s="98"/>
      <c r="E31" s="98"/>
      <c r="F31" s="98"/>
      <c r="G31" s="193"/>
      <c r="H31" s="193"/>
      <c r="I31" s="193"/>
      <c r="J31" s="193"/>
      <c r="K31" s="193"/>
      <c r="L31" s="193"/>
      <c r="M31" s="193"/>
      <c r="N31" s="98"/>
      <c r="O31" s="98"/>
      <c r="P31" s="98"/>
      <c r="Q31" s="319">
        <f>SUMIF(Model!$2:$2,Annual!Q$4,Model!46:46)</f>
        <v>3.117614292053112</v>
      </c>
      <c r="R31" s="319">
        <f>SUMIF(Model!$2:$2,Annual!R$4,Model!46:46)</f>
        <v>5.3637275758236713</v>
      </c>
      <c r="S31" s="320">
        <f>SUMIF(Model!$2:$2,Annual!S$4,Model!46:46)</f>
        <v>8.4834506432023815</v>
      </c>
      <c r="T31" s="320">
        <f>SUMIF(Model!$2:$2,Annual!T$4,Model!46:46)</f>
        <v>10.83622183715943</v>
      </c>
      <c r="U31" s="320">
        <f>SUMIF(Model!$2:$2,Annual!U$4,Model!46:46)</f>
        <v>12.442545909882405</v>
      </c>
      <c r="V31" s="320">
        <f>SUMIF(Model!$2:$2,Annual!V$4,Model!46:46)</f>
        <v>13.41308025373403</v>
      </c>
      <c r="W31" s="320">
        <f>SUMIF(Model!$2:$2,Annual!W$4,Model!46:46)</f>
        <v>14.111338204531659</v>
      </c>
    </row>
    <row r="32" spans="1:32" s="46" customFormat="1">
      <c r="A32" s="98" t="s">
        <v>289</v>
      </c>
      <c r="B32" s="101"/>
      <c r="C32" s="101"/>
      <c r="D32" s="101"/>
      <c r="E32" s="101"/>
      <c r="F32" s="101"/>
      <c r="G32" s="154"/>
      <c r="H32" s="154"/>
      <c r="I32" s="154"/>
      <c r="J32" s="154"/>
      <c r="K32" s="154"/>
      <c r="L32" s="154"/>
      <c r="M32" s="154"/>
      <c r="N32" s="101"/>
      <c r="O32" s="101"/>
      <c r="P32" s="101"/>
      <c r="Q32" s="319"/>
      <c r="R32" s="319">
        <f>SUMIF(Model!$2:$2,Annual!R$4,Model!49:49)</f>
        <v>0</v>
      </c>
      <c r="S32" s="320">
        <f>SUMIF(Model!$2:$2,Annual!S$4,Model!49:49)</f>
        <v>0</v>
      </c>
      <c r="T32" s="320">
        <f>SUMIF(Model!$2:$2,Annual!T$4,Model!49:49)</f>
        <v>4.334488734863772</v>
      </c>
      <c r="U32" s="320">
        <f>SUMIF(Model!$2:$2,Annual!U$4,Model!49:49)</f>
        <v>4.9770183639529613</v>
      </c>
      <c r="V32" s="320">
        <f>SUMIF(Model!$2:$2,Annual!V$4,Model!49:49)</f>
        <v>8.0478481522404177</v>
      </c>
      <c r="W32" s="320">
        <f>SUMIF(Model!$2:$2,Annual!W$4,Model!49:49)</f>
        <v>8.466802922718994</v>
      </c>
      <c r="Y32" s="318"/>
    </row>
    <row r="33" spans="1:23" s="46" customFormat="1">
      <c r="A33" s="98" t="s">
        <v>290</v>
      </c>
      <c r="Q33" s="314"/>
      <c r="R33" s="426">
        <f t="shared" ref="R33:W33" si="3">R32/R31</f>
        <v>0</v>
      </c>
      <c r="S33" s="427">
        <f t="shared" si="3"/>
        <v>0</v>
      </c>
      <c r="T33" s="427">
        <f t="shared" si="3"/>
        <v>0.4</v>
      </c>
      <c r="U33" s="427">
        <f t="shared" si="3"/>
        <v>0.39999999999999997</v>
      </c>
      <c r="V33" s="427">
        <f t="shared" si="3"/>
        <v>0.6</v>
      </c>
      <c r="W33" s="427">
        <f t="shared" si="3"/>
        <v>0.59999999999999987</v>
      </c>
    </row>
    <row r="34" spans="1:23">
      <c r="Q34" s="13"/>
    </row>
    <row r="35" spans="1:23">
      <c r="F35" s="13" t="str">
        <f t="shared" ref="F35:R35" si="4">F4&amp;"-4Q"</f>
        <v>2004-4Q</v>
      </c>
      <c r="G35" s="13" t="str">
        <f t="shared" si="4"/>
        <v>2005-4Q</v>
      </c>
      <c r="H35" s="13" t="str">
        <f t="shared" si="4"/>
        <v>2006-4Q</v>
      </c>
      <c r="I35" s="13" t="str">
        <f t="shared" si="4"/>
        <v>2007-4Q</v>
      </c>
      <c r="J35" s="13" t="str">
        <f t="shared" si="4"/>
        <v>2008-4Q</v>
      </c>
      <c r="K35" s="13" t="str">
        <f t="shared" si="4"/>
        <v>2009-4Q</v>
      </c>
      <c r="L35" s="13" t="str">
        <f t="shared" si="4"/>
        <v>2010-4Q</v>
      </c>
      <c r="M35" s="13" t="str">
        <f t="shared" si="4"/>
        <v>2011-4Q</v>
      </c>
      <c r="N35" s="13" t="str">
        <f t="shared" si="4"/>
        <v>2012-4Q</v>
      </c>
      <c r="O35" s="13" t="str">
        <f t="shared" si="4"/>
        <v>2013-4Q</v>
      </c>
      <c r="P35" s="13" t="str">
        <f t="shared" si="4"/>
        <v>2014-4Q</v>
      </c>
      <c r="Q35" s="13" t="str">
        <f t="shared" si="4"/>
        <v>2015-4Q</v>
      </c>
      <c r="R35" s="13" t="str">
        <f t="shared" si="4"/>
        <v>2016-4Q</v>
      </c>
      <c r="S35" s="13" t="str">
        <f>S4&amp;"-4Qe"</f>
        <v>2017-4Qe</v>
      </c>
      <c r="T35" s="13" t="str">
        <f>T4&amp;"-4Qe"</f>
        <v>2018-4Qe</v>
      </c>
      <c r="U35" s="13" t="str">
        <f>U4&amp;"-4Qe"</f>
        <v>2019-4Qe</v>
      </c>
      <c r="V35" s="13" t="str">
        <f>V4&amp;"-4Qe"</f>
        <v>2020-4Qe</v>
      </c>
      <c r="W35" s="13" t="str">
        <f>W4&amp;"-4Qe"</f>
        <v>2021-4Qe</v>
      </c>
    </row>
    <row r="36" spans="1:23" ht="19.5" thickBot="1">
      <c r="A36" s="291" t="s">
        <v>201</v>
      </c>
      <c r="B36" s="292"/>
      <c r="C36" s="292"/>
      <c r="D36" s="292"/>
      <c r="E36" s="292"/>
      <c r="F36" s="293">
        <f t="shared" ref="F36:W36" si="5">F6</f>
        <v>0</v>
      </c>
      <c r="G36" s="293">
        <f t="shared" si="5"/>
        <v>0</v>
      </c>
      <c r="H36" s="293">
        <f t="shared" si="5"/>
        <v>0</v>
      </c>
      <c r="I36" s="293">
        <f t="shared" si="5"/>
        <v>0</v>
      </c>
      <c r="J36" s="293">
        <f t="shared" si="5"/>
        <v>0</v>
      </c>
      <c r="K36" s="293">
        <f t="shared" si="5"/>
        <v>0</v>
      </c>
      <c r="L36" s="293">
        <f t="shared" si="5"/>
        <v>0</v>
      </c>
      <c r="M36" s="293">
        <f t="shared" si="5"/>
        <v>0</v>
      </c>
      <c r="N36" s="293">
        <f t="shared" si="5"/>
        <v>0</v>
      </c>
      <c r="O36" s="293">
        <f t="shared" si="5"/>
        <v>0</v>
      </c>
      <c r="P36" s="293">
        <f t="shared" si="5"/>
        <v>0</v>
      </c>
      <c r="Q36" s="293">
        <f t="shared" si="5"/>
        <v>2015</v>
      </c>
      <c r="R36" s="293">
        <f t="shared" si="5"/>
        <v>2016</v>
      </c>
      <c r="S36" s="294" t="str">
        <f t="shared" si="5"/>
        <v>2017E</v>
      </c>
      <c r="T36" s="294" t="str">
        <f t="shared" si="5"/>
        <v>2018E</v>
      </c>
      <c r="U36" s="294" t="str">
        <f t="shared" si="5"/>
        <v>2019E</v>
      </c>
      <c r="V36" s="294" t="str">
        <f t="shared" si="5"/>
        <v>2020E</v>
      </c>
      <c r="W36" s="294" t="str">
        <f t="shared" si="5"/>
        <v>2021E</v>
      </c>
    </row>
    <row r="37" spans="1:23">
      <c r="A37" s="144" t="str">
        <f>Model!A94</f>
        <v>Cash and deposits with the central bank</v>
      </c>
      <c r="B37" s="144"/>
      <c r="C37" s="144"/>
      <c r="D37" s="144"/>
      <c r="E37" s="144"/>
      <c r="F37" s="203">
        <f>SUMIF(Model!$4:$4,Annual!F$35,Model!94:94)</f>
        <v>0</v>
      </c>
      <c r="G37" s="203">
        <f>SUMIF(Model!$4:$4,Annual!G$35,Model!94:94)</f>
        <v>0</v>
      </c>
      <c r="H37" s="203">
        <f>SUMIF(Model!$4:$4,Annual!H$35,Model!94:94)</f>
        <v>0</v>
      </c>
      <c r="I37" s="203">
        <f>SUMIF(Model!$4:$4,Annual!I$35,Model!94:94)</f>
        <v>0</v>
      </c>
      <c r="J37" s="203">
        <f>SUMIF(Model!$4:$4,Annual!J$35,Model!94:94)</f>
        <v>0</v>
      </c>
      <c r="K37" s="203">
        <f>SUMIF(Model!$4:$4,Annual!K$35,Model!94:94)</f>
        <v>0</v>
      </c>
      <c r="L37" s="203">
        <f>SUMIF(Model!$4:$4,Annual!L$35,Model!94:94)</f>
        <v>0</v>
      </c>
      <c r="M37" s="203">
        <f>SUMIF(Model!$4:$4,Annual!M$35,Model!94:94)</f>
        <v>0</v>
      </c>
      <c r="N37" s="203">
        <f>SUMIF(Model!$4:$4,Annual!N$35,Model!94:94)</f>
        <v>0</v>
      </c>
      <c r="O37" s="203">
        <f>SUMIF(Model!$4:$4,Annual!O$35,Model!94:94)</f>
        <v>0</v>
      </c>
      <c r="P37" s="203">
        <f>SUMIF(Model!$4:$4,Annual!P$35,Model!94:94)</f>
        <v>0</v>
      </c>
      <c r="Q37" s="203">
        <f>SUMIF(Model!$4:$4,Annual!Q$35,Model!94:94)/1000</f>
        <v>58.987000000000002</v>
      </c>
      <c r="R37" s="203">
        <f>SUMIF(Model!$4:$4,Annual!R$35,Model!94:94)/1000</f>
        <v>59.991999999999997</v>
      </c>
      <c r="S37" s="145">
        <f>SUMIF(Model!$4:$4,Annual!S$35,Model!94:94)/1000</f>
        <v>61.98</v>
      </c>
      <c r="T37" s="145">
        <f>SUMIF(Model!$4:$4,Annual!T$35,Model!94:94)/1000</f>
        <v>61.98</v>
      </c>
      <c r="U37" s="145">
        <f>SUMIF(Model!$4:$4,Annual!U$35,Model!94:94)/1000</f>
        <v>61.98</v>
      </c>
      <c r="V37" s="145">
        <f>SUMIF(Model!$4:$4,Annual!V$35,Model!94:94)/1000</f>
        <v>61.98</v>
      </c>
      <c r="W37" s="145">
        <f>SUMIF(Model!$4:$4,Annual!W$35,Model!94:94)/1000</f>
        <v>61.98</v>
      </c>
    </row>
    <row r="38" spans="1:23">
      <c r="A38" s="105" t="str">
        <f>Model!A96</f>
        <v>Loans to customers</v>
      </c>
      <c r="B38" s="105"/>
      <c r="C38" s="105"/>
      <c r="D38" s="105"/>
      <c r="E38" s="105"/>
      <c r="F38" s="149">
        <f>SUMIF(Model!$4:$4,Annual!F$35,Model!96:96)</f>
        <v>0</v>
      </c>
      <c r="G38" s="149">
        <f>SUMIF(Model!$4:$4,Annual!G$35,Model!96:96)</f>
        <v>0</v>
      </c>
      <c r="H38" s="149">
        <f>SUMIF(Model!$4:$4,Annual!H$35,Model!96:96)</f>
        <v>0</v>
      </c>
      <c r="I38" s="149">
        <f>SUMIF(Model!$4:$4,Annual!I$35,Model!96:96)</f>
        <v>0</v>
      </c>
      <c r="J38" s="149">
        <f>SUMIF(Model!$4:$4,Annual!J$35,Model!96:96)</f>
        <v>0</v>
      </c>
      <c r="K38" s="149">
        <f>SUMIF(Model!$4:$4,Annual!K$35,Model!96:96)</f>
        <v>0</v>
      </c>
      <c r="L38" s="149">
        <f>SUMIF(Model!$4:$4,Annual!L$35,Model!96:96)</f>
        <v>0</v>
      </c>
      <c r="M38" s="149">
        <f>SUMIF(Model!$4:$4,Annual!M$35,Model!96:96)</f>
        <v>0</v>
      </c>
      <c r="N38" s="149">
        <f>SUMIF(Model!$4:$4,Annual!N$35,Model!96:96)</f>
        <v>0</v>
      </c>
      <c r="O38" s="149">
        <f>SUMIF(Model!$4:$4,Annual!O$35,Model!96:96)</f>
        <v>0</v>
      </c>
      <c r="P38" s="149">
        <f>SUMIF(Model!$4:$4,Annual!P$35,Model!96:96)</f>
        <v>0</v>
      </c>
      <c r="Q38" s="149">
        <f>SUMIF(Model!$4:$4,Annual!Q$35,Model!96:96)/1000</f>
        <v>13808.174999999999</v>
      </c>
      <c r="R38" s="149">
        <f>SUMIF(Model!$4:$4,Annual!R$35,Model!96:96)/1000</f>
        <v>24533.983</v>
      </c>
      <c r="S38" s="110">
        <f>SUMIF(Model!$4:$4,Annual!S$35,Model!96:96)/1000</f>
        <v>31875.558224364631</v>
      </c>
      <c r="T38" s="110">
        <f>SUMIF(Model!$4:$4,Annual!T$35,Model!96:96)/1000</f>
        <v>37529.544563367337</v>
      </c>
      <c r="U38" s="110">
        <f>SUMIF(Model!$4:$4,Annual!U$35,Model!96:96)/1000</f>
        <v>40780.360165687795</v>
      </c>
      <c r="V38" s="110">
        <f>SUMIF(Model!$4:$4,Annual!V$35,Model!96:96)/1000</f>
        <v>42770.754969681439</v>
      </c>
      <c r="W38" s="110">
        <f>SUMIF(Model!$4:$4,Annual!W$35,Model!96:96)/1000</f>
        <v>44545.579180452638</v>
      </c>
    </row>
    <row r="39" spans="1:23">
      <c r="A39" s="98" t="str">
        <f>Model!A105</f>
        <v>Total assets</v>
      </c>
      <c r="B39" s="152"/>
      <c r="C39" s="152"/>
      <c r="D39" s="152"/>
      <c r="E39" s="152"/>
      <c r="F39" s="207">
        <f>SUMIF(Model!$4:$4,Annual!F$35,Model!105:105)</f>
        <v>0</v>
      </c>
      <c r="G39" s="207">
        <f>SUMIF(Model!$4:$4,Annual!G$35,Model!105:105)</f>
        <v>0</v>
      </c>
      <c r="H39" s="207">
        <f>SUMIF(Model!$4:$4,Annual!H$35,Model!105:105)</f>
        <v>0</v>
      </c>
      <c r="I39" s="207">
        <f>SUMIF(Model!$4:$4,Annual!I$35,Model!105:105)</f>
        <v>0</v>
      </c>
      <c r="J39" s="207">
        <f>SUMIF(Model!$4:$4,Annual!J$35,Model!105:105)</f>
        <v>0</v>
      </c>
      <c r="K39" s="207">
        <f>SUMIF(Model!$4:$4,Annual!K$35,Model!105:105)</f>
        <v>0</v>
      </c>
      <c r="L39" s="207">
        <f>SUMIF(Model!$4:$4,Annual!L$35,Model!105:105)</f>
        <v>0</v>
      </c>
      <c r="M39" s="207">
        <f>SUMIF(Model!$4:$4,Annual!M$35,Model!105:105)</f>
        <v>0</v>
      </c>
      <c r="N39" s="207">
        <f>SUMIF(Model!$4:$4,Annual!N$35,Model!105:105)</f>
        <v>0</v>
      </c>
      <c r="O39" s="207">
        <f>SUMIF(Model!$4:$4,Annual!O$35,Model!105:105)</f>
        <v>0</v>
      </c>
      <c r="P39" s="207">
        <f>SUMIF(Model!$4:$4,Annual!P$35,Model!105:105)</f>
        <v>0</v>
      </c>
      <c r="Q39" s="207">
        <f>SUMIF(Model!$4:$4,Annual!Q$35,Model!105:105)/1000</f>
        <v>17603.609</v>
      </c>
      <c r="R39" s="207">
        <f>SUMIF(Model!$4:$4,Annual!R$35,Model!105:105)/1000</f>
        <v>30402.252</v>
      </c>
      <c r="S39" s="194">
        <f>SUMIF(Model!$4:$4,Annual!S$35,Model!105:105)/1000</f>
        <v>42357.739594364626</v>
      </c>
      <c r="T39" s="194">
        <f>SUMIF(Model!$4:$4,Annual!T$35,Model!105:105)/1000</f>
        <v>48026.667301600857</v>
      </c>
      <c r="U39" s="194">
        <f>SUMIF(Model!$4:$4,Annual!U$35,Model!105:105)/1000</f>
        <v>51294.299545501592</v>
      </c>
      <c r="V39" s="194">
        <f>SUMIF(Model!$4:$4,Annual!V$35,Model!105:105)/1000</f>
        <v>53303.621627748456</v>
      </c>
      <c r="W39" s="194">
        <f>SUMIF(Model!$4:$4,Annual!W$35,Model!105:105)/1000</f>
        <v>55099.748656942968</v>
      </c>
    </row>
    <row r="40" spans="1:23">
      <c r="A40" s="48" t="str">
        <f>Model!A108</f>
        <v>Deposits from customers</v>
      </c>
      <c r="B40" s="48"/>
      <c r="C40" s="48"/>
      <c r="D40" s="48"/>
      <c r="E40" s="48"/>
      <c r="F40" s="149">
        <f>SUMIF(Model!$4:$4,Annual!F$35,Model!108:108)</f>
        <v>0</v>
      </c>
      <c r="G40" s="149">
        <f>SUMIF(Model!$4:$4,Annual!G$35,Model!108:108)</f>
        <v>0</v>
      </c>
      <c r="H40" s="149">
        <f>SUMIF(Model!$4:$4,Annual!H$35,Model!108:108)</f>
        <v>0</v>
      </c>
      <c r="I40" s="149">
        <f>SUMIF(Model!$4:$4,Annual!I$35,Model!108:108)</f>
        <v>0</v>
      </c>
      <c r="J40" s="149">
        <f>SUMIF(Model!$4:$4,Annual!J$35,Model!108:108)</f>
        <v>0</v>
      </c>
      <c r="K40" s="149">
        <f>SUMIF(Model!$4:$4,Annual!K$35,Model!108:108)</f>
        <v>0</v>
      </c>
      <c r="L40" s="149">
        <f>SUMIF(Model!$4:$4,Annual!L$35,Model!108:108)</f>
        <v>0</v>
      </c>
      <c r="M40" s="149">
        <f>SUMIF(Model!$4:$4,Annual!M$35,Model!108:108)</f>
        <v>0</v>
      </c>
      <c r="N40" s="149">
        <f>SUMIF(Model!$4:$4,Annual!N$35,Model!108:108)</f>
        <v>0</v>
      </c>
      <c r="O40" s="149">
        <f>SUMIF(Model!$4:$4,Annual!O$35,Model!108:108)</f>
        <v>0</v>
      </c>
      <c r="P40" s="149">
        <f>SUMIF(Model!$4:$4,Annual!P$35,Model!108:108)</f>
        <v>0</v>
      </c>
      <c r="Q40" s="149">
        <f>SUMIF(Model!$4:$4,Annual!Q$35,Model!108:108)/1000</f>
        <v>13366.59</v>
      </c>
      <c r="R40" s="149">
        <f>SUMIF(Model!$4:$4,Annual!R$35,Model!108:108)/1000</f>
        <v>24423.773000000001</v>
      </c>
      <c r="S40" s="110">
        <f>SUMIF(Model!$4:$4,Annual!S$35,Model!108:108)/1000</f>
        <v>33305.794554161534</v>
      </c>
      <c r="T40" s="110">
        <f>SUMIF(Model!$4:$4,Annual!T$35,Model!108:108)/1000</f>
        <v>37760.920210263306</v>
      </c>
      <c r="U40" s="110">
        <f>SUMIF(Model!$4:$4,Annual!U$35,Model!108:108)/1000</f>
        <v>39634.820582141998</v>
      </c>
      <c r="V40" s="110">
        <f>SUMIF(Model!$4:$4,Annual!V$35,Model!108:108)/1000</f>
        <v>40642.51284859312</v>
      </c>
      <c r="W40" s="110">
        <f>SUMIF(Model!$4:$4,Annual!W$35,Model!108:108)/1000</f>
        <v>41384.867230561322</v>
      </c>
    </row>
    <row r="41" spans="1:23">
      <c r="A41" s="98" t="str">
        <f>Model!A115</f>
        <v>Total liabilities</v>
      </c>
      <c r="B41" s="152"/>
      <c r="C41" s="152"/>
      <c r="D41" s="152"/>
      <c r="E41" s="152"/>
      <c r="F41" s="207">
        <f>SUMIF(Model!$4:$4,Annual!F$35,Model!115:115)</f>
        <v>0</v>
      </c>
      <c r="G41" s="207">
        <f>SUMIF(Model!$4:$4,Annual!G$35,Model!115:115)</f>
        <v>0</v>
      </c>
      <c r="H41" s="207">
        <f>SUMIF(Model!$4:$4,Annual!H$35,Model!115:115)</f>
        <v>0</v>
      </c>
      <c r="I41" s="207">
        <f>SUMIF(Model!$4:$4,Annual!I$35,Model!115:115)</f>
        <v>0</v>
      </c>
      <c r="J41" s="207">
        <f>SUMIF(Model!$4:$4,Annual!J$35,Model!115:115)</f>
        <v>0</v>
      </c>
      <c r="K41" s="207">
        <f>SUMIF(Model!$4:$4,Annual!K$35,Model!115:115)</f>
        <v>0</v>
      </c>
      <c r="L41" s="207">
        <f>SUMIF(Model!$4:$4,Annual!L$35,Model!115:115)</f>
        <v>0</v>
      </c>
      <c r="M41" s="207">
        <f>SUMIF(Model!$4:$4,Annual!M$35,Model!115:115)</f>
        <v>0</v>
      </c>
      <c r="N41" s="207">
        <f>SUMIF(Model!$4:$4,Annual!N$35,Model!115:115)</f>
        <v>0</v>
      </c>
      <c r="O41" s="207">
        <f>SUMIF(Model!$4:$4,Annual!O$35,Model!115:115)</f>
        <v>0</v>
      </c>
      <c r="P41" s="207">
        <f>SUMIF(Model!$4:$4,Annual!P$35,Model!115:115)</f>
        <v>0</v>
      </c>
      <c r="Q41" s="207">
        <f>SUMIF(Model!$4:$4,Annual!Q$35,Model!115:115)/1000</f>
        <v>15743.52</v>
      </c>
      <c r="R41" s="207">
        <f>SUMIF(Model!$4:$4,Annual!R$35,Model!115:115)/1000</f>
        <v>27066.974999999999</v>
      </c>
      <c r="S41" s="194">
        <f>SUMIF(Model!$4:$4,Annual!S$35,Model!115:115)/1000</f>
        <v>36653.713554161535</v>
      </c>
      <c r="T41" s="194">
        <f>SUMIF(Model!$4:$4,Annual!T$35,Model!115:115)/1000</f>
        <v>41108.839210263308</v>
      </c>
      <c r="U41" s="194">
        <f>SUMIF(Model!$4:$4,Annual!U$35,Model!115:115)/1000</f>
        <v>42982.739582141992</v>
      </c>
      <c r="V41" s="194">
        <f>SUMIF(Model!$4:$4,Annual!V$35,Model!115:115)/1000</f>
        <v>43990.431848593122</v>
      </c>
      <c r="W41" s="194">
        <f>SUMIF(Model!$4:$4,Annual!W$35,Model!115:115)/1000</f>
        <v>44732.786230561323</v>
      </c>
    </row>
    <row r="42" spans="1:23">
      <c r="A42" s="48" t="str">
        <f>Model!A119</f>
        <v>Additional tier 1 capital</v>
      </c>
      <c r="B42" s="48"/>
      <c r="C42" s="48"/>
      <c r="D42" s="48"/>
      <c r="E42" s="48"/>
      <c r="F42" s="149">
        <f>SUMIF(Model!$4:$4,Annual!F$35,Model!119:119)</f>
        <v>0</v>
      </c>
      <c r="G42" s="149">
        <f>SUMIF(Model!$4:$4,Annual!G$35,Model!119:119)</f>
        <v>0</v>
      </c>
      <c r="H42" s="149">
        <f>SUMIF(Model!$4:$4,Annual!H$35,Model!119:119)</f>
        <v>0</v>
      </c>
      <c r="I42" s="149">
        <f>SUMIF(Model!$4:$4,Annual!I$35,Model!119:119)</f>
        <v>0</v>
      </c>
      <c r="J42" s="149">
        <f>SUMIF(Model!$4:$4,Annual!J$35,Model!119:119)</f>
        <v>0</v>
      </c>
      <c r="K42" s="149">
        <f>SUMIF(Model!$4:$4,Annual!K$35,Model!119:119)</f>
        <v>0</v>
      </c>
      <c r="L42" s="149">
        <f>SUMIF(Model!$4:$4,Annual!L$35,Model!119:119)</f>
        <v>0</v>
      </c>
      <c r="M42" s="149">
        <f>SUMIF(Model!$4:$4,Annual!M$35,Model!119:119)</f>
        <v>0</v>
      </c>
      <c r="N42" s="149">
        <f>SUMIF(Model!$4:$4,Annual!N$35,Model!119:119)</f>
        <v>0</v>
      </c>
      <c r="O42" s="149">
        <f>SUMIF(Model!$4:$4,Annual!O$35,Model!119:119)</f>
        <v>0</v>
      </c>
      <c r="P42" s="149">
        <f>SUMIF(Model!$4:$4,Annual!P$35,Model!119:119)</f>
        <v>0</v>
      </c>
      <c r="Q42" s="149">
        <f>SUMIF(Model!$4:$4,Annual!Q$35,Model!119:119)/1000</f>
        <v>125</v>
      </c>
      <c r="R42" s="149">
        <f>SUMIF(Model!$4:$4,Annual!R$35,Model!119:119)/1000</f>
        <v>335</v>
      </c>
      <c r="S42" s="110">
        <f>SUMIF(Model!$4:$4,Annual!S$35,Model!119:119)/1000</f>
        <v>635</v>
      </c>
      <c r="T42" s="110">
        <f>SUMIF(Model!$4:$4,Annual!T$35,Model!119:119)/1000</f>
        <v>635</v>
      </c>
      <c r="U42" s="110">
        <f>SUMIF(Model!$4:$4,Annual!U$35,Model!119:119)/1000</f>
        <v>635</v>
      </c>
      <c r="V42" s="110">
        <f>SUMIF(Model!$4:$4,Annual!V$35,Model!119:119)/1000</f>
        <v>635</v>
      </c>
      <c r="W42" s="110">
        <f>SUMIF(Model!$4:$4,Annual!W$35,Model!119:119)/1000</f>
        <v>635</v>
      </c>
    </row>
    <row r="43" spans="1:23">
      <c r="A43" s="98" t="str">
        <f>Model!A121</f>
        <v>Total shareholders' equity</v>
      </c>
      <c r="B43" s="152"/>
      <c r="C43" s="152"/>
      <c r="D43" s="152"/>
      <c r="E43" s="152"/>
      <c r="F43" s="207">
        <f>SUMIF(Model!$4:$4,Annual!F$35,Model!121:121)</f>
        <v>0</v>
      </c>
      <c r="G43" s="207">
        <f>SUMIF(Model!$4:$4,Annual!G$35,Model!121:121)</f>
        <v>0</v>
      </c>
      <c r="H43" s="207">
        <f>SUMIF(Model!$4:$4,Annual!H$35,Model!121:121)</f>
        <v>0</v>
      </c>
      <c r="I43" s="207">
        <f>SUMIF(Model!$4:$4,Annual!I$35,Model!121:121)</f>
        <v>0</v>
      </c>
      <c r="J43" s="207">
        <f>SUMIF(Model!$4:$4,Annual!J$35,Model!121:121)</f>
        <v>0</v>
      </c>
      <c r="K43" s="207">
        <f>SUMIF(Model!$4:$4,Annual!K$35,Model!121:121)</f>
        <v>0</v>
      </c>
      <c r="L43" s="207">
        <f>SUMIF(Model!$4:$4,Annual!L$35,Model!121:121)</f>
        <v>0</v>
      </c>
      <c r="M43" s="207">
        <f>SUMIF(Model!$4:$4,Annual!M$35,Model!121:121)</f>
        <v>0</v>
      </c>
      <c r="N43" s="207">
        <f>SUMIF(Model!$4:$4,Annual!N$35,Model!121:121)</f>
        <v>0</v>
      </c>
      <c r="O43" s="207">
        <f>SUMIF(Model!$4:$4,Annual!O$35,Model!121:121)</f>
        <v>0</v>
      </c>
      <c r="P43" s="207">
        <f>SUMIF(Model!$4:$4,Annual!P$35,Model!121:121)</f>
        <v>0</v>
      </c>
      <c r="Q43" s="207">
        <f>SUMIF(Model!$4:$4,Annual!Q$35,Model!121:121)/1000</f>
        <v>1860.088</v>
      </c>
      <c r="R43" s="207">
        <f>SUMIF(Model!$4:$4,Annual!R$35,Model!121:121)/1000</f>
        <v>3335.2759999999998</v>
      </c>
      <c r="S43" s="194">
        <f>SUMIF(Model!$4:$4,Annual!S$35,Model!121:121)/1000</f>
        <v>5704.0250402030942</v>
      </c>
      <c r="T43" s="194">
        <f>SUMIF(Model!$4:$4,Annual!T$35,Model!121:121)/1000</f>
        <v>6917.8270913375682</v>
      </c>
      <c r="U43" s="194">
        <f>SUMIF(Model!$4:$4,Annual!U$35,Model!121:121)/1000</f>
        <v>8311.5589633595901</v>
      </c>
      <c r="V43" s="194">
        <f>SUMIF(Model!$4:$4,Annual!V$35,Model!121:121)/1000</f>
        <v>9313.1887791553308</v>
      </c>
      <c r="W43" s="194">
        <f>SUMIF(Model!$4:$4,Annual!W$35,Model!121:121)/1000</f>
        <v>10366.961426381655</v>
      </c>
    </row>
    <row r="44" spans="1:23">
      <c r="A44" s="98" t="str">
        <f>Model!A122</f>
        <v>Total liabilities and equity</v>
      </c>
      <c r="B44" s="152"/>
      <c r="C44" s="152"/>
      <c r="D44" s="152"/>
      <c r="E44" s="152"/>
      <c r="F44" s="207">
        <f>SUMIF(Model!$4:$4,Annual!F$35,Model!122:122)</f>
        <v>0</v>
      </c>
      <c r="G44" s="207">
        <f>SUMIF(Model!$4:$4,Annual!G$35,Model!122:122)</f>
        <v>0</v>
      </c>
      <c r="H44" s="207">
        <f>SUMIF(Model!$4:$4,Annual!H$35,Model!122:122)</f>
        <v>0</v>
      </c>
      <c r="I44" s="207">
        <f>SUMIF(Model!$4:$4,Annual!I$35,Model!122:122)</f>
        <v>0</v>
      </c>
      <c r="J44" s="207">
        <f>SUMIF(Model!$4:$4,Annual!J$35,Model!122:122)</f>
        <v>0</v>
      </c>
      <c r="K44" s="207">
        <f>SUMIF(Model!$4:$4,Annual!K$35,Model!122:122)</f>
        <v>0</v>
      </c>
      <c r="L44" s="207">
        <f>SUMIF(Model!$4:$4,Annual!L$35,Model!122:122)</f>
        <v>0</v>
      </c>
      <c r="M44" s="207">
        <f>SUMIF(Model!$4:$4,Annual!M$35,Model!122:122)</f>
        <v>0</v>
      </c>
      <c r="N44" s="207">
        <f>SUMIF(Model!$4:$4,Annual!N$35,Model!122:122)</f>
        <v>0</v>
      </c>
      <c r="O44" s="207">
        <f>SUMIF(Model!$4:$4,Annual!O$35,Model!122:122)</f>
        <v>0</v>
      </c>
      <c r="P44" s="207">
        <f>SUMIF(Model!$4:$4,Annual!P$35,Model!122:122)</f>
        <v>0</v>
      </c>
      <c r="Q44" s="207">
        <f>SUMIF(Model!$4:$4,Annual!Q$35,Model!122:122)/1000</f>
        <v>17603.608</v>
      </c>
      <c r="R44" s="207">
        <f>SUMIF(Model!$4:$4,Annual!R$35,Model!122:122)/1000</f>
        <v>30402.251</v>
      </c>
      <c r="S44" s="194">
        <f>SUMIF(Model!$4:$4,Annual!S$35,Model!122:122)/1000</f>
        <v>42357.73859436463</v>
      </c>
      <c r="T44" s="194">
        <f>SUMIF(Model!$4:$4,Annual!T$35,Model!122:122)/1000</f>
        <v>48026.666301600875</v>
      </c>
      <c r="U44" s="194">
        <f>SUMIF(Model!$4:$4,Annual!U$35,Model!122:122)/1000</f>
        <v>51294.298545501581</v>
      </c>
      <c r="V44" s="194">
        <f>SUMIF(Model!$4:$4,Annual!V$35,Model!122:122)/1000</f>
        <v>53303.620627748453</v>
      </c>
      <c r="W44" s="194">
        <f>SUMIF(Model!$4:$4,Annual!W$35,Model!122:122)/1000</f>
        <v>55099.747656942978</v>
      </c>
    </row>
    <row r="45" spans="1:23" s="46" customFormat="1">
      <c r="A45" s="101"/>
      <c r="B45" s="296"/>
      <c r="C45" s="296"/>
      <c r="D45" s="296"/>
      <c r="E45" s="296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55"/>
      <c r="T45" s="155"/>
      <c r="U45" s="155"/>
      <c r="V45" s="155"/>
      <c r="W45" s="155"/>
    </row>
    <row r="46" spans="1:23">
      <c r="A46" s="6" t="s">
        <v>195</v>
      </c>
      <c r="B46" s="325"/>
      <c r="C46" s="325"/>
      <c r="D46" s="325"/>
      <c r="E46" s="325"/>
      <c r="F46" s="346">
        <f>SUMIF(Model!$4:$4,Annual!F$35,Model!236:236)</f>
        <v>0</v>
      </c>
      <c r="G46" s="346">
        <f>SUMIF(Model!$4:$4,Annual!G$35,Model!236:236)</f>
        <v>0</v>
      </c>
      <c r="H46" s="346">
        <f>SUMIF(Model!$4:$4,Annual!H$35,Model!236:236)</f>
        <v>0</v>
      </c>
      <c r="I46" s="346">
        <f>SUMIF(Model!$4:$4,Annual!I$35,Model!236:236)</f>
        <v>0</v>
      </c>
      <c r="J46" s="346">
        <f>SUMIF(Model!$4:$4,Annual!J$35,Model!236:236)</f>
        <v>0</v>
      </c>
      <c r="K46" s="346">
        <f>SUMIF(Model!$4:$4,Annual!K$35,Model!236:236)</f>
        <v>0</v>
      </c>
      <c r="L46" s="346">
        <f>SUMIF(Model!$4:$4,Annual!L$35,Model!236:236)</f>
        <v>0</v>
      </c>
      <c r="M46" s="346">
        <f>SUMIF(Model!$4:$4,Annual!M$35,Model!236:236)</f>
        <v>0</v>
      </c>
      <c r="N46" s="346">
        <f>SUMIF(Model!$4:$4,Annual!N$35,Model!236:236)</f>
        <v>0</v>
      </c>
      <c r="O46" s="346">
        <f>SUMIF(Model!$4:$4,Annual!O$35,Model!236:236)</f>
        <v>0</v>
      </c>
      <c r="P46" s="346">
        <f>SUMIF(Model!$4:$4,Annual!P$35,Model!236:236)</f>
        <v>0</v>
      </c>
      <c r="Q46" s="346">
        <f>SUMIF(Model!$4:$4,Annual!Q$35,Model!236:236)</f>
        <v>0.13370000000000001</v>
      </c>
      <c r="R46" s="346">
        <f>SUMIF(Model!$4:$4,Annual!R$35,Model!236:236)</f>
        <v>0.13719999999999999</v>
      </c>
      <c r="S46" s="347">
        <f>SUMIF(Model!$4:$4,Annual!S$35,Model!236:236)</f>
        <v>0.17403435901559552</v>
      </c>
      <c r="T46" s="347">
        <f>SUMIF(Model!$4:$4,Annual!T$35,Model!236:236)</f>
        <v>0.18259501768392419</v>
      </c>
      <c r="U46" s="347">
        <f>SUMIF(Model!$4:$4,Annual!U$35,Model!236:236)</f>
        <v>0.20555126622751752</v>
      </c>
      <c r="V46" s="347">
        <f>SUMIF(Model!$4:$4,Annual!V$35,Model!236:236)</f>
        <v>0.22158522032115061</v>
      </c>
      <c r="W46" s="347">
        <f>SUMIF(Model!$4:$4,Annual!W$35,Model!236:236)</f>
        <v>0.23859792723971041</v>
      </c>
    </row>
    <row r="47" spans="1:23">
      <c r="A47" s="6" t="s">
        <v>285</v>
      </c>
      <c r="B47" s="325"/>
      <c r="C47" s="325"/>
      <c r="D47" s="325"/>
      <c r="E47" s="325"/>
      <c r="F47" s="346">
        <f>SUMIF(Model!$4:$4,Annual!F$35,Model!237:237)</f>
        <v>0</v>
      </c>
      <c r="G47" s="346">
        <f>SUMIF(Model!$4:$4,Annual!G$35,Model!237:237)</f>
        <v>0</v>
      </c>
      <c r="H47" s="346">
        <f>SUMIF(Model!$4:$4,Annual!H$35,Model!237:237)</f>
        <v>0</v>
      </c>
      <c r="I47" s="346">
        <f>SUMIF(Model!$4:$4,Annual!I$35,Model!237:237)</f>
        <v>0</v>
      </c>
      <c r="J47" s="346">
        <f>SUMIF(Model!$4:$4,Annual!J$35,Model!237:237)</f>
        <v>0</v>
      </c>
      <c r="K47" s="346">
        <f>SUMIF(Model!$4:$4,Annual!K$35,Model!237:237)</f>
        <v>0</v>
      </c>
      <c r="L47" s="346">
        <f>SUMIF(Model!$4:$4,Annual!L$35,Model!237:237)</f>
        <v>0</v>
      </c>
      <c r="M47" s="346">
        <f>SUMIF(Model!$4:$4,Annual!M$35,Model!237:237)</f>
        <v>0</v>
      </c>
      <c r="N47" s="346">
        <f>SUMIF(Model!$4:$4,Annual!N$35,Model!237:237)</f>
        <v>0</v>
      </c>
      <c r="O47" s="346">
        <f>SUMIF(Model!$4:$4,Annual!O$35,Model!237:237)</f>
        <v>0</v>
      </c>
      <c r="P47" s="346">
        <f>SUMIF(Model!$4:$4,Annual!P$35,Model!237:237)</f>
        <v>0</v>
      </c>
      <c r="Q47" s="346">
        <f>SUMIF(Model!$4:$4,Annual!Q$35,Model!238:238)</f>
        <v>0.14360000000000001</v>
      </c>
      <c r="R47" s="346">
        <f>SUMIF(Model!$4:$4,Annual!R$35,Model!238:238)</f>
        <v>0.15290000000000001</v>
      </c>
      <c r="S47" s="347">
        <f>SUMIF(Model!$4:$4,Annual!S$35,Model!238:238)</f>
        <v>0.19639813878010048</v>
      </c>
      <c r="T47" s="347">
        <f>SUMIF(Model!$4:$4,Annual!T$35,Model!238:238)</f>
        <v>0.201477755812285</v>
      </c>
      <c r="U47" s="347">
        <f>SUMIF(Model!$4:$4,Annual!U$35,Model!238:238)</f>
        <v>0.22291448711651135</v>
      </c>
      <c r="V47" s="347">
        <f>SUMIF(Model!$4:$4,Annual!V$35,Model!238:238)</f>
        <v>0.23813887716614557</v>
      </c>
      <c r="W47" s="347">
        <f>SUMIF(Model!$4:$4,Annual!W$35,Model!238:238)</f>
        <v>0.25449193749993843</v>
      </c>
    </row>
    <row r="48" spans="1:23">
      <c r="Q48" s="13"/>
    </row>
    <row r="49" spans="1:32">
      <c r="A49" s="6" t="s">
        <v>184</v>
      </c>
      <c r="B49" s="325"/>
      <c r="C49" s="325"/>
      <c r="D49" s="325"/>
      <c r="E49" s="325"/>
      <c r="F49" s="346"/>
      <c r="G49" s="346"/>
      <c r="H49" s="346"/>
      <c r="I49" s="346"/>
      <c r="J49" s="346"/>
      <c r="K49" s="346"/>
      <c r="L49" s="346"/>
      <c r="M49" s="346"/>
      <c r="N49" s="346"/>
      <c r="O49" s="346"/>
      <c r="P49" s="346"/>
      <c r="Q49" s="346">
        <f t="shared" ref="Q49:W49" si="6">Q29/AVERAGE(P43:Q43)</f>
        <v>0.58043705459096562</v>
      </c>
      <c r="R49" s="424">
        <f t="shared" si="6"/>
        <v>0.36934466959389184</v>
      </c>
      <c r="S49" s="425">
        <f t="shared" si="6"/>
        <v>0.35035785027190924</v>
      </c>
      <c r="T49" s="425">
        <f t="shared" si="6"/>
        <v>0.32055571519526632</v>
      </c>
      <c r="U49" s="425">
        <f t="shared" si="6"/>
        <v>0.30505319715808166</v>
      </c>
      <c r="V49" s="425">
        <f t="shared" si="6"/>
        <v>0.28415436930753363</v>
      </c>
      <c r="W49" s="425">
        <f t="shared" si="6"/>
        <v>0.26772474707277555</v>
      </c>
    </row>
    <row r="50" spans="1:32">
      <c r="Q50" s="13"/>
      <c r="S50" s="28"/>
      <c r="T50" s="28"/>
      <c r="U50" s="28"/>
      <c r="V50" s="28"/>
      <c r="W50" s="28"/>
    </row>
    <row r="51" spans="1:32">
      <c r="W51" s="33"/>
    </row>
    <row r="52" spans="1:32" ht="19.5" thickBot="1">
      <c r="Z52" s="291" t="str">
        <f>A36</f>
        <v>Balance sheet summary (NOKm)</v>
      </c>
      <c r="AA52" s="348">
        <v>2016</v>
      </c>
      <c r="AB52" s="349" t="s">
        <v>196</v>
      </c>
      <c r="AC52" s="349" t="s">
        <v>197</v>
      </c>
      <c r="AD52" s="349" t="s">
        <v>198</v>
      </c>
      <c r="AE52" s="349" t="s">
        <v>199</v>
      </c>
      <c r="AF52" s="349" t="s">
        <v>200</v>
      </c>
    </row>
    <row r="53" spans="1:32">
      <c r="A53" s="103" t="s">
        <v>374</v>
      </c>
      <c r="B53" s="103"/>
      <c r="C53" s="103"/>
      <c r="D53" s="103"/>
      <c r="E53" s="103"/>
      <c r="F53" s="103"/>
      <c r="G53" s="103"/>
      <c r="H53" s="104"/>
      <c r="I53" s="104"/>
      <c r="J53" s="104"/>
      <c r="K53" s="104"/>
      <c r="L53" s="104"/>
      <c r="M53" s="104"/>
      <c r="N53" s="103"/>
      <c r="O53" s="103"/>
      <c r="P53" s="103"/>
      <c r="Q53" s="204"/>
      <c r="R53" s="204">
        <f>SUMIF(Model!$2:$2,Annual!R$4,Model!51:51)/1000</f>
        <v>0</v>
      </c>
      <c r="S53" s="107">
        <f>SUMIF(Model!$2:$2,Annual!S$4,Model!51:51)/1000</f>
        <v>0</v>
      </c>
      <c r="T53" s="107">
        <f>SUMIF(Model!$2:$2,Annual!T$4,Model!51:51)/1000</f>
        <v>809.20136742298268</v>
      </c>
      <c r="U53" s="107">
        <f>SUMIF(Model!$2:$2,Annual!U$4,Model!51:51)/1000</f>
        <v>929.1545813480144</v>
      </c>
      <c r="V53" s="107">
        <f>SUMIF(Model!$2:$2,Annual!V$4,Model!51:51)/1000</f>
        <v>1502.4447236936114</v>
      </c>
      <c r="W53" s="107">
        <f>SUMIF(Model!$2:$2,Annual!W$4,Model!51:51)/1000</f>
        <v>1580.6589708394863</v>
      </c>
      <c r="Z53" s="144" t="s">
        <v>132</v>
      </c>
      <c r="AA53" s="350">
        <f t="shared" ref="AA53:AA60" si="7">R37</f>
        <v>59.991999999999997</v>
      </c>
      <c r="AB53" s="351">
        <f t="shared" ref="AB53:AB62" si="8">S37</f>
        <v>61.98</v>
      </c>
      <c r="AC53" s="351">
        <f t="shared" ref="AC53:AC62" si="9">T37</f>
        <v>61.98</v>
      </c>
      <c r="AD53" s="351">
        <f t="shared" ref="AD53:AD62" si="10">U37</f>
        <v>61.98</v>
      </c>
      <c r="AE53" s="351">
        <f t="shared" ref="AE53:AE62" si="11">V37</f>
        <v>61.98</v>
      </c>
      <c r="AF53" s="351">
        <f t="shared" ref="AF53:AF62" si="12">W37</f>
        <v>61.98</v>
      </c>
    </row>
    <row r="54" spans="1:32">
      <c r="Z54" s="105" t="s">
        <v>134</v>
      </c>
      <c r="AA54" s="352">
        <f t="shared" si="7"/>
        <v>24533.983</v>
      </c>
      <c r="AB54" s="353">
        <f t="shared" si="8"/>
        <v>31875.558224364631</v>
      </c>
      <c r="AC54" s="353">
        <f t="shared" si="9"/>
        <v>37529.544563367337</v>
      </c>
      <c r="AD54" s="353">
        <f t="shared" si="10"/>
        <v>40780.360165687795</v>
      </c>
      <c r="AE54" s="353">
        <f t="shared" si="11"/>
        <v>42770.754969681439</v>
      </c>
      <c r="AF54" s="353">
        <f t="shared" si="12"/>
        <v>44545.579180452638</v>
      </c>
    </row>
    <row r="55" spans="1:32">
      <c r="Z55" s="98" t="s">
        <v>7</v>
      </c>
      <c r="AA55" s="354">
        <f t="shared" si="7"/>
        <v>30402.252</v>
      </c>
      <c r="AB55" s="355">
        <f t="shared" si="8"/>
        <v>42357.739594364626</v>
      </c>
      <c r="AC55" s="355">
        <f t="shared" si="9"/>
        <v>48026.667301600857</v>
      </c>
      <c r="AD55" s="355">
        <f t="shared" si="10"/>
        <v>51294.299545501592</v>
      </c>
      <c r="AE55" s="355">
        <f t="shared" si="11"/>
        <v>53303.621627748456</v>
      </c>
      <c r="AF55" s="355">
        <f t="shared" si="12"/>
        <v>55099.748656942968</v>
      </c>
    </row>
    <row r="56" spans="1:32">
      <c r="A56" s="6" t="s">
        <v>376</v>
      </c>
      <c r="B56" s="325"/>
      <c r="C56" s="325"/>
      <c r="D56" s="325"/>
      <c r="E56" s="325"/>
      <c r="F56" s="346"/>
      <c r="G56" s="346"/>
      <c r="H56" s="346"/>
      <c r="I56" s="346"/>
      <c r="J56" s="346"/>
      <c r="K56" s="346"/>
      <c r="L56" s="346"/>
      <c r="M56" s="346"/>
      <c r="N56" s="346"/>
      <c r="O56" s="346"/>
      <c r="P56" s="346"/>
      <c r="Q56" s="346"/>
      <c r="R56" s="424">
        <f>R29/Q29-1</f>
        <v>0.7772936765512235</v>
      </c>
      <c r="S56" s="425">
        <f>S29/R29-1</f>
        <v>0.65043675498529807</v>
      </c>
      <c r="T56" s="425">
        <f t="shared" ref="T56:W56" si="13">T29/S29-1</f>
        <v>0.27755589199571595</v>
      </c>
      <c r="U56" s="425">
        <f t="shared" si="13"/>
        <v>0.1482365437753026</v>
      </c>
      <c r="V56" s="425">
        <f t="shared" si="13"/>
        <v>7.8001266853336304E-2</v>
      </c>
      <c r="W56" s="425">
        <f t="shared" si="13"/>
        <v>5.2057986501888198E-2</v>
      </c>
      <c r="Z56" s="48" t="s">
        <v>140</v>
      </c>
      <c r="AA56" s="352">
        <f t="shared" si="7"/>
        <v>24423.773000000001</v>
      </c>
      <c r="AB56" s="353">
        <f t="shared" si="8"/>
        <v>33305.794554161534</v>
      </c>
      <c r="AC56" s="353">
        <f t="shared" si="9"/>
        <v>37760.920210263306</v>
      </c>
      <c r="AD56" s="353">
        <f t="shared" si="10"/>
        <v>39634.820582141998</v>
      </c>
      <c r="AE56" s="353">
        <f t="shared" si="11"/>
        <v>40642.51284859312</v>
      </c>
      <c r="AF56" s="353">
        <f t="shared" si="12"/>
        <v>41384.867230561322</v>
      </c>
    </row>
    <row r="57" spans="1:32">
      <c r="Z57" s="98" t="s">
        <v>147</v>
      </c>
      <c r="AA57" s="354">
        <f t="shared" si="7"/>
        <v>27066.974999999999</v>
      </c>
      <c r="AB57" s="355">
        <f t="shared" si="8"/>
        <v>36653.713554161535</v>
      </c>
      <c r="AC57" s="355">
        <f t="shared" si="9"/>
        <v>41108.839210263308</v>
      </c>
      <c r="AD57" s="355">
        <f t="shared" si="10"/>
        <v>42982.739582141992</v>
      </c>
      <c r="AE57" s="355">
        <f t="shared" si="11"/>
        <v>43990.431848593122</v>
      </c>
      <c r="AF57" s="355">
        <f t="shared" si="12"/>
        <v>44732.786230561323</v>
      </c>
    </row>
    <row r="58" spans="1:32">
      <c r="Z58" s="48" t="str">
        <f>A42</f>
        <v>Additional tier 1 capital</v>
      </c>
      <c r="AA58" s="352">
        <f t="shared" si="7"/>
        <v>335</v>
      </c>
      <c r="AB58" s="353">
        <f t="shared" si="8"/>
        <v>635</v>
      </c>
      <c r="AC58" s="353">
        <f t="shared" si="9"/>
        <v>635</v>
      </c>
      <c r="AD58" s="353">
        <f t="shared" si="10"/>
        <v>635</v>
      </c>
      <c r="AE58" s="353">
        <f t="shared" si="11"/>
        <v>635</v>
      </c>
      <c r="AF58" s="353">
        <f t="shared" si="12"/>
        <v>635</v>
      </c>
    </row>
    <row r="59" spans="1:32">
      <c r="Z59" s="98" t="s">
        <v>8</v>
      </c>
      <c r="AA59" s="354">
        <f t="shared" si="7"/>
        <v>3335.2759999999998</v>
      </c>
      <c r="AB59" s="355">
        <f t="shared" si="8"/>
        <v>5704.0250402030942</v>
      </c>
      <c r="AC59" s="355">
        <f t="shared" si="9"/>
        <v>6917.8270913375682</v>
      </c>
      <c r="AD59" s="355">
        <f t="shared" si="10"/>
        <v>8311.5589633595901</v>
      </c>
      <c r="AE59" s="355">
        <f t="shared" si="11"/>
        <v>9313.1887791553308</v>
      </c>
      <c r="AF59" s="355">
        <f t="shared" si="12"/>
        <v>10366.961426381655</v>
      </c>
    </row>
    <row r="60" spans="1:32">
      <c r="Z60" s="98" t="s">
        <v>9</v>
      </c>
      <c r="AA60" s="356">
        <f t="shared" si="7"/>
        <v>30402.251</v>
      </c>
      <c r="AB60" s="357">
        <f t="shared" si="8"/>
        <v>42357.73859436463</v>
      </c>
      <c r="AC60" s="357">
        <f t="shared" si="9"/>
        <v>48026.666301600875</v>
      </c>
      <c r="AD60" s="357">
        <f t="shared" si="10"/>
        <v>51294.298545501581</v>
      </c>
      <c r="AE60" s="357">
        <f t="shared" si="11"/>
        <v>53303.620627748453</v>
      </c>
      <c r="AF60" s="357">
        <f t="shared" si="12"/>
        <v>55099.747656942978</v>
      </c>
    </row>
    <row r="61" spans="1:32">
      <c r="Z61" s="101"/>
      <c r="AA61" s="358"/>
      <c r="AB61" s="359"/>
      <c r="AC61" s="359"/>
      <c r="AD61" s="359"/>
      <c r="AE61" s="359"/>
      <c r="AF61" s="359"/>
    </row>
    <row r="62" spans="1:32">
      <c r="Z62" s="360" t="str">
        <f>A46</f>
        <v>CET 1</v>
      </c>
      <c r="AA62" s="360">
        <f>R46</f>
        <v>0.13719999999999999</v>
      </c>
      <c r="AB62" s="361">
        <f t="shared" si="8"/>
        <v>0.17403435901559552</v>
      </c>
      <c r="AC62" s="361">
        <f t="shared" si="9"/>
        <v>0.18259501768392419</v>
      </c>
      <c r="AD62" s="361">
        <f t="shared" si="10"/>
        <v>0.20555126622751752</v>
      </c>
      <c r="AE62" s="361">
        <f t="shared" si="11"/>
        <v>0.22158522032115061</v>
      </c>
      <c r="AF62" s="361">
        <f t="shared" si="12"/>
        <v>0.23859792723971041</v>
      </c>
    </row>
    <row r="63" spans="1:32">
      <c r="Z63" s="360" t="str">
        <f>A47</f>
        <v>Tier 1 Capital</v>
      </c>
      <c r="AA63" s="360">
        <f>R47</f>
        <v>0.15290000000000001</v>
      </c>
      <c r="AB63" s="361">
        <f>S47</f>
        <v>0.19639813878010048</v>
      </c>
      <c r="AC63" s="361">
        <f>T47</f>
        <v>0.201477755812285</v>
      </c>
      <c r="AD63" s="361">
        <f>U47</f>
        <v>0.22291448711651135</v>
      </c>
      <c r="AE63" s="361">
        <f>V47</f>
        <v>0.23813887716614557</v>
      </c>
      <c r="AF63" s="361">
        <f>W47</f>
        <v>0.25449193749993843</v>
      </c>
    </row>
    <row r="64" spans="1:32">
      <c r="Z64" s="360"/>
      <c r="AA64" s="360"/>
      <c r="AB64" s="361"/>
      <c r="AC64" s="361"/>
      <c r="AD64" s="361"/>
      <c r="AE64" s="361"/>
      <c r="AF64" s="361"/>
    </row>
    <row r="65" spans="26:32">
      <c r="Z65" s="360" t="str">
        <f>A49</f>
        <v>Return on equity</v>
      </c>
      <c r="AA65" s="360">
        <f t="shared" ref="AA65:AF65" si="14">R49</f>
        <v>0.36934466959389184</v>
      </c>
      <c r="AB65" s="361">
        <f t="shared" si="14"/>
        <v>0.35035785027190924</v>
      </c>
      <c r="AC65" s="361">
        <f t="shared" si="14"/>
        <v>0.32055571519526632</v>
      </c>
      <c r="AD65" s="361">
        <f t="shared" si="14"/>
        <v>0.30505319715808166</v>
      </c>
      <c r="AE65" s="361">
        <f t="shared" si="14"/>
        <v>0.28415436930753363</v>
      </c>
      <c r="AF65" s="361">
        <f t="shared" si="14"/>
        <v>0.26772474707277555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6"/>
  <sheetViews>
    <sheetView topLeftCell="A5" zoomScale="70" zoomScaleNormal="70" zoomScalePageLayoutView="110" workbookViewId="0">
      <selection activeCell="H28" sqref="H28"/>
    </sheetView>
  </sheetViews>
  <sheetFormatPr defaultColWidth="11" defaultRowHeight="15.75"/>
  <cols>
    <col min="2" max="2" width="26.75" style="46" bestFit="1" customWidth="1"/>
    <col min="3" max="5" width="11.875" style="46" customWidth="1"/>
    <col min="6" max="7" width="11.875" customWidth="1"/>
    <col min="8" max="8" width="13.125" bestFit="1" customWidth="1"/>
    <col min="9" max="10" width="13.125" style="46" customWidth="1"/>
    <col min="11" max="12" width="12.625" bestFit="1" customWidth="1"/>
  </cols>
  <sheetData>
    <row r="2" spans="2:14" s="46" customFormat="1">
      <c r="B2" s="607"/>
      <c r="C2" s="620" t="s">
        <v>444</v>
      </c>
      <c r="D2" s="620"/>
      <c r="E2" s="620"/>
      <c r="F2" s="607" t="s">
        <v>292</v>
      </c>
      <c r="G2" s="607" t="s">
        <v>293</v>
      </c>
      <c r="H2" s="607"/>
      <c r="I2" s="607"/>
      <c r="K2" s="607" t="s">
        <v>292</v>
      </c>
      <c r="L2" s="607" t="s">
        <v>293</v>
      </c>
    </row>
    <row r="3" spans="2:14">
      <c r="B3" s="323" t="s">
        <v>88</v>
      </c>
      <c r="C3" s="323" t="s">
        <v>445</v>
      </c>
      <c r="D3" s="608">
        <v>2018</v>
      </c>
      <c r="E3" s="323" t="s">
        <v>446</v>
      </c>
      <c r="F3" s="323" t="s">
        <v>446</v>
      </c>
      <c r="G3" s="323" t="s">
        <v>446</v>
      </c>
      <c r="H3" s="323" t="s">
        <v>447</v>
      </c>
      <c r="I3" s="323" t="s">
        <v>448</v>
      </c>
      <c r="K3" s="323" t="s">
        <v>445</v>
      </c>
      <c r="L3" s="323" t="s">
        <v>445</v>
      </c>
      <c r="N3" t="s">
        <v>463</v>
      </c>
    </row>
    <row r="4" spans="2:14">
      <c r="B4" s="46" t="s">
        <v>206</v>
      </c>
      <c r="C4" s="188">
        <f>C21/SUM(Model!AG46:AJ46)</f>
        <v>9.3035850097002086</v>
      </c>
      <c r="D4" s="188">
        <f>C21/Annual!T31</f>
        <v>8.8084206316895539</v>
      </c>
      <c r="E4" s="188">
        <f>C21/SUM(Model!AC46:AF46)</f>
        <v>12.222655227023759</v>
      </c>
      <c r="F4" s="188">
        <f>C21/Model!AF126</f>
        <v>3.3763080365364635</v>
      </c>
      <c r="G4" s="188">
        <f t="array" ref="G4">C21/SUM(Model!AC24:AF24/Model!AC198:AF198)</f>
        <v>4.953900710040938</v>
      </c>
      <c r="K4" s="188">
        <f>C21/Model!AJ126</f>
        <v>2.7009471388999566</v>
      </c>
      <c r="L4" s="188">
        <f t="array" ref="L4">C21/SUM(Model!AG24:AJ24/Model!AG198:AJ198)</f>
        <v>3.9950781829800137</v>
      </c>
    </row>
    <row r="5" spans="2:14">
      <c r="F5" s="46"/>
      <c r="G5" s="46"/>
    </row>
    <row r="6" spans="2:14">
      <c r="B6" s="46" t="s">
        <v>208</v>
      </c>
      <c r="C6" s="188"/>
      <c r="D6" s="188">
        <f>H6/I6</f>
        <v>11.744791666666666</v>
      </c>
      <c r="E6" s="46">
        <v>12.94</v>
      </c>
      <c r="F6" s="46">
        <v>1.22</v>
      </c>
      <c r="G6" s="46">
        <v>4.62</v>
      </c>
      <c r="H6">
        <v>157.85</v>
      </c>
      <c r="I6" s="46">
        <v>13.44</v>
      </c>
      <c r="N6" s="46" t="s">
        <v>449</v>
      </c>
    </row>
    <row r="7" spans="2:14">
      <c r="B7" s="46" t="s">
        <v>207</v>
      </c>
      <c r="C7" s="188"/>
      <c r="D7" s="609" t="s">
        <v>90</v>
      </c>
      <c r="E7" s="46">
        <v>7.62</v>
      </c>
      <c r="F7" s="46">
        <v>0.68</v>
      </c>
      <c r="G7" s="46">
        <v>2.2999999999999998</v>
      </c>
      <c r="H7">
        <v>222</v>
      </c>
      <c r="N7" s="46" t="s">
        <v>455</v>
      </c>
    </row>
    <row r="8" spans="2:14" s="46" customFormat="1">
      <c r="B8" s="46" t="s">
        <v>210</v>
      </c>
      <c r="C8" s="188"/>
      <c r="D8" s="188">
        <f t="shared" ref="D8:D12" si="0">H8/I8</f>
        <v>8.8636363636363633</v>
      </c>
      <c r="E8" s="46">
        <v>12.2</v>
      </c>
      <c r="F8" s="46">
        <v>3.13</v>
      </c>
      <c r="G8" s="46">
        <v>4.9400000000000004</v>
      </c>
      <c r="H8" s="46">
        <v>19.5</v>
      </c>
      <c r="I8" s="46">
        <v>2.2000000000000002</v>
      </c>
      <c r="N8" s="46" t="s">
        <v>454</v>
      </c>
    </row>
    <row r="9" spans="2:14" s="46" customFormat="1">
      <c r="B9" s="46" t="s">
        <v>209</v>
      </c>
      <c r="C9" s="188"/>
      <c r="D9" s="188">
        <f t="shared" si="0"/>
        <v>19.20754716981132</v>
      </c>
      <c r="E9" s="46">
        <v>11.99</v>
      </c>
      <c r="F9" s="46">
        <v>1.31</v>
      </c>
      <c r="G9" s="46">
        <v>3.94</v>
      </c>
      <c r="H9" s="46">
        <v>101.8</v>
      </c>
      <c r="I9" s="46">
        <v>5.3</v>
      </c>
      <c r="N9" s="46" t="s">
        <v>453</v>
      </c>
    </row>
    <row r="10" spans="2:14" s="46" customFormat="1">
      <c r="B10" s="46" t="s">
        <v>211</v>
      </c>
      <c r="C10" s="188"/>
      <c r="D10" s="188">
        <f t="shared" si="0"/>
        <v>12.237762237762238</v>
      </c>
      <c r="E10" s="46">
        <v>13.81</v>
      </c>
      <c r="F10" s="188">
        <v>2.59</v>
      </c>
      <c r="G10" s="46">
        <v>4.03</v>
      </c>
      <c r="H10" s="188">
        <v>52.5</v>
      </c>
      <c r="I10" s="46">
        <v>4.29</v>
      </c>
      <c r="N10" s="46" t="s">
        <v>452</v>
      </c>
    </row>
    <row r="11" spans="2:14" s="46" customFormat="1">
      <c r="B11" s="46" t="s">
        <v>212</v>
      </c>
      <c r="C11" s="188"/>
      <c r="D11" s="188">
        <f t="shared" si="0"/>
        <v>10.582608695652175</v>
      </c>
      <c r="E11" s="46">
        <v>11.76</v>
      </c>
      <c r="F11" s="46">
        <v>1.95</v>
      </c>
      <c r="G11" s="46">
        <v>3.18</v>
      </c>
      <c r="H11" s="46">
        <v>60.85</v>
      </c>
      <c r="I11" s="46">
        <v>5.75</v>
      </c>
      <c r="N11" s="46" t="s">
        <v>451</v>
      </c>
    </row>
    <row r="12" spans="2:14" s="46" customFormat="1">
      <c r="B12" s="46" t="s">
        <v>390</v>
      </c>
      <c r="C12" s="188"/>
      <c r="D12" s="188">
        <f t="shared" si="0"/>
        <v>11.587982832618025</v>
      </c>
      <c r="E12" s="46">
        <v>14.16</v>
      </c>
      <c r="F12" s="46">
        <v>1.59</v>
      </c>
      <c r="G12" s="46">
        <v>5.04</v>
      </c>
      <c r="H12" s="46">
        <v>81</v>
      </c>
      <c r="I12" s="46">
        <v>6.99</v>
      </c>
      <c r="N12" s="46" t="s">
        <v>450</v>
      </c>
    </row>
    <row r="13" spans="2:14" s="46" customFormat="1">
      <c r="C13" s="188"/>
      <c r="D13" s="188"/>
      <c r="E13" s="188"/>
      <c r="F13" s="188"/>
      <c r="G13" s="188"/>
    </row>
    <row r="14" spans="2:14">
      <c r="B14" s="48" t="s">
        <v>89</v>
      </c>
      <c r="C14" s="188"/>
      <c r="D14" s="373">
        <f>MEDIAN(D6:D12)</f>
        <v>11.666387249642344</v>
      </c>
      <c r="E14" s="373">
        <f>MEDIAN(E6:E12)</f>
        <v>12.2</v>
      </c>
      <c r="F14" s="373">
        <f>MEDIAN(F6:F12)</f>
        <v>1.59</v>
      </c>
      <c r="G14" s="373">
        <f>MEDIAN(G6:G12)</f>
        <v>4.03</v>
      </c>
    </row>
    <row r="15" spans="2:14">
      <c r="B15" s="48" t="s">
        <v>113</v>
      </c>
      <c r="C15" s="188"/>
      <c r="D15" s="373">
        <f>AVERAGE(D6:D12)</f>
        <v>12.370721494357801</v>
      </c>
      <c r="E15" s="373">
        <f>AVERAGE(E6:E12)</f>
        <v>12.068571428571429</v>
      </c>
      <c r="F15" s="373">
        <f>AVERAGE(F6:F12)</f>
        <v>1.7814285714285714</v>
      </c>
      <c r="G15" s="373">
        <f>AVERAGE(G6:G12)</f>
        <v>4.0071428571428571</v>
      </c>
    </row>
    <row r="16" spans="2:14">
      <c r="B16" s="48"/>
      <c r="C16" s="324"/>
      <c r="D16" s="324"/>
      <c r="E16" s="324"/>
      <c r="F16" s="324"/>
      <c r="G16" s="324"/>
    </row>
    <row r="17" spans="2:13">
      <c r="B17" s="322" t="s">
        <v>221</v>
      </c>
      <c r="C17" s="326"/>
      <c r="D17" s="326">
        <f>D4/D15-1</f>
        <v>-0.2879622554184077</v>
      </c>
      <c r="E17" s="326">
        <f>E4/E15-1</f>
        <v>1.2767360193729926E-2</v>
      </c>
      <c r="F17" s="326">
        <f>F4/F15-1</f>
        <v>0.8952811752810943</v>
      </c>
      <c r="G17" s="326">
        <f>G4/G15-1</f>
        <v>0.2362675568729613</v>
      </c>
      <c r="H17" s="326"/>
      <c r="I17" s="326"/>
    </row>
    <row r="18" spans="2:13">
      <c r="E18"/>
      <c r="F18" s="46"/>
      <c r="H18" s="46"/>
    </row>
    <row r="19" spans="2:13">
      <c r="B19" s="322" t="s">
        <v>215</v>
      </c>
      <c r="C19" s="390"/>
      <c r="D19" s="390"/>
      <c r="E19" s="390">
        <f>C21/SUM(Model!AG46:AJ46)</f>
        <v>9.3035850097002086</v>
      </c>
      <c r="F19" s="390">
        <f>C21/Model!AI126</f>
        <v>2.8395072141785107</v>
      </c>
      <c r="G19" s="390">
        <f>C21/(SUM(Model!AG10:AJ10)/AVERAGE(Model!AG116:AJ116))</f>
        <v>3.6548037411053831</v>
      </c>
      <c r="H19" s="390"/>
      <c r="I19" s="390"/>
    </row>
    <row r="20" spans="2:13" s="46" customFormat="1"/>
    <row r="21" spans="2:13" s="46" customFormat="1">
      <c r="B21" s="46" t="s">
        <v>291</v>
      </c>
      <c r="C21" s="188">
        <f>'RI Valuation'!B33</f>
        <v>95.45</v>
      </c>
      <c r="D21" s="188"/>
      <c r="E21" s="188"/>
    </row>
    <row r="22" spans="2:13" s="46" customFormat="1"/>
    <row r="23" spans="2:13" s="46" customFormat="1">
      <c r="B23" s="391"/>
      <c r="C23" s="392"/>
      <c r="D23" s="392"/>
      <c r="E23" s="392"/>
      <c r="G23" s="392"/>
      <c r="K23" s="393"/>
      <c r="L23" s="165"/>
      <c r="M23" s="165"/>
    </row>
    <row r="24" spans="2:13" s="46" customFormat="1">
      <c r="K24" s="165"/>
      <c r="L24" s="165"/>
      <c r="M24" s="165"/>
    </row>
    <row r="25" spans="2:13" s="46" customFormat="1">
      <c r="K25" s="165"/>
      <c r="L25" s="165"/>
      <c r="M25" s="165"/>
    </row>
    <row r="26" spans="2:13">
      <c r="C26" s="164"/>
      <c r="D26" s="164"/>
      <c r="E26" s="164"/>
      <c r="F26" s="164"/>
      <c r="G26" s="164"/>
      <c r="K26" s="165"/>
      <c r="L26" s="164"/>
      <c r="M26" s="164"/>
    </row>
    <row r="27" spans="2:13">
      <c r="F27" s="46"/>
      <c r="G27" s="46"/>
      <c r="H27" s="46"/>
      <c r="L27" s="165"/>
    </row>
    <row r="28" spans="2:13">
      <c r="F28" s="46"/>
      <c r="G28" s="46"/>
      <c r="H28" s="46"/>
      <c r="L28" s="164"/>
    </row>
    <row r="29" spans="2:13">
      <c r="F29" s="46"/>
      <c r="G29" s="46"/>
      <c r="H29" s="46"/>
    </row>
    <row r="30" spans="2:13">
      <c r="F30" s="46"/>
      <c r="G30" s="46"/>
      <c r="H30" s="46"/>
    </row>
    <row r="31" spans="2:13">
      <c r="F31" s="46"/>
      <c r="G31" s="46"/>
      <c r="H31" s="46"/>
    </row>
    <row r="32" spans="2:13">
      <c r="F32" s="46"/>
      <c r="G32" s="46"/>
      <c r="H32" s="46"/>
    </row>
    <row r="33" spans="6:16">
      <c r="F33" s="46"/>
      <c r="G33" s="46"/>
      <c r="H33" s="46"/>
    </row>
    <row r="34" spans="6:16">
      <c r="F34" s="46"/>
      <c r="G34" s="46"/>
      <c r="H34" s="46"/>
    </row>
    <row r="35" spans="6:16">
      <c r="F35" s="46"/>
      <c r="G35" s="46"/>
      <c r="H35" s="46"/>
    </row>
    <row r="38" spans="6:16">
      <c r="L38" s="46"/>
      <c r="M38" s="46"/>
      <c r="N38" s="46"/>
      <c r="O38" s="46"/>
      <c r="P38" s="46"/>
    </row>
    <row r="39" spans="6:16">
      <c r="L39" s="46"/>
      <c r="M39" s="46"/>
      <c r="N39" s="46"/>
      <c r="O39" s="46"/>
      <c r="P39" s="46"/>
    </row>
    <row r="40" spans="6:16">
      <c r="L40" s="46"/>
      <c r="M40" s="46"/>
      <c r="N40" s="46"/>
      <c r="O40" s="46"/>
      <c r="P40" s="46"/>
    </row>
    <row r="41" spans="6:16">
      <c r="L41" s="46"/>
      <c r="M41" s="46"/>
      <c r="N41" s="46"/>
      <c r="O41" s="46"/>
      <c r="P41" s="46"/>
    </row>
    <row r="42" spans="6:16">
      <c r="L42" s="46"/>
      <c r="M42" s="46"/>
      <c r="N42" s="46"/>
      <c r="O42" s="46"/>
      <c r="P42" s="46"/>
    </row>
    <row r="43" spans="6:16">
      <c r="L43" s="46"/>
      <c r="M43" s="46"/>
      <c r="N43" s="46"/>
      <c r="O43" s="46"/>
      <c r="P43" s="46"/>
    </row>
    <row r="44" spans="6:16">
      <c r="L44" s="46"/>
      <c r="M44" s="46"/>
      <c r="N44" s="46"/>
      <c r="O44" s="46"/>
      <c r="P44" s="46"/>
    </row>
    <row r="45" spans="6:16">
      <c r="L45" s="46"/>
      <c r="M45" s="46"/>
      <c r="N45" s="46"/>
      <c r="O45" s="46"/>
      <c r="P45" s="46"/>
    </row>
    <row r="46" spans="6:16">
      <c r="L46" s="46"/>
      <c r="M46" s="46"/>
      <c r="N46" s="46"/>
      <c r="O46" s="46"/>
      <c r="P46" s="46"/>
    </row>
    <row r="47" spans="6:16">
      <c r="L47" s="46"/>
      <c r="M47" s="46"/>
      <c r="N47" s="46"/>
      <c r="O47" s="46"/>
      <c r="P47" s="46"/>
    </row>
    <row r="48" spans="6:16">
      <c r="L48" s="46"/>
      <c r="M48" s="46"/>
      <c r="N48" s="46"/>
      <c r="O48" s="46"/>
      <c r="P48" s="46"/>
    </row>
    <row r="49" spans="2:16">
      <c r="L49" s="46"/>
      <c r="M49" s="46"/>
      <c r="N49" s="46"/>
      <c r="O49" s="46"/>
      <c r="P49" s="46"/>
    </row>
    <row r="50" spans="2:16">
      <c r="L50" s="46"/>
      <c r="M50" s="46"/>
      <c r="N50" s="46"/>
      <c r="O50" s="46"/>
      <c r="P50" s="46"/>
    </row>
    <row r="51" spans="2:16">
      <c r="L51" s="46"/>
      <c r="M51" s="46"/>
      <c r="N51" s="46"/>
      <c r="O51" s="46"/>
      <c r="P51" s="46"/>
    </row>
    <row r="52" spans="2:16">
      <c r="L52" s="46"/>
      <c r="M52" s="46"/>
      <c r="N52" s="46"/>
      <c r="O52" s="46"/>
      <c r="P52" s="46"/>
    </row>
    <row r="53" spans="2:16">
      <c r="L53" s="46"/>
      <c r="M53" s="46"/>
      <c r="N53" s="46"/>
      <c r="O53" s="46"/>
      <c r="P53" s="46"/>
    </row>
    <row r="61" spans="2:16" ht="16.5">
      <c r="B61" s="372"/>
      <c r="C61" s="372"/>
      <c r="D61" s="372"/>
      <c r="E61" s="372"/>
      <c r="F61" s="372"/>
      <c r="G61" s="372"/>
      <c r="H61" s="372"/>
      <c r="I61" s="372"/>
      <c r="J61" s="372"/>
      <c r="K61" s="372"/>
      <c r="L61" s="372"/>
      <c r="M61" s="372"/>
      <c r="N61" s="372"/>
      <c r="O61" s="372"/>
    </row>
    <row r="62" spans="2:16" ht="16.5">
      <c r="B62" s="371"/>
      <c r="C62" s="371"/>
      <c r="D62" s="371"/>
      <c r="E62" s="371"/>
      <c r="F62" s="371"/>
      <c r="G62" s="371"/>
      <c r="H62" s="371"/>
      <c r="I62" s="371"/>
      <c r="J62" s="371"/>
      <c r="K62" s="371"/>
      <c r="L62" s="371"/>
      <c r="M62" s="371"/>
      <c r="N62" s="371"/>
      <c r="O62" s="371"/>
    </row>
    <row r="63" spans="2:16" ht="16.5">
      <c r="B63" s="371"/>
      <c r="C63" s="371"/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71"/>
      <c r="O63" s="371"/>
    </row>
    <row r="64" spans="2:16" ht="16.5">
      <c r="B64" s="371"/>
      <c r="C64" s="371"/>
      <c r="D64" s="371"/>
      <c r="E64" s="371"/>
      <c r="F64" s="371"/>
      <c r="G64" s="371"/>
      <c r="H64" s="371"/>
      <c r="I64" s="371"/>
      <c r="J64" s="371"/>
      <c r="K64" s="371"/>
      <c r="L64" s="371"/>
      <c r="M64" s="371"/>
      <c r="N64" s="371"/>
      <c r="O64" s="371"/>
    </row>
    <row r="65" spans="2:15" ht="16.5">
      <c r="B65" s="371"/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</row>
    <row r="66" spans="2:15" ht="16.5">
      <c r="B66" s="371"/>
      <c r="C66" s="371"/>
      <c r="D66" s="371"/>
      <c r="E66" s="371"/>
      <c r="F66" s="371"/>
      <c r="G66" s="371"/>
      <c r="H66" s="371"/>
      <c r="I66" s="371"/>
      <c r="J66" s="371"/>
      <c r="K66" s="371"/>
      <c r="L66" s="371"/>
      <c r="M66" s="371"/>
      <c r="N66" s="371"/>
      <c r="O66" s="371"/>
    </row>
    <row r="67" spans="2:15" ht="16.5">
      <c r="B67" s="371"/>
      <c r="C67" s="371"/>
      <c r="D67" s="371"/>
      <c r="E67" s="371"/>
      <c r="F67" s="371"/>
      <c r="G67" s="371"/>
      <c r="H67" s="371"/>
      <c r="I67" s="371"/>
      <c r="J67" s="371"/>
      <c r="K67" s="371"/>
      <c r="L67" s="371"/>
      <c r="M67" s="371"/>
      <c r="N67" s="371"/>
      <c r="O67" s="371"/>
    </row>
    <row r="68" spans="2:15" ht="16.5">
      <c r="B68" s="371"/>
      <c r="C68" s="371"/>
      <c r="D68" s="371"/>
      <c r="E68" s="371"/>
      <c r="F68" s="371"/>
      <c r="G68" s="371"/>
      <c r="H68" s="371"/>
      <c r="I68" s="371"/>
      <c r="J68" s="371"/>
      <c r="K68" s="371"/>
      <c r="L68" s="371"/>
      <c r="M68" s="371"/>
      <c r="N68" s="371"/>
      <c r="O68" s="371"/>
    </row>
    <row r="69" spans="2:15" ht="16.5">
      <c r="B69" s="371"/>
      <c r="C69" s="371"/>
      <c r="D69" s="371"/>
      <c r="E69" s="371"/>
      <c r="F69" s="371"/>
      <c r="G69" s="371"/>
      <c r="H69" s="371"/>
      <c r="I69" s="371"/>
      <c r="J69" s="371"/>
      <c r="K69" s="371"/>
      <c r="L69" s="371"/>
      <c r="M69" s="371"/>
      <c r="N69" s="371"/>
      <c r="O69" s="371"/>
    </row>
    <row r="70" spans="2:15" ht="16.5">
      <c r="B70" s="371"/>
      <c r="C70" s="371"/>
      <c r="D70" s="371"/>
      <c r="E70" s="371"/>
      <c r="F70" s="371"/>
      <c r="G70" s="371"/>
      <c r="H70" s="371"/>
      <c r="I70" s="371"/>
      <c r="J70" s="371"/>
      <c r="K70" s="371"/>
      <c r="L70" s="371"/>
      <c r="M70" s="371"/>
      <c r="N70" s="371"/>
      <c r="O70" s="371"/>
    </row>
    <row r="71" spans="2:15" ht="16.5">
      <c r="B71" s="371"/>
      <c r="C71" s="371"/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</row>
    <row r="72" spans="2:15" ht="16.5">
      <c r="B72" s="371"/>
      <c r="C72" s="371"/>
      <c r="D72" s="371"/>
      <c r="E72" s="371"/>
      <c r="F72" s="371"/>
      <c r="G72" s="371"/>
      <c r="H72" s="371"/>
      <c r="I72" s="371"/>
      <c r="J72" s="371"/>
      <c r="K72" s="371"/>
      <c r="L72" s="371"/>
      <c r="M72" s="371"/>
      <c r="N72" s="371"/>
      <c r="O72" s="371"/>
    </row>
    <row r="73" spans="2:15" ht="16.5">
      <c r="B73" s="371"/>
      <c r="C73" s="371"/>
      <c r="D73" s="371"/>
      <c r="E73" s="371"/>
      <c r="F73" s="371"/>
      <c r="G73" s="371"/>
      <c r="H73" s="371"/>
      <c r="I73" s="371"/>
      <c r="J73" s="371"/>
      <c r="K73" s="371"/>
      <c r="L73" s="371"/>
      <c r="M73" s="371"/>
      <c r="N73" s="371"/>
      <c r="O73" s="371"/>
    </row>
    <row r="74" spans="2:15" ht="16.5">
      <c r="B74" s="371"/>
      <c r="C74" s="371"/>
      <c r="D74" s="371"/>
      <c r="E74" s="371"/>
      <c r="F74" s="371"/>
      <c r="G74" s="371"/>
      <c r="H74" s="371"/>
      <c r="I74" s="371"/>
      <c r="J74" s="371"/>
      <c r="K74" s="371"/>
      <c r="L74" s="371"/>
      <c r="M74" s="371"/>
      <c r="N74" s="371"/>
      <c r="O74" s="371"/>
    </row>
    <row r="75" spans="2:15" ht="16.5">
      <c r="B75" s="371"/>
      <c r="C75" s="371"/>
      <c r="D75" s="371"/>
      <c r="E75" s="371"/>
      <c r="F75" s="371"/>
      <c r="G75" s="371"/>
      <c r="H75" s="371"/>
      <c r="I75" s="371"/>
      <c r="J75" s="371"/>
      <c r="K75" s="371"/>
      <c r="L75" s="371"/>
      <c r="M75" s="371"/>
      <c r="N75" s="371"/>
      <c r="O75" s="371"/>
    </row>
    <row r="76" spans="2:15" ht="16.5">
      <c r="B76" s="371"/>
      <c r="C76" s="371"/>
      <c r="D76" s="371"/>
      <c r="E76" s="371"/>
      <c r="F76" s="371"/>
      <c r="G76" s="371"/>
      <c r="H76" s="371"/>
      <c r="I76" s="371"/>
      <c r="J76" s="371"/>
      <c r="K76" s="371"/>
      <c r="L76" s="371"/>
      <c r="M76" s="371"/>
      <c r="N76" s="371"/>
      <c r="O76" s="371"/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7"/>
  <sheetViews>
    <sheetView topLeftCell="D1" zoomScale="85" zoomScaleNormal="85" workbookViewId="0">
      <selection activeCell="V7" sqref="V7"/>
    </sheetView>
  </sheetViews>
  <sheetFormatPr defaultColWidth="11" defaultRowHeight="15.75"/>
  <cols>
    <col min="12" max="12" width="11" style="46"/>
    <col min="13" max="13" width="15.75" style="46" customWidth="1"/>
    <col min="14" max="18" width="8" style="46"/>
    <col min="19" max="19" width="11" style="46"/>
    <col min="20" max="20" width="10.875" style="46"/>
    <col min="21" max="21" width="15" style="46" customWidth="1"/>
    <col min="22" max="22" width="11" style="46"/>
  </cols>
  <sheetData>
    <row r="1" spans="1:26">
      <c r="A1" s="46" t="s">
        <v>14</v>
      </c>
      <c r="B1" s="46" t="s">
        <v>364</v>
      </c>
      <c r="C1" t="s">
        <v>365</v>
      </c>
      <c r="D1" t="s">
        <v>38</v>
      </c>
      <c r="E1" t="s">
        <v>39</v>
      </c>
      <c r="F1" s="46" t="s">
        <v>350</v>
      </c>
      <c r="G1" s="46" t="s">
        <v>355</v>
      </c>
      <c r="I1" t="s">
        <v>45</v>
      </c>
      <c r="J1" t="s">
        <v>46</v>
      </c>
      <c r="L1" s="46" t="s">
        <v>350</v>
      </c>
      <c r="M1" s="46" t="s">
        <v>14</v>
      </c>
      <c r="N1" s="46" t="s">
        <v>351</v>
      </c>
      <c r="O1" s="46" t="s">
        <v>352</v>
      </c>
      <c r="P1" s="46" t="s">
        <v>353</v>
      </c>
      <c r="Q1" s="46" t="s">
        <v>354</v>
      </c>
      <c r="R1" s="46" t="s">
        <v>355</v>
      </c>
      <c r="W1" s="46"/>
      <c r="X1" s="46"/>
    </row>
    <row r="2" spans="1:26">
      <c r="A2" s="40">
        <v>42533</v>
      </c>
      <c r="B2" s="46">
        <v>78.25</v>
      </c>
      <c r="F2" s="46">
        <v>590.87298599999997</v>
      </c>
      <c r="G2" s="46"/>
      <c r="I2">
        <f t="array" ref="I2:J6">LINEST(C3:C82,G3:G82,TRUE,TRUE)</f>
        <v>0.77407097973483696</v>
      </c>
      <c r="J2">
        <v>-8.0932805872210379E-4</v>
      </c>
      <c r="M2" s="40">
        <v>36891</v>
      </c>
      <c r="N2" s="46">
        <v>203.983002</v>
      </c>
      <c r="O2" s="46">
        <v>206.93600499999999</v>
      </c>
      <c r="P2" s="46">
        <v>196.60200499999999</v>
      </c>
      <c r="Q2" s="46">
        <v>206.93600499999999</v>
      </c>
      <c r="T2" s="532" t="s">
        <v>356</v>
      </c>
      <c r="U2" s="528">
        <f>AVERAGE(R3:R206)</f>
        <v>8.5571108871538952E-3</v>
      </c>
      <c r="W2" s="40"/>
      <c r="X2" s="46"/>
    </row>
    <row r="3" spans="1:26">
      <c r="A3" s="40">
        <v>42540</v>
      </c>
      <c r="B3" s="46">
        <v>74</v>
      </c>
      <c r="C3" s="33">
        <f>B3/B2-1</f>
        <v>-5.4313099041533586E-2</v>
      </c>
      <c r="D3" s="46"/>
      <c r="E3" s="46"/>
      <c r="F3" s="46">
        <v>592.158997</v>
      </c>
      <c r="G3" s="33">
        <f>F3/F2-1</f>
        <v>2.1764592906943214E-3</v>
      </c>
      <c r="I3">
        <v>0.2946696722039201</v>
      </c>
      <c r="J3">
        <v>4.1360859800844063E-3</v>
      </c>
      <c r="M3" s="40">
        <v>36922</v>
      </c>
      <c r="N3" s="46">
        <v>207.800995</v>
      </c>
      <c r="O3" s="46">
        <v>210.34700000000001</v>
      </c>
      <c r="P3" s="46">
        <v>205.44099399999999</v>
      </c>
      <c r="Q3" s="46">
        <v>207.68699599999999</v>
      </c>
      <c r="R3" s="195">
        <f>Q3/Q2-1</f>
        <v>3.6290977976500827E-3</v>
      </c>
      <c r="S3" s="195"/>
      <c r="T3" s="533" t="s">
        <v>357</v>
      </c>
      <c r="U3" s="529">
        <f>(Q206/Q2)^(1/COUNT(R3:R206))-1</f>
        <v>6.691491891436252E-3</v>
      </c>
      <c r="W3" s="40"/>
      <c r="X3" s="46"/>
      <c r="Z3" s="40"/>
    </row>
    <row r="4" spans="1:26">
      <c r="A4" s="40">
        <v>42547</v>
      </c>
      <c r="B4" s="46">
        <v>77.75</v>
      </c>
      <c r="C4" s="33">
        <f t="shared" ref="C4:C67" si="0">B4/B3-1</f>
        <v>5.0675675675675658E-2</v>
      </c>
      <c r="D4" s="46"/>
      <c r="E4" s="46"/>
      <c r="F4" s="46">
        <v>611.56701699999996</v>
      </c>
      <c r="G4" s="33">
        <f t="shared" ref="G4:G67" si="1">F4/F3-1</f>
        <v>3.2775014984700146E-2</v>
      </c>
      <c r="I4">
        <v>8.1279237432479265E-2</v>
      </c>
      <c r="J4">
        <v>3.5468678233123579E-2</v>
      </c>
      <c r="M4" s="40">
        <v>36950</v>
      </c>
      <c r="N4" s="46">
        <v>202.38900799999999</v>
      </c>
      <c r="O4" s="46">
        <v>210.13000500000001</v>
      </c>
      <c r="P4" s="46">
        <v>185.162994</v>
      </c>
      <c r="Q4" s="46">
        <v>191.41799900000001</v>
      </c>
      <c r="R4" s="195">
        <f t="shared" ref="R4:R67" si="2">Q4/Q3-1</f>
        <v>-7.8334211160721812E-2</v>
      </c>
      <c r="S4" s="195"/>
      <c r="T4" s="533" t="s">
        <v>358</v>
      </c>
      <c r="U4" s="530">
        <f>(1+U2)^12-1</f>
        <v>0.10765866428426785</v>
      </c>
      <c r="W4" s="40"/>
      <c r="X4" s="46"/>
      <c r="Z4" s="40"/>
    </row>
    <row r="5" spans="1:26">
      <c r="A5" s="40">
        <v>42554</v>
      </c>
      <c r="B5" s="46">
        <v>75.25</v>
      </c>
      <c r="C5" s="33">
        <f t="shared" si="0"/>
        <v>-3.2154340836012874E-2</v>
      </c>
      <c r="D5" s="46"/>
      <c r="E5" s="46"/>
      <c r="F5" s="46">
        <v>610.31500200000005</v>
      </c>
      <c r="G5" s="33">
        <f t="shared" si="1"/>
        <v>-2.0472245317308957E-3</v>
      </c>
      <c r="I5">
        <v>6.9006609821419431</v>
      </c>
      <c r="J5">
        <v>78</v>
      </c>
      <c r="M5" s="40">
        <v>36981</v>
      </c>
      <c r="N5" s="46">
        <v>191.06300400000001</v>
      </c>
      <c r="O5" s="46">
        <v>202.44000199999999</v>
      </c>
      <c r="P5" s="46">
        <v>186.63000500000001</v>
      </c>
      <c r="Q5" s="46">
        <v>202.44000199999999</v>
      </c>
      <c r="R5" s="195">
        <f t="shared" si="2"/>
        <v>5.7580807748387253E-2</v>
      </c>
      <c r="S5" s="195"/>
      <c r="T5" s="533" t="s">
        <v>359</v>
      </c>
      <c r="U5" s="530">
        <f>(1+U3)^12-1</f>
        <v>8.3320042142610351E-2</v>
      </c>
      <c r="W5" s="40"/>
      <c r="X5" s="46"/>
      <c r="Z5" s="40"/>
    </row>
    <row r="6" spans="1:26">
      <c r="A6" s="40">
        <v>42561</v>
      </c>
      <c r="B6" s="46">
        <v>76.25</v>
      </c>
      <c r="C6" s="33">
        <f t="shared" si="0"/>
        <v>1.3289036544850585E-2</v>
      </c>
      <c r="D6" s="46"/>
      <c r="E6" s="46"/>
      <c r="F6" s="46">
        <v>622.35601799999995</v>
      </c>
      <c r="G6" s="33">
        <f t="shared" si="1"/>
        <v>1.9729182406694079E-2</v>
      </c>
      <c r="I6">
        <v>8.6812187691442111E-3</v>
      </c>
      <c r="J6">
        <v>9.8126116577178651E-2</v>
      </c>
      <c r="M6" s="40">
        <v>37011</v>
      </c>
      <c r="N6" s="46">
        <v>202.578003</v>
      </c>
      <c r="O6" s="46">
        <v>211.395004</v>
      </c>
      <c r="P6" s="46">
        <v>200.225998</v>
      </c>
      <c r="Q6" s="46">
        <v>207.01499899999999</v>
      </c>
      <c r="R6" s="195">
        <f t="shared" si="2"/>
        <v>2.2599273635652395E-2</v>
      </c>
      <c r="S6" s="195"/>
      <c r="T6" s="533" t="s">
        <v>360</v>
      </c>
      <c r="U6" s="529">
        <f>1.567%</f>
        <v>1.567E-2</v>
      </c>
      <c r="W6" s="40"/>
      <c r="X6" s="46"/>
      <c r="Z6" s="40"/>
    </row>
    <row r="7" spans="1:26">
      <c r="A7" s="40">
        <v>42568</v>
      </c>
      <c r="B7" s="46">
        <v>81</v>
      </c>
      <c r="C7" s="33">
        <f t="shared" si="0"/>
        <v>6.2295081967213006E-2</v>
      </c>
      <c r="D7" s="46"/>
      <c r="E7" s="46"/>
      <c r="F7" s="46">
        <v>625.25299099999995</v>
      </c>
      <c r="G7" s="33">
        <f t="shared" si="1"/>
        <v>4.6548485371920023E-3</v>
      </c>
      <c r="M7" s="40">
        <v>37042</v>
      </c>
      <c r="N7" s="46">
        <v>207.45399499999999</v>
      </c>
      <c r="O7" s="46">
        <v>208.79899599999999</v>
      </c>
      <c r="P7" s="46">
        <v>193.175003</v>
      </c>
      <c r="Q7" s="46">
        <v>194.195999</v>
      </c>
      <c r="R7" s="195">
        <f t="shared" si="2"/>
        <v>-6.1923049353539761E-2</v>
      </c>
      <c r="S7" s="195"/>
      <c r="T7" s="533" t="s">
        <v>361</v>
      </c>
      <c r="U7" s="529">
        <f>U4-U6</f>
        <v>9.1988664284267843E-2</v>
      </c>
      <c r="W7" s="40"/>
      <c r="X7" s="46"/>
      <c r="Z7" s="40"/>
    </row>
    <row r="8" spans="1:26">
      <c r="A8" s="40">
        <v>42575</v>
      </c>
      <c r="B8" s="46">
        <v>86</v>
      </c>
      <c r="C8" s="33">
        <f t="shared" si="0"/>
        <v>6.1728395061728447E-2</v>
      </c>
      <c r="D8" s="46"/>
      <c r="E8" s="46"/>
      <c r="F8" s="46">
        <v>612.62597700000003</v>
      </c>
      <c r="G8" s="33">
        <f t="shared" si="1"/>
        <v>-2.0195047735485194E-2</v>
      </c>
      <c r="H8" s="4" t="s">
        <v>464</v>
      </c>
      <c r="I8">
        <f>I2/I3</f>
        <v>2.6269109201002436</v>
      </c>
      <c r="M8" s="40">
        <v>37072</v>
      </c>
      <c r="N8" s="46">
        <v>195.27900700000001</v>
      </c>
      <c r="O8" s="46">
        <v>195.51499899999999</v>
      </c>
      <c r="P8" s="46">
        <v>184.48800700000001</v>
      </c>
      <c r="Q8" s="46">
        <v>189.044006</v>
      </c>
      <c r="R8" s="195">
        <f t="shared" si="2"/>
        <v>-2.6529861719756687E-2</v>
      </c>
      <c r="S8" s="195"/>
      <c r="T8" s="533" t="s">
        <v>362</v>
      </c>
      <c r="U8" s="529">
        <f>U5-U6</f>
        <v>6.7650042142610348E-2</v>
      </c>
      <c r="W8" s="40"/>
      <c r="X8" s="46"/>
      <c r="Z8" s="40"/>
    </row>
    <row r="9" spans="1:26">
      <c r="A9" s="40">
        <v>42582</v>
      </c>
      <c r="B9" s="46">
        <v>83.75</v>
      </c>
      <c r="C9" s="33">
        <f t="shared" si="0"/>
        <v>-2.6162790697674465E-2</v>
      </c>
      <c r="D9" s="46"/>
      <c r="E9" s="46"/>
      <c r="F9" s="46">
        <v>608.22399900000005</v>
      </c>
      <c r="G9" s="33">
        <f t="shared" si="1"/>
        <v>-7.18542498239505E-3</v>
      </c>
      <c r="M9" s="40">
        <v>37103</v>
      </c>
      <c r="N9" s="46">
        <v>189.195007</v>
      </c>
      <c r="O9" s="46">
        <v>189.75599700000001</v>
      </c>
      <c r="P9" s="46">
        <v>176.61999499999999</v>
      </c>
      <c r="Q9" s="46">
        <v>176.61999499999999</v>
      </c>
      <c r="R9" s="195">
        <f t="shared" si="2"/>
        <v>-6.5720205908036067E-2</v>
      </c>
      <c r="S9" s="195"/>
      <c r="T9" s="534" t="s">
        <v>363</v>
      </c>
      <c r="U9" s="531">
        <f>AVERAGE(U7:U8)</f>
        <v>7.9819353213439095E-2</v>
      </c>
      <c r="W9" s="40"/>
      <c r="X9" s="46"/>
      <c r="Z9" s="40"/>
    </row>
    <row r="10" spans="1:26">
      <c r="A10" s="40">
        <v>42589</v>
      </c>
      <c r="B10" s="46">
        <v>84.25</v>
      </c>
      <c r="C10" s="33">
        <f t="shared" si="0"/>
        <v>5.9701492537314049E-3</v>
      </c>
      <c r="D10" s="46"/>
      <c r="E10" s="46"/>
      <c r="F10" s="46">
        <v>621.375</v>
      </c>
      <c r="G10" s="33">
        <f t="shared" si="1"/>
        <v>2.1621969901914229E-2</v>
      </c>
      <c r="M10" s="40">
        <v>37134</v>
      </c>
      <c r="N10" s="46">
        <v>175.64999399999999</v>
      </c>
      <c r="O10" s="46">
        <v>178.320007</v>
      </c>
      <c r="P10" s="46">
        <v>134.05999800000001</v>
      </c>
      <c r="Q10" s="46">
        <v>147.08000200000001</v>
      </c>
      <c r="R10" s="195">
        <f t="shared" si="2"/>
        <v>-0.16725169197292744</v>
      </c>
      <c r="S10" s="195"/>
      <c r="W10" s="40"/>
      <c r="X10" s="46"/>
      <c r="Z10" s="40"/>
    </row>
    <row r="11" spans="1:26">
      <c r="A11" s="40">
        <v>42596</v>
      </c>
      <c r="B11" s="46">
        <v>79.5</v>
      </c>
      <c r="C11" s="33">
        <f t="shared" si="0"/>
        <v>-5.6379821958456922E-2</v>
      </c>
      <c r="D11" s="46"/>
      <c r="E11" s="46"/>
      <c r="F11" s="46">
        <v>612.53002900000001</v>
      </c>
      <c r="G11" s="33">
        <f t="shared" si="1"/>
        <v>-1.4234513779923574E-2</v>
      </c>
      <c r="M11" s="40">
        <v>37164</v>
      </c>
      <c r="N11" s="46">
        <v>144.759995</v>
      </c>
      <c r="O11" s="46">
        <v>151.25</v>
      </c>
      <c r="P11" s="46">
        <v>142.08000200000001</v>
      </c>
      <c r="Q11" s="46">
        <v>150.36000100000001</v>
      </c>
      <c r="R11" s="195">
        <f t="shared" si="2"/>
        <v>2.2300781584161378E-2</v>
      </c>
      <c r="S11" s="195"/>
      <c r="W11" s="40"/>
      <c r="X11" s="46"/>
      <c r="Z11" s="40"/>
    </row>
    <row r="12" spans="1:26">
      <c r="A12" s="40">
        <v>42603</v>
      </c>
      <c r="B12" s="46">
        <v>79.25</v>
      </c>
      <c r="C12" s="33">
        <f t="shared" si="0"/>
        <v>-3.1446540880503138E-3</v>
      </c>
      <c r="D12" s="46"/>
      <c r="E12" s="46"/>
      <c r="F12" s="46">
        <v>618.41101100000003</v>
      </c>
      <c r="G12" s="33">
        <f t="shared" si="1"/>
        <v>9.6011325511684564E-3</v>
      </c>
      <c r="M12" s="40">
        <v>37195</v>
      </c>
      <c r="N12" s="46">
        <v>148.69000199999999</v>
      </c>
      <c r="O12" s="46">
        <v>158.88999899999999</v>
      </c>
      <c r="P12" s="46">
        <v>148.11999499999999</v>
      </c>
      <c r="Q12" s="46">
        <v>158.88999899999999</v>
      </c>
      <c r="R12" s="195">
        <f t="shared" si="2"/>
        <v>5.6730499755716091E-2</v>
      </c>
      <c r="S12" s="195"/>
      <c r="W12" s="40"/>
      <c r="X12" s="46"/>
      <c r="Z12" s="40"/>
    </row>
    <row r="13" spans="1:26">
      <c r="A13" s="40">
        <v>42610</v>
      </c>
      <c r="B13" s="46">
        <v>79</v>
      </c>
      <c r="C13" s="33">
        <f t="shared" si="0"/>
        <v>-3.154574132492094E-3</v>
      </c>
      <c r="D13" s="46"/>
      <c r="E13" s="46"/>
      <c r="F13" s="46">
        <v>623.114014</v>
      </c>
      <c r="G13" s="33">
        <f t="shared" si="1"/>
        <v>7.6049794009893645E-3</v>
      </c>
      <c r="M13" s="40">
        <v>37225</v>
      </c>
      <c r="N13" s="46">
        <v>157.929993</v>
      </c>
      <c r="O13" s="46">
        <v>167.179993</v>
      </c>
      <c r="P13" s="46">
        <v>157.570007</v>
      </c>
      <c r="Q13" s="46">
        <v>167.179993</v>
      </c>
      <c r="R13" s="195">
        <f t="shared" si="2"/>
        <v>5.2174422884853966E-2</v>
      </c>
      <c r="S13" s="195"/>
      <c r="W13" s="40"/>
      <c r="X13" s="46"/>
      <c r="Z13" s="40"/>
    </row>
    <row r="14" spans="1:26">
      <c r="A14" s="40">
        <v>42617</v>
      </c>
      <c r="B14" s="46">
        <v>79</v>
      </c>
      <c r="C14" s="33">
        <f t="shared" si="0"/>
        <v>0</v>
      </c>
      <c r="D14" s="46"/>
      <c r="E14" s="46"/>
      <c r="F14" s="46">
        <v>619.53002900000001</v>
      </c>
      <c r="G14" s="33">
        <f t="shared" si="1"/>
        <v>-5.751732298545309E-3</v>
      </c>
      <c r="M14" s="40">
        <v>37256</v>
      </c>
      <c r="N14" s="46">
        <v>167.179993</v>
      </c>
      <c r="O14" s="46">
        <v>171.33000200000001</v>
      </c>
      <c r="P14" s="46">
        <v>161.28999300000001</v>
      </c>
      <c r="Q14" s="46">
        <v>163.550003</v>
      </c>
      <c r="R14" s="195">
        <f t="shared" si="2"/>
        <v>-2.1713064672756577E-2</v>
      </c>
      <c r="S14" s="195"/>
      <c r="W14" s="40"/>
      <c r="X14" s="46"/>
      <c r="Z14" s="40"/>
    </row>
    <row r="15" spans="1:26">
      <c r="A15" s="40">
        <v>42624</v>
      </c>
      <c r="B15" s="46">
        <v>76.5</v>
      </c>
      <c r="C15" s="33">
        <f t="shared" si="0"/>
        <v>-3.1645569620253111E-2</v>
      </c>
      <c r="D15" s="46"/>
      <c r="E15" s="46"/>
      <c r="F15" s="46">
        <v>601.25500499999998</v>
      </c>
      <c r="G15" s="33">
        <f t="shared" si="1"/>
        <v>-2.9498205324281379E-2</v>
      </c>
      <c r="M15" s="40">
        <v>37287</v>
      </c>
      <c r="N15" s="46">
        <v>163.949997</v>
      </c>
      <c r="O15" s="46">
        <v>166.03999300000001</v>
      </c>
      <c r="P15" s="46">
        <v>160.029999</v>
      </c>
      <c r="Q15" s="46">
        <v>165.46000699999999</v>
      </c>
      <c r="R15" s="195">
        <f t="shared" si="2"/>
        <v>1.1678410057870625E-2</v>
      </c>
      <c r="S15" s="195"/>
      <c r="W15" s="40"/>
      <c r="X15" s="46"/>
      <c r="Z15" s="40"/>
    </row>
    <row r="16" spans="1:26">
      <c r="A16" s="40">
        <v>42631</v>
      </c>
      <c r="B16" s="46">
        <v>76</v>
      </c>
      <c r="C16" s="33">
        <f t="shared" si="0"/>
        <v>-6.5359477124182774E-3</v>
      </c>
      <c r="D16" s="46"/>
      <c r="E16" s="46"/>
      <c r="F16" s="46">
        <v>617.78601100000003</v>
      </c>
      <c r="G16" s="33">
        <f t="shared" si="1"/>
        <v>2.7494167803226999E-2</v>
      </c>
      <c r="M16" s="40">
        <v>37315</v>
      </c>
      <c r="N16" s="46">
        <v>165.509995</v>
      </c>
      <c r="O16" s="46">
        <v>179.05999800000001</v>
      </c>
      <c r="P16" s="46">
        <v>165.509995</v>
      </c>
      <c r="Q16" s="46">
        <v>179.05999800000001</v>
      </c>
      <c r="R16" s="195">
        <f t="shared" si="2"/>
        <v>8.2195034598300243E-2</v>
      </c>
      <c r="S16" s="195"/>
      <c r="W16" s="40"/>
      <c r="X16" s="46"/>
      <c r="Z16" s="40"/>
    </row>
    <row r="17" spans="1:26">
      <c r="A17" s="40">
        <v>42638</v>
      </c>
      <c r="B17" s="46">
        <v>76</v>
      </c>
      <c r="C17" s="33">
        <f t="shared" si="0"/>
        <v>0</v>
      </c>
      <c r="D17" s="46"/>
      <c r="E17" s="46"/>
      <c r="F17" s="46">
        <v>622.69000200000005</v>
      </c>
      <c r="G17" s="33">
        <f t="shared" si="1"/>
        <v>7.9380091369534167E-3</v>
      </c>
      <c r="M17" s="40">
        <v>37346</v>
      </c>
      <c r="N17" s="46">
        <v>180.05999800000001</v>
      </c>
      <c r="O17" s="46">
        <v>180.550003</v>
      </c>
      <c r="P17" s="46">
        <v>169.63999899999999</v>
      </c>
      <c r="Q17" s="46">
        <v>170.509995</v>
      </c>
      <c r="R17" s="195">
        <f t="shared" si="2"/>
        <v>-4.7749375044670805E-2</v>
      </c>
      <c r="S17" s="195"/>
      <c r="W17" s="40"/>
      <c r="X17" s="46"/>
      <c r="Z17" s="40"/>
    </row>
    <row r="18" spans="1:26">
      <c r="A18" s="40">
        <v>42645</v>
      </c>
      <c r="B18" s="46">
        <v>77.5</v>
      </c>
      <c r="C18" s="33">
        <f t="shared" si="0"/>
        <v>1.9736842105263053E-2</v>
      </c>
      <c r="D18" s="46"/>
      <c r="E18" s="46"/>
      <c r="F18" s="46">
        <v>629.38897699999995</v>
      </c>
      <c r="G18" s="33">
        <f t="shared" si="1"/>
        <v>1.0758121984428382E-2</v>
      </c>
      <c r="M18" s="40">
        <v>37376</v>
      </c>
      <c r="N18" s="46">
        <v>175.03999300000001</v>
      </c>
      <c r="O18" s="46">
        <v>178.179993</v>
      </c>
      <c r="P18" s="46">
        <v>165.759995</v>
      </c>
      <c r="Q18" s="46">
        <v>165.91999799999999</v>
      </c>
      <c r="R18" s="195">
        <f t="shared" si="2"/>
        <v>-2.6919225468278296E-2</v>
      </c>
      <c r="S18" s="195"/>
      <c r="W18" s="40"/>
      <c r="X18" s="46"/>
      <c r="Z18" s="40"/>
    </row>
    <row r="19" spans="1:26">
      <c r="A19" s="40">
        <v>42652</v>
      </c>
      <c r="B19" s="46">
        <v>81.5</v>
      </c>
      <c r="C19" s="33">
        <f t="shared" si="0"/>
        <v>5.1612903225806361E-2</v>
      </c>
      <c r="D19" s="46"/>
      <c r="E19" s="46"/>
      <c r="F19" s="46">
        <v>637.52398700000003</v>
      </c>
      <c r="G19" s="33">
        <f t="shared" si="1"/>
        <v>1.2925250198654314E-2</v>
      </c>
      <c r="M19" s="40">
        <v>37407</v>
      </c>
      <c r="N19" s="46">
        <v>164.990005</v>
      </c>
      <c r="O19" s="46">
        <v>164.990005</v>
      </c>
      <c r="P19" s="46">
        <v>142.58999600000001</v>
      </c>
      <c r="Q19" s="46">
        <v>148.449997</v>
      </c>
      <c r="R19" s="195">
        <f t="shared" si="2"/>
        <v>-0.10529171414286054</v>
      </c>
      <c r="S19" s="195"/>
      <c r="W19" s="40"/>
      <c r="X19" s="46"/>
      <c r="Z19" s="40"/>
    </row>
    <row r="20" spans="1:26">
      <c r="A20" s="40">
        <v>42659</v>
      </c>
      <c r="B20" s="46">
        <v>82.25</v>
      </c>
      <c r="C20" s="33">
        <f t="shared" si="0"/>
        <v>9.2024539877300082E-3</v>
      </c>
      <c r="D20" s="46"/>
      <c r="E20" s="46"/>
      <c r="F20" s="46">
        <v>641.53002900000001</v>
      </c>
      <c r="G20" s="33">
        <f t="shared" si="1"/>
        <v>6.2837510143756159E-3</v>
      </c>
      <c r="M20" s="40">
        <v>37437</v>
      </c>
      <c r="N20" s="46">
        <v>149.770004</v>
      </c>
      <c r="O20" s="46">
        <v>149.770004</v>
      </c>
      <c r="P20" s="46">
        <v>126.08000199999999</v>
      </c>
      <c r="Q20" s="46">
        <v>136.58000200000001</v>
      </c>
      <c r="R20" s="195">
        <f t="shared" si="2"/>
        <v>-7.995955028547419E-2</v>
      </c>
      <c r="S20" s="195"/>
      <c r="W20" s="40"/>
      <c r="X20" s="46"/>
      <c r="Z20" s="40"/>
    </row>
    <row r="21" spans="1:26">
      <c r="A21" s="40">
        <v>42666</v>
      </c>
      <c r="B21" s="46">
        <v>83</v>
      </c>
      <c r="C21" s="33">
        <f t="shared" si="0"/>
        <v>9.1185410334346795E-3</v>
      </c>
      <c r="D21" s="46"/>
      <c r="E21" s="46"/>
      <c r="F21" s="46">
        <v>642.23498500000005</v>
      </c>
      <c r="G21" s="33">
        <f t="shared" si="1"/>
        <v>1.0988667219504755E-3</v>
      </c>
      <c r="M21" s="40">
        <v>37468</v>
      </c>
      <c r="N21" s="46">
        <v>136.71000699999999</v>
      </c>
      <c r="O21" s="46">
        <v>136.71000699999999</v>
      </c>
      <c r="P21" s="46">
        <v>129.85000600000001</v>
      </c>
      <c r="Q21" s="46">
        <v>131.41999799999999</v>
      </c>
      <c r="R21" s="195">
        <f t="shared" si="2"/>
        <v>-3.778008437867808E-2</v>
      </c>
      <c r="S21" s="195"/>
      <c r="W21" s="40"/>
      <c r="X21" s="46"/>
      <c r="Z21" s="40"/>
    </row>
    <row r="22" spans="1:26">
      <c r="A22" s="40">
        <v>42673</v>
      </c>
      <c r="B22" s="46">
        <v>74.5</v>
      </c>
      <c r="C22" s="33">
        <f t="shared" si="0"/>
        <v>-0.10240963855421692</v>
      </c>
      <c r="D22" s="46">
        <f t="shared" ref="D22:D82" si="3">AVERAGE(B2:B22)</f>
        <v>79.071428571428569</v>
      </c>
      <c r="E22" s="46"/>
      <c r="F22" s="46">
        <v>625.90197799999999</v>
      </c>
      <c r="G22" s="33">
        <f t="shared" si="1"/>
        <v>-2.5431512423758851E-2</v>
      </c>
      <c r="M22" s="40">
        <v>37499</v>
      </c>
      <c r="N22" s="46">
        <v>130.5</v>
      </c>
      <c r="O22" s="46">
        <v>130.5</v>
      </c>
      <c r="P22" s="46">
        <v>110.33000199999999</v>
      </c>
      <c r="Q22" s="46">
        <v>111.010002</v>
      </c>
      <c r="R22" s="195">
        <f t="shared" si="2"/>
        <v>-0.15530357868366418</v>
      </c>
      <c r="S22" s="195"/>
      <c r="W22" s="40"/>
      <c r="X22" s="46"/>
      <c r="Z22" s="40"/>
    </row>
    <row r="23" spans="1:26">
      <c r="A23" s="40">
        <v>42680</v>
      </c>
      <c r="B23" s="46">
        <v>79.5</v>
      </c>
      <c r="C23" s="33">
        <f t="shared" si="0"/>
        <v>6.7114093959731447E-2</v>
      </c>
      <c r="D23" s="46">
        <f t="shared" si="3"/>
        <v>79.13095238095238</v>
      </c>
      <c r="E23" s="46"/>
      <c r="F23" s="46">
        <v>640.283997</v>
      </c>
      <c r="G23" s="33">
        <f t="shared" si="1"/>
        <v>2.2978069259273148E-2</v>
      </c>
      <c r="M23" s="40">
        <v>37529</v>
      </c>
      <c r="N23" s="46">
        <v>111.19000200000001</v>
      </c>
      <c r="O23" s="46">
        <v>121.379997</v>
      </c>
      <c r="P23" s="46">
        <v>111.160004</v>
      </c>
      <c r="Q23" s="46">
        <v>117.480003</v>
      </c>
      <c r="R23" s="195">
        <f t="shared" si="2"/>
        <v>5.8283045522330434E-2</v>
      </c>
      <c r="S23" s="195"/>
      <c r="W23" s="40"/>
      <c r="X23" s="46"/>
      <c r="Z23" s="40"/>
    </row>
    <row r="24" spans="1:26">
      <c r="A24" s="40">
        <v>42687</v>
      </c>
      <c r="B24" s="46">
        <v>79.5</v>
      </c>
      <c r="C24" s="33">
        <f t="shared" si="0"/>
        <v>0</v>
      </c>
      <c r="D24" s="46">
        <f t="shared" si="3"/>
        <v>79.392857142857139</v>
      </c>
      <c r="E24" s="46"/>
      <c r="F24" s="46">
        <v>647.67999299999997</v>
      </c>
      <c r="G24" s="33">
        <f t="shared" si="1"/>
        <v>1.1551117995535209E-2</v>
      </c>
      <c r="M24" s="40">
        <v>37560</v>
      </c>
      <c r="N24" s="46">
        <v>116.519997</v>
      </c>
      <c r="O24" s="46">
        <v>123.949997</v>
      </c>
      <c r="P24" s="46">
        <v>116.519997</v>
      </c>
      <c r="Q24" s="46">
        <v>123.949997</v>
      </c>
      <c r="R24" s="195">
        <f t="shared" si="2"/>
        <v>5.5073151470723003E-2</v>
      </c>
      <c r="S24" s="195"/>
      <c r="W24" s="40"/>
      <c r="X24" s="46"/>
      <c r="Z24" s="40"/>
    </row>
    <row r="25" spans="1:26">
      <c r="A25" s="40">
        <v>42694</v>
      </c>
      <c r="B25" s="46">
        <v>81.25</v>
      </c>
      <c r="C25" s="33">
        <f t="shared" si="0"/>
        <v>2.2012578616352307E-2</v>
      </c>
      <c r="D25" s="46">
        <f t="shared" si="3"/>
        <v>79.55952380952381</v>
      </c>
      <c r="E25" s="46"/>
      <c r="F25" s="46">
        <v>658.43902600000001</v>
      </c>
      <c r="G25" s="33">
        <f t="shared" si="1"/>
        <v>1.6611649450780641E-2</v>
      </c>
      <c r="M25" s="40">
        <v>37590</v>
      </c>
      <c r="N25" s="46">
        <v>127.989998</v>
      </c>
      <c r="O25" s="46">
        <v>127.989998</v>
      </c>
      <c r="P25" s="46">
        <v>115.209999</v>
      </c>
      <c r="Q25" s="46">
        <v>115.209999</v>
      </c>
      <c r="R25" s="195">
        <f t="shared" si="2"/>
        <v>-7.0512288919216348E-2</v>
      </c>
      <c r="S25" s="195"/>
      <c r="W25" s="40"/>
      <c r="X25" s="46"/>
      <c r="Z25" s="40"/>
    </row>
    <row r="26" spans="1:26">
      <c r="A26" s="40">
        <v>42701</v>
      </c>
      <c r="B26" s="46">
        <v>78</v>
      </c>
      <c r="C26" s="33">
        <f t="shared" si="0"/>
        <v>-4.0000000000000036E-2</v>
      </c>
      <c r="D26" s="46">
        <f t="shared" si="3"/>
        <v>79.69047619047619</v>
      </c>
      <c r="E26" s="46"/>
      <c r="F26" s="46">
        <v>657.54699700000003</v>
      </c>
      <c r="G26" s="33">
        <f t="shared" si="1"/>
        <v>-1.3547632579117286E-3</v>
      </c>
      <c r="M26" s="40">
        <v>37621</v>
      </c>
      <c r="N26" s="46">
        <v>117.480003</v>
      </c>
      <c r="O26" s="46">
        <v>119.760002</v>
      </c>
      <c r="P26" s="46">
        <v>108.05999799999999</v>
      </c>
      <c r="Q26" s="46">
        <v>109.720001</v>
      </c>
      <c r="R26" s="195">
        <f t="shared" si="2"/>
        <v>-4.7652096585818038E-2</v>
      </c>
      <c r="S26" s="195"/>
      <c r="W26" s="40"/>
      <c r="X26" s="46"/>
      <c r="Z26" s="40"/>
    </row>
    <row r="27" spans="1:26">
      <c r="A27" s="40">
        <v>42708</v>
      </c>
      <c r="B27" s="46">
        <v>77</v>
      </c>
      <c r="C27" s="33">
        <f t="shared" si="0"/>
        <v>-1.2820512820512775E-2</v>
      </c>
      <c r="D27" s="46">
        <f t="shared" si="3"/>
        <v>79.726190476190482</v>
      </c>
      <c r="E27" s="46"/>
      <c r="F27" s="46">
        <v>683.03301999999996</v>
      </c>
      <c r="G27" s="33">
        <f t="shared" si="1"/>
        <v>3.8759241721546323E-2</v>
      </c>
      <c r="M27" s="40">
        <v>37652</v>
      </c>
      <c r="N27" s="46">
        <v>109.69000200000001</v>
      </c>
      <c r="O27" s="46">
        <v>109.69000200000001</v>
      </c>
      <c r="P27" s="46">
        <v>98.57</v>
      </c>
      <c r="Q27" s="46">
        <v>101.629997</v>
      </c>
      <c r="R27" s="195">
        <f t="shared" si="2"/>
        <v>-7.3733174683437985E-2</v>
      </c>
      <c r="S27" s="195"/>
      <c r="W27" s="40"/>
      <c r="X27" s="46"/>
      <c r="Z27" s="40"/>
    </row>
    <row r="28" spans="1:26">
      <c r="A28" s="40">
        <v>42715</v>
      </c>
      <c r="B28" s="46">
        <v>75.5</v>
      </c>
      <c r="C28" s="33">
        <f t="shared" si="0"/>
        <v>-1.9480519480519431E-2</v>
      </c>
      <c r="D28" s="46">
        <f t="shared" si="3"/>
        <v>79.464285714285708</v>
      </c>
      <c r="E28" s="46"/>
      <c r="F28" s="46">
        <v>683.53100600000005</v>
      </c>
      <c r="G28" s="33">
        <f t="shared" si="1"/>
        <v>7.2908041839636617E-4</v>
      </c>
      <c r="M28" s="40">
        <v>37680</v>
      </c>
      <c r="N28" s="46">
        <v>103.83000199999999</v>
      </c>
      <c r="O28" s="46">
        <v>107.889999</v>
      </c>
      <c r="P28" s="46">
        <v>100.129997</v>
      </c>
      <c r="Q28" s="46">
        <v>104.029999</v>
      </c>
      <c r="R28" s="195">
        <f t="shared" si="2"/>
        <v>2.3615094665406788E-2</v>
      </c>
      <c r="S28" s="195"/>
      <c r="W28" s="40"/>
      <c r="X28" s="46"/>
      <c r="Z28" s="40"/>
    </row>
    <row r="29" spans="1:26">
      <c r="A29" s="40">
        <v>42722</v>
      </c>
      <c r="B29" s="46">
        <v>74.5</v>
      </c>
      <c r="C29" s="33">
        <f t="shared" si="0"/>
        <v>-1.3245033112582738E-2</v>
      </c>
      <c r="D29" s="46">
        <f t="shared" si="3"/>
        <v>78.916666666666671</v>
      </c>
      <c r="E29" s="46"/>
      <c r="F29" s="46">
        <v>679.74200399999995</v>
      </c>
      <c r="G29" s="33">
        <f t="shared" si="1"/>
        <v>-5.5432774325384626E-3</v>
      </c>
      <c r="M29" s="40">
        <v>37711</v>
      </c>
      <c r="N29" s="46">
        <v>103.589996</v>
      </c>
      <c r="O29" s="46">
        <v>117.66999800000001</v>
      </c>
      <c r="P29" s="46">
        <v>103.589996</v>
      </c>
      <c r="Q29" s="46">
        <v>117.57</v>
      </c>
      <c r="R29" s="195">
        <f t="shared" si="2"/>
        <v>0.13015477391285946</v>
      </c>
      <c r="S29" s="195"/>
      <c r="W29" s="40"/>
      <c r="X29" s="46"/>
      <c r="Z29" s="40"/>
    </row>
    <row r="30" spans="1:26">
      <c r="A30" s="40">
        <v>42729</v>
      </c>
      <c r="B30" s="46">
        <v>73.75</v>
      </c>
      <c r="C30" s="33">
        <f t="shared" si="0"/>
        <v>-1.0067114093959773E-2</v>
      </c>
      <c r="D30" s="46">
        <f t="shared" si="3"/>
        <v>78.44047619047619</v>
      </c>
      <c r="E30" s="46"/>
      <c r="F30" s="46">
        <v>683.86602800000003</v>
      </c>
      <c r="G30" s="33">
        <f t="shared" si="1"/>
        <v>6.0670430482916426E-3</v>
      </c>
      <c r="M30" s="40">
        <v>37741</v>
      </c>
      <c r="N30" s="46">
        <v>117.610001</v>
      </c>
      <c r="O30" s="46">
        <v>125.07</v>
      </c>
      <c r="P30" s="46">
        <v>117.610001</v>
      </c>
      <c r="Q30" s="46">
        <v>124.32</v>
      </c>
      <c r="R30" s="195">
        <f t="shared" si="2"/>
        <v>5.7412605256442983E-2</v>
      </c>
      <c r="S30" s="195"/>
      <c r="W30" s="40"/>
      <c r="X30" s="46"/>
      <c r="Z30" s="40"/>
    </row>
    <row r="31" spans="1:26">
      <c r="A31" s="40">
        <v>42736</v>
      </c>
      <c r="B31" s="46">
        <v>74.75</v>
      </c>
      <c r="C31" s="33">
        <f t="shared" si="0"/>
        <v>1.3559322033898313E-2</v>
      </c>
      <c r="D31" s="46">
        <f t="shared" si="3"/>
        <v>77.988095238095241</v>
      </c>
      <c r="E31" s="46"/>
      <c r="F31" s="46">
        <v>694.567993</v>
      </c>
      <c r="G31" s="33">
        <f t="shared" si="1"/>
        <v>1.5649212801662982E-2</v>
      </c>
      <c r="M31" s="40">
        <v>37772</v>
      </c>
      <c r="N31" s="46">
        <v>127.41999800000001</v>
      </c>
      <c r="O31" s="46">
        <v>135.550003</v>
      </c>
      <c r="P31" s="46">
        <v>127.41999800000001</v>
      </c>
      <c r="Q31" s="46">
        <v>135.529999</v>
      </c>
      <c r="R31" s="195">
        <f t="shared" si="2"/>
        <v>9.0170519626769696E-2</v>
      </c>
      <c r="S31" s="195"/>
      <c r="W31" s="40"/>
      <c r="X31" s="46"/>
      <c r="Z31" s="40"/>
    </row>
    <row r="32" spans="1:26">
      <c r="A32" s="40">
        <v>42743</v>
      </c>
      <c r="B32" s="46">
        <v>72.5</v>
      </c>
      <c r="C32" s="33">
        <f t="shared" si="0"/>
        <v>-3.0100334448160515E-2</v>
      </c>
      <c r="D32" s="46">
        <f t="shared" si="3"/>
        <v>77.654761904761898</v>
      </c>
      <c r="E32" s="46"/>
      <c r="F32" s="46">
        <v>696.24102800000003</v>
      </c>
      <c r="G32" s="33">
        <f t="shared" si="1"/>
        <v>2.4087418609282096E-3</v>
      </c>
      <c r="M32" s="40">
        <v>37802</v>
      </c>
      <c r="N32" s="46">
        <v>133.029999</v>
      </c>
      <c r="O32" s="46">
        <v>145.33000200000001</v>
      </c>
      <c r="P32" s="46">
        <v>133.029999</v>
      </c>
      <c r="Q32" s="46">
        <v>145.33000200000001</v>
      </c>
      <c r="R32" s="195">
        <f t="shared" si="2"/>
        <v>7.2308736606719881E-2</v>
      </c>
      <c r="S32" s="195"/>
      <c r="W32" s="40"/>
      <c r="X32" s="46"/>
      <c r="Z32" s="40"/>
    </row>
    <row r="33" spans="1:26">
      <c r="A33" s="40">
        <v>42750</v>
      </c>
      <c r="B33" s="46">
        <v>74</v>
      </c>
      <c r="C33" s="33">
        <f t="shared" si="0"/>
        <v>2.0689655172413834E-2</v>
      </c>
      <c r="D33" s="46">
        <f t="shared" si="3"/>
        <v>77.404761904761898</v>
      </c>
      <c r="E33" s="46"/>
      <c r="F33" s="46">
        <v>700.84997599999997</v>
      </c>
      <c r="G33" s="33">
        <f t="shared" si="1"/>
        <v>6.6197592710666164E-3</v>
      </c>
      <c r="M33" s="40">
        <v>37833</v>
      </c>
      <c r="N33" s="46">
        <v>146.46000699999999</v>
      </c>
      <c r="O33" s="46">
        <v>152.91999799999999</v>
      </c>
      <c r="P33" s="46">
        <v>144.720001</v>
      </c>
      <c r="Q33" s="46">
        <v>152.91000399999999</v>
      </c>
      <c r="R33" s="195">
        <f t="shared" si="2"/>
        <v>5.2157172611887681E-2</v>
      </c>
      <c r="S33" s="195"/>
      <c r="W33" s="40"/>
      <c r="X33" s="46"/>
      <c r="Z33" s="40"/>
    </row>
    <row r="34" spans="1:26">
      <c r="A34" s="40">
        <v>42757</v>
      </c>
      <c r="B34" s="46">
        <v>76.25</v>
      </c>
      <c r="C34" s="33">
        <f t="shared" si="0"/>
        <v>3.0405405405405483E-2</v>
      </c>
      <c r="D34" s="46">
        <f t="shared" si="3"/>
        <v>77.273809523809518</v>
      </c>
      <c r="E34" s="46"/>
      <c r="F34" s="46">
        <v>707.97699</v>
      </c>
      <c r="G34" s="33">
        <f t="shared" si="1"/>
        <v>1.0169100726344471E-2</v>
      </c>
      <c r="M34" s="40">
        <v>37864</v>
      </c>
      <c r="N34" s="46">
        <v>154.94000199999999</v>
      </c>
      <c r="O34" s="46">
        <v>156.550003</v>
      </c>
      <c r="P34" s="46">
        <v>142.64999399999999</v>
      </c>
      <c r="Q34" s="46">
        <v>142.64999399999999</v>
      </c>
      <c r="R34" s="195">
        <f t="shared" si="2"/>
        <v>-6.7098356756304822E-2</v>
      </c>
      <c r="S34" s="195"/>
      <c r="W34" s="40"/>
      <c r="X34" s="46"/>
      <c r="Z34" s="40"/>
    </row>
    <row r="35" spans="1:26">
      <c r="A35" s="40">
        <v>42764</v>
      </c>
      <c r="B35" s="46">
        <v>76</v>
      </c>
      <c r="C35" s="33">
        <f t="shared" si="0"/>
        <v>-3.2786885245901232E-3</v>
      </c>
      <c r="D35" s="46">
        <f t="shared" si="3"/>
        <v>77.13095238095238</v>
      </c>
      <c r="E35" s="46"/>
      <c r="F35" s="46">
        <v>702.00402799999995</v>
      </c>
      <c r="G35" s="33">
        <f t="shared" si="1"/>
        <v>-8.4366611971387062E-3</v>
      </c>
      <c r="M35" s="40">
        <v>37894</v>
      </c>
      <c r="N35" s="46">
        <v>144.779999</v>
      </c>
      <c r="O35" s="46">
        <v>160.949997</v>
      </c>
      <c r="P35" s="46">
        <v>144.779999</v>
      </c>
      <c r="Q35" s="46">
        <v>160.949997</v>
      </c>
      <c r="R35" s="195">
        <f t="shared" si="2"/>
        <v>0.12828604114767783</v>
      </c>
      <c r="S35" s="195"/>
      <c r="W35" s="40"/>
      <c r="X35" s="46"/>
      <c r="Z35" s="40"/>
    </row>
    <row r="36" spans="1:26">
      <c r="A36" s="40">
        <v>42771</v>
      </c>
      <c r="B36" s="46">
        <v>73.75</v>
      </c>
      <c r="C36" s="33">
        <f t="shared" si="0"/>
        <v>-2.960526315789469E-2</v>
      </c>
      <c r="D36" s="46">
        <f t="shared" si="3"/>
        <v>77</v>
      </c>
      <c r="E36" s="46"/>
      <c r="F36" s="46">
        <v>696.20202600000005</v>
      </c>
      <c r="G36" s="33">
        <f t="shared" si="1"/>
        <v>-8.2649126907857751E-3</v>
      </c>
      <c r="M36" s="40">
        <v>37925</v>
      </c>
      <c r="N36" s="46">
        <v>162.699997</v>
      </c>
      <c r="O36" s="46">
        <v>165.490005</v>
      </c>
      <c r="P36" s="46">
        <v>158.279999</v>
      </c>
      <c r="Q36" s="46">
        <v>162.270004</v>
      </c>
      <c r="R36" s="195">
        <f t="shared" si="2"/>
        <v>8.2013483976641766E-3</v>
      </c>
      <c r="S36" s="195"/>
      <c r="W36" s="40"/>
      <c r="X36" s="46"/>
      <c r="Z36" s="40"/>
    </row>
    <row r="37" spans="1:26">
      <c r="A37" s="40">
        <v>42778</v>
      </c>
      <c r="B37" s="46">
        <v>76</v>
      </c>
      <c r="C37" s="33">
        <f t="shared" si="0"/>
        <v>3.050847457627115E-2</v>
      </c>
      <c r="D37" s="46">
        <f t="shared" si="3"/>
        <v>77</v>
      </c>
      <c r="E37" s="46"/>
      <c r="F37" s="46">
        <v>687.62799099999995</v>
      </c>
      <c r="G37" s="33">
        <f t="shared" si="1"/>
        <v>-1.2315441035502084E-2</v>
      </c>
      <c r="M37" s="40">
        <v>37955</v>
      </c>
      <c r="N37" s="46">
        <v>163.270004</v>
      </c>
      <c r="O37" s="46">
        <v>171.14999399999999</v>
      </c>
      <c r="P37" s="46">
        <v>163.270004</v>
      </c>
      <c r="Q37" s="46">
        <v>170.970001</v>
      </c>
      <c r="R37" s="195">
        <f t="shared" si="2"/>
        <v>5.3614326650290867E-2</v>
      </c>
      <c r="S37" s="195"/>
      <c r="W37" s="40"/>
      <c r="X37" s="46"/>
      <c r="Z37" s="40"/>
    </row>
    <row r="38" spans="1:26">
      <c r="A38" s="40">
        <v>42785</v>
      </c>
      <c r="B38" s="46">
        <v>74</v>
      </c>
      <c r="C38" s="33">
        <f t="shared" si="0"/>
        <v>-2.6315789473684181E-2</v>
      </c>
      <c r="D38" s="46">
        <f t="shared" si="3"/>
        <v>76.904761904761898</v>
      </c>
      <c r="E38" s="46"/>
      <c r="F38" s="46">
        <v>693.29199200000005</v>
      </c>
      <c r="G38" s="33">
        <f t="shared" si="1"/>
        <v>8.2370134347833357E-3</v>
      </c>
      <c r="M38" s="40">
        <v>37986</v>
      </c>
      <c r="N38" s="46">
        <v>173.46000699999999</v>
      </c>
      <c r="O38" s="46">
        <v>187.85000600000001</v>
      </c>
      <c r="P38" s="46">
        <v>173.46000699999999</v>
      </c>
      <c r="Q38" s="46">
        <v>183.949997</v>
      </c>
      <c r="R38" s="195">
        <f t="shared" si="2"/>
        <v>7.5919728163305056E-2</v>
      </c>
      <c r="S38" s="195"/>
      <c r="W38" s="40"/>
      <c r="X38" s="46"/>
      <c r="Z38" s="40"/>
    </row>
    <row r="39" spans="1:26">
      <c r="A39" s="40">
        <v>42792</v>
      </c>
      <c r="B39" s="46">
        <v>73</v>
      </c>
      <c r="C39" s="33">
        <f t="shared" si="0"/>
        <v>-1.3513513513513487E-2</v>
      </c>
      <c r="D39" s="46">
        <f t="shared" si="3"/>
        <v>76.69047619047619</v>
      </c>
      <c r="E39" s="46"/>
      <c r="F39" s="46">
        <v>691.95300299999997</v>
      </c>
      <c r="G39" s="33">
        <f t="shared" si="1"/>
        <v>-1.9313492950313593E-3</v>
      </c>
      <c r="M39" s="40">
        <v>38017</v>
      </c>
      <c r="N39" s="46">
        <v>183.550003</v>
      </c>
      <c r="O39" s="46">
        <v>202.070007</v>
      </c>
      <c r="P39" s="46">
        <v>182.979996</v>
      </c>
      <c r="Q39" s="46">
        <v>202.070007</v>
      </c>
      <c r="R39" s="195">
        <f t="shared" si="2"/>
        <v>9.8505084509460605E-2</v>
      </c>
      <c r="S39" s="195"/>
      <c r="W39" s="40"/>
      <c r="X39" s="46"/>
      <c r="Z39" s="40"/>
    </row>
    <row r="40" spans="1:26">
      <c r="A40" s="40">
        <v>42799</v>
      </c>
      <c r="B40" s="46">
        <v>75</v>
      </c>
      <c r="C40" s="33">
        <f t="shared" si="0"/>
        <v>2.7397260273972712E-2</v>
      </c>
      <c r="D40" s="46">
        <f t="shared" si="3"/>
        <v>76.38095238095238</v>
      </c>
      <c r="E40" s="46"/>
      <c r="F40" s="46">
        <v>698.64001499999995</v>
      </c>
      <c r="G40" s="33">
        <f t="shared" si="1"/>
        <v>9.6639684646329105E-3</v>
      </c>
      <c r="M40" s="40">
        <v>38046</v>
      </c>
      <c r="N40" s="46">
        <v>204.78999300000001</v>
      </c>
      <c r="O40" s="46">
        <v>207.35000600000001</v>
      </c>
      <c r="P40" s="46">
        <v>189.69000199999999</v>
      </c>
      <c r="Q40" s="46">
        <v>193.770004</v>
      </c>
      <c r="R40" s="195">
        <f t="shared" si="2"/>
        <v>-4.1074888466748116E-2</v>
      </c>
      <c r="S40" s="195"/>
      <c r="W40" s="40"/>
      <c r="X40" s="46"/>
      <c r="Z40" s="40"/>
    </row>
    <row r="41" spans="1:26">
      <c r="A41" s="40">
        <v>42806</v>
      </c>
      <c r="B41" s="46">
        <v>71.75</v>
      </c>
      <c r="C41" s="33">
        <f t="shared" si="0"/>
        <v>-4.3333333333333335E-2</v>
      </c>
      <c r="D41" s="46">
        <f t="shared" si="3"/>
        <v>75.88095238095238</v>
      </c>
      <c r="E41" s="46"/>
      <c r="F41" s="46">
        <v>703.887024</v>
      </c>
      <c r="G41" s="33">
        <f t="shared" si="1"/>
        <v>7.5103184577827165E-3</v>
      </c>
      <c r="M41" s="40">
        <v>38077</v>
      </c>
      <c r="N41" s="46">
        <v>193.449997</v>
      </c>
      <c r="O41" s="46">
        <v>201.63000500000001</v>
      </c>
      <c r="P41" s="46">
        <v>188.229996</v>
      </c>
      <c r="Q41" s="46">
        <v>188.229996</v>
      </c>
      <c r="R41" s="195">
        <f t="shared" si="2"/>
        <v>-2.8590637795517626E-2</v>
      </c>
      <c r="S41" s="195"/>
      <c r="W41" s="40"/>
      <c r="X41" s="46"/>
      <c r="Z41" s="40"/>
    </row>
    <row r="42" spans="1:26">
      <c r="A42" s="40">
        <v>42813</v>
      </c>
      <c r="B42" s="46">
        <v>75</v>
      </c>
      <c r="C42" s="33">
        <f t="shared" si="0"/>
        <v>4.5296167247386832E-2</v>
      </c>
      <c r="D42" s="46">
        <f t="shared" si="3"/>
        <v>75.5</v>
      </c>
      <c r="E42" s="46"/>
      <c r="F42" s="46">
        <v>693.59600799999998</v>
      </c>
      <c r="G42" s="33">
        <f t="shared" si="1"/>
        <v>-1.4620266675067994E-2</v>
      </c>
      <c r="M42" s="40">
        <v>38107</v>
      </c>
      <c r="N42" s="46">
        <v>187.96000699999999</v>
      </c>
      <c r="O42" s="46">
        <v>191.970001</v>
      </c>
      <c r="P42" s="46">
        <v>182.38999899999999</v>
      </c>
      <c r="Q42" s="46">
        <v>191.63999899999999</v>
      </c>
      <c r="R42" s="195">
        <f t="shared" si="2"/>
        <v>1.8116150839210476E-2</v>
      </c>
      <c r="S42" s="195"/>
      <c r="W42" s="40"/>
      <c r="X42" s="46"/>
      <c r="Z42" s="40"/>
    </row>
    <row r="43" spans="1:26">
      <c r="A43" s="40">
        <v>42820</v>
      </c>
      <c r="B43" s="46">
        <v>68</v>
      </c>
      <c r="C43" s="33">
        <f t="shared" si="0"/>
        <v>-9.3333333333333379E-2</v>
      </c>
      <c r="D43" s="46">
        <f t="shared" si="3"/>
        <v>75.19047619047619</v>
      </c>
      <c r="E43" s="46"/>
      <c r="F43" s="46">
        <v>687.84899900000005</v>
      </c>
      <c r="G43" s="33">
        <f t="shared" si="1"/>
        <v>-8.2858161432785016E-3</v>
      </c>
      <c r="M43" s="40">
        <v>38138</v>
      </c>
      <c r="N43" s="46">
        <v>192.38999899999999</v>
      </c>
      <c r="O43" s="46">
        <v>204.63999899999999</v>
      </c>
      <c r="P43" s="46">
        <v>192.38999899999999</v>
      </c>
      <c r="Q43" s="46">
        <v>204.550003</v>
      </c>
      <c r="R43" s="195">
        <f t="shared" si="2"/>
        <v>6.7365915609298277E-2</v>
      </c>
      <c r="S43" s="195"/>
      <c r="W43" s="40"/>
      <c r="X43" s="46"/>
      <c r="Z43" s="40"/>
    </row>
    <row r="44" spans="1:26">
      <c r="A44" s="40">
        <v>42827</v>
      </c>
      <c r="B44" s="46">
        <v>65</v>
      </c>
      <c r="C44" s="33">
        <f t="shared" si="0"/>
        <v>-4.4117647058823484E-2</v>
      </c>
      <c r="D44" s="46">
        <f t="shared" si="3"/>
        <v>74.5</v>
      </c>
      <c r="E44" s="46"/>
      <c r="F44" s="46">
        <v>692.44702099999995</v>
      </c>
      <c r="G44" s="33">
        <f t="shared" si="1"/>
        <v>6.6846386440695404E-3</v>
      </c>
      <c r="M44" s="40">
        <v>38168</v>
      </c>
      <c r="N44" s="46">
        <v>206.10000600000001</v>
      </c>
      <c r="O44" s="46">
        <v>206.10000600000001</v>
      </c>
      <c r="P44" s="46">
        <v>198.08000200000001</v>
      </c>
      <c r="Q44" s="46">
        <v>201.71000699999999</v>
      </c>
      <c r="R44" s="195">
        <f t="shared" si="2"/>
        <v>-1.3884116149340819E-2</v>
      </c>
      <c r="S44" s="195"/>
      <c r="W44" s="40"/>
      <c r="X44" s="46"/>
      <c r="Z44" s="40"/>
    </row>
    <row r="45" spans="1:26">
      <c r="A45" s="40">
        <v>42834</v>
      </c>
      <c r="B45" s="46">
        <v>64.25</v>
      </c>
      <c r="C45" s="33">
        <f t="shared" si="0"/>
        <v>-1.1538461538461497E-2</v>
      </c>
      <c r="D45" s="46">
        <f t="shared" si="3"/>
        <v>73.773809523809518</v>
      </c>
      <c r="E45" s="46"/>
      <c r="F45" s="46">
        <v>696.86901899999998</v>
      </c>
      <c r="G45" s="33">
        <f t="shared" si="1"/>
        <v>6.3860452365207543E-3</v>
      </c>
      <c r="M45" s="40">
        <v>38199</v>
      </c>
      <c r="N45" s="46">
        <v>202.94000199999999</v>
      </c>
      <c r="O45" s="46">
        <v>205.21000699999999</v>
      </c>
      <c r="P45" s="46">
        <v>194.240005</v>
      </c>
      <c r="Q45" s="46">
        <v>203.699997</v>
      </c>
      <c r="R45" s="195">
        <f t="shared" si="2"/>
        <v>9.8655987850915228E-3</v>
      </c>
      <c r="S45" s="195"/>
      <c r="W45" s="40"/>
      <c r="X45" s="46"/>
      <c r="Z45" s="40"/>
    </row>
    <row r="46" spans="1:26">
      <c r="A46" s="40">
        <v>42841</v>
      </c>
      <c r="B46" s="46">
        <v>64.5</v>
      </c>
      <c r="C46" s="33">
        <f t="shared" si="0"/>
        <v>3.8910505836575737E-3</v>
      </c>
      <c r="D46" s="46">
        <f t="shared" si="3"/>
        <v>72.976190476190482</v>
      </c>
      <c r="E46" s="46"/>
      <c r="F46" s="46">
        <v>683.01599099999999</v>
      </c>
      <c r="G46" s="33">
        <f t="shared" si="1"/>
        <v>-1.9878955187129677E-2</v>
      </c>
      <c r="M46" s="40">
        <v>38230</v>
      </c>
      <c r="N46" s="46">
        <v>204.85000600000001</v>
      </c>
      <c r="O46" s="46">
        <v>219.30999800000001</v>
      </c>
      <c r="P46" s="46">
        <v>204.85000600000001</v>
      </c>
      <c r="Q46" s="46">
        <v>219.30999800000001</v>
      </c>
      <c r="R46" s="195">
        <f t="shared" si="2"/>
        <v>7.6632308443283836E-2</v>
      </c>
      <c r="S46" s="195"/>
      <c r="W46" s="40"/>
      <c r="X46" s="46"/>
      <c r="Z46" s="40"/>
    </row>
    <row r="47" spans="1:26">
      <c r="A47" s="40">
        <v>42848</v>
      </c>
      <c r="B47" s="46">
        <v>68.25</v>
      </c>
      <c r="C47" s="33">
        <f t="shared" si="0"/>
        <v>5.8139534883721034E-2</v>
      </c>
      <c r="D47" s="46">
        <f t="shared" si="3"/>
        <v>72.511904761904759</v>
      </c>
      <c r="E47" s="46"/>
      <c r="F47" s="46">
        <v>697.65801999999996</v>
      </c>
      <c r="G47" s="33">
        <f t="shared" si="1"/>
        <v>2.1437315074516183E-2</v>
      </c>
      <c r="M47" s="40">
        <v>38260</v>
      </c>
      <c r="N47" s="46">
        <v>223.19000199999999</v>
      </c>
      <c r="O47" s="46">
        <v>228.020004</v>
      </c>
      <c r="P47" s="46">
        <v>213.479996</v>
      </c>
      <c r="Q47" s="46">
        <v>213.479996</v>
      </c>
      <c r="R47" s="195">
        <f t="shared" si="2"/>
        <v>-2.6583384493031659E-2</v>
      </c>
      <c r="S47" s="195"/>
      <c r="W47" s="40"/>
      <c r="X47" s="46"/>
      <c r="Z47" s="40"/>
    </row>
    <row r="48" spans="1:26">
      <c r="A48" s="40">
        <v>42855</v>
      </c>
      <c r="B48" s="46">
        <v>66</v>
      </c>
      <c r="C48" s="33">
        <f t="shared" si="0"/>
        <v>-3.2967032967032961E-2</v>
      </c>
      <c r="D48" s="46">
        <f t="shared" si="3"/>
        <v>71.988095238095241</v>
      </c>
      <c r="E48" s="46"/>
      <c r="F48" s="46">
        <v>709.60601799999995</v>
      </c>
      <c r="G48" s="33">
        <f t="shared" si="1"/>
        <v>1.7125866337779572E-2</v>
      </c>
      <c r="M48" s="40">
        <v>38291</v>
      </c>
      <c r="N48" s="46">
        <v>215.16999799999999</v>
      </c>
      <c r="O48" s="46">
        <v>232.429993</v>
      </c>
      <c r="P48" s="46">
        <v>215.16999799999999</v>
      </c>
      <c r="Q48" s="46">
        <v>232.429993</v>
      </c>
      <c r="R48" s="195">
        <f t="shared" si="2"/>
        <v>8.8767085230786691E-2</v>
      </c>
      <c r="S48" s="195"/>
      <c r="W48" s="40"/>
      <c r="X48" s="46"/>
      <c r="Z48" s="40"/>
    </row>
    <row r="49" spans="1:26">
      <c r="A49" s="40">
        <v>42862</v>
      </c>
      <c r="B49" s="46">
        <v>66.75</v>
      </c>
      <c r="C49" s="33">
        <f t="shared" si="0"/>
        <v>1.1363636363636465E-2</v>
      </c>
      <c r="D49" s="46">
        <f t="shared" si="3"/>
        <v>71.571428571428569</v>
      </c>
      <c r="E49" s="46"/>
      <c r="F49" s="46">
        <v>721.137024</v>
      </c>
      <c r="G49" s="33">
        <f t="shared" si="1"/>
        <v>1.6249870643008091E-2</v>
      </c>
      <c r="M49" s="40">
        <v>38321</v>
      </c>
      <c r="N49" s="46">
        <v>233.240005</v>
      </c>
      <c r="O49" s="46">
        <v>237.990005</v>
      </c>
      <c r="P49" s="46">
        <v>227.16999799999999</v>
      </c>
      <c r="Q49" s="46">
        <v>236.699997</v>
      </c>
      <c r="R49" s="195">
        <f t="shared" si="2"/>
        <v>1.8371140251249862E-2</v>
      </c>
      <c r="S49" s="195"/>
      <c r="W49" s="40"/>
      <c r="X49" s="46"/>
      <c r="Z49" s="40"/>
    </row>
    <row r="50" spans="1:26">
      <c r="A50" s="40">
        <v>42869</v>
      </c>
      <c r="B50" s="46">
        <v>70.5</v>
      </c>
      <c r="C50" s="33">
        <f t="shared" si="0"/>
        <v>5.6179775280898792E-2</v>
      </c>
      <c r="D50" s="46">
        <f t="shared" si="3"/>
        <v>71.38095238095238</v>
      </c>
      <c r="E50" s="46"/>
      <c r="F50" s="46">
        <v>722.705017</v>
      </c>
      <c r="G50" s="33">
        <f t="shared" si="1"/>
        <v>2.1743343467550691E-3</v>
      </c>
      <c r="M50" s="40">
        <v>38352</v>
      </c>
      <c r="N50" s="46">
        <v>238.10000600000001</v>
      </c>
      <c r="O50" s="46">
        <v>243.179993</v>
      </c>
      <c r="P50" s="46">
        <v>233.94000199999999</v>
      </c>
      <c r="Q50" s="46">
        <v>242.470001</v>
      </c>
      <c r="R50" s="195">
        <f t="shared" si="2"/>
        <v>2.4376865539208259E-2</v>
      </c>
      <c r="S50" s="195"/>
      <c r="W50" s="40"/>
      <c r="X50" s="46"/>
      <c r="Z50" s="40"/>
    </row>
    <row r="51" spans="1:26">
      <c r="A51" s="40">
        <v>42876</v>
      </c>
      <c r="B51" s="46">
        <v>71</v>
      </c>
      <c r="C51" s="33">
        <f t="shared" si="0"/>
        <v>7.0921985815601829E-3</v>
      </c>
      <c r="D51" s="46">
        <f t="shared" si="3"/>
        <v>71.25</v>
      </c>
      <c r="E51" s="46"/>
      <c r="F51" s="46">
        <v>718.74102800000003</v>
      </c>
      <c r="G51" s="33">
        <f t="shared" si="1"/>
        <v>-5.4849335576149238E-3</v>
      </c>
      <c r="M51" s="40">
        <v>38383</v>
      </c>
      <c r="N51" s="46">
        <v>244.58000200000001</v>
      </c>
      <c r="O51" s="46">
        <v>260.05999800000001</v>
      </c>
      <c r="P51" s="46">
        <v>244.58000200000001</v>
      </c>
      <c r="Q51" s="46">
        <v>260.05999800000001</v>
      </c>
      <c r="R51" s="195">
        <f t="shared" si="2"/>
        <v>7.2545044448611984E-2</v>
      </c>
      <c r="S51" s="195"/>
      <c r="W51" s="40"/>
      <c r="X51" s="46"/>
      <c r="Z51" s="40"/>
    </row>
    <row r="52" spans="1:26">
      <c r="A52" s="40">
        <v>42883</v>
      </c>
      <c r="B52" s="46">
        <v>73.25</v>
      </c>
      <c r="C52" s="33">
        <f t="shared" si="0"/>
        <v>3.1690140845070491E-2</v>
      </c>
      <c r="D52" s="46">
        <f t="shared" si="3"/>
        <v>71.178571428571431</v>
      </c>
      <c r="E52" s="46"/>
      <c r="F52" s="46">
        <v>712.08196999999996</v>
      </c>
      <c r="G52" s="33">
        <f t="shared" si="1"/>
        <v>-9.2648919994589019E-3</v>
      </c>
      <c r="M52" s="40">
        <v>38411</v>
      </c>
      <c r="N52" s="46">
        <v>260.01998900000001</v>
      </c>
      <c r="O52" s="46">
        <v>263.79998799999998</v>
      </c>
      <c r="P52" s="46">
        <v>253.58999600000001</v>
      </c>
      <c r="Q52" s="46">
        <v>256.26998900000001</v>
      </c>
      <c r="R52" s="195">
        <f t="shared" si="2"/>
        <v>-1.4573594667181333E-2</v>
      </c>
      <c r="S52" s="195"/>
      <c r="W52" s="40"/>
      <c r="X52" s="46"/>
      <c r="Z52" s="40"/>
    </row>
    <row r="53" spans="1:26">
      <c r="A53" s="40">
        <v>42890</v>
      </c>
      <c r="B53" s="46">
        <v>74.25</v>
      </c>
      <c r="C53" s="33">
        <f t="shared" si="0"/>
        <v>1.3651877133105783E-2</v>
      </c>
      <c r="D53" s="46">
        <f t="shared" si="3"/>
        <v>71.261904761904759</v>
      </c>
      <c r="E53" s="46"/>
      <c r="F53" s="46">
        <v>706.68298300000004</v>
      </c>
      <c r="G53" s="33">
        <f t="shared" si="1"/>
        <v>-7.5819740247038414E-3</v>
      </c>
      <c r="M53" s="40">
        <v>38442</v>
      </c>
      <c r="N53" s="46">
        <v>258.35998499999999</v>
      </c>
      <c r="O53" s="46">
        <v>264.20001200000002</v>
      </c>
      <c r="P53" s="46">
        <v>242.69000199999999</v>
      </c>
      <c r="Q53" s="46">
        <v>243.529999</v>
      </c>
      <c r="R53" s="195">
        <f t="shared" si="2"/>
        <v>-4.9713156229151734E-2</v>
      </c>
      <c r="S53" s="195"/>
      <c r="W53" s="40"/>
      <c r="X53" s="46"/>
      <c r="Z53" s="40"/>
    </row>
    <row r="54" spans="1:26">
      <c r="A54" s="40">
        <v>42897</v>
      </c>
      <c r="B54" s="46">
        <v>76.25</v>
      </c>
      <c r="C54" s="33">
        <f t="shared" si="0"/>
        <v>2.6936026936027035E-2</v>
      </c>
      <c r="D54" s="46">
        <f t="shared" si="3"/>
        <v>71.36904761904762</v>
      </c>
      <c r="E54" s="46"/>
      <c r="F54" s="46">
        <v>696.78802499999995</v>
      </c>
      <c r="G54" s="33">
        <f t="shared" si="1"/>
        <v>-1.4001975762871988E-2</v>
      </c>
      <c r="M54" s="40">
        <v>38472</v>
      </c>
      <c r="N54" s="46">
        <v>245.16999799999999</v>
      </c>
      <c r="O54" s="46">
        <v>260.17999300000002</v>
      </c>
      <c r="P54" s="46">
        <v>245.16999799999999</v>
      </c>
      <c r="Q54" s="46">
        <v>258.36999500000002</v>
      </c>
      <c r="R54" s="195">
        <f t="shared" si="2"/>
        <v>6.0937034701831649E-2</v>
      </c>
      <c r="S54" s="195"/>
      <c r="W54" s="40"/>
      <c r="X54" s="46"/>
      <c r="Z54" s="40"/>
    </row>
    <row r="55" spans="1:26">
      <c r="A55" s="40">
        <v>42904</v>
      </c>
      <c r="B55" s="46">
        <v>77.25</v>
      </c>
      <c r="C55" s="33">
        <f t="shared" si="0"/>
        <v>1.3114754098360715E-2</v>
      </c>
      <c r="D55" s="46">
        <f t="shared" si="3"/>
        <v>71.416666666666671</v>
      </c>
      <c r="E55" s="46"/>
      <c r="F55" s="46">
        <v>693.32000700000003</v>
      </c>
      <c r="G55" s="33">
        <f t="shared" si="1"/>
        <v>-4.977149255686375E-3</v>
      </c>
      <c r="M55" s="40">
        <v>38503</v>
      </c>
      <c r="N55" s="46">
        <v>261.790009</v>
      </c>
      <c r="O55" s="46">
        <v>283.41000400000001</v>
      </c>
      <c r="P55" s="46">
        <v>261.790009</v>
      </c>
      <c r="Q55" s="46">
        <v>283.41000400000001</v>
      </c>
      <c r="R55" s="195">
        <f t="shared" si="2"/>
        <v>9.6915313250673707E-2</v>
      </c>
      <c r="S55" s="195"/>
      <c r="W55" s="40"/>
      <c r="X55" s="46"/>
      <c r="Z55" s="40"/>
    </row>
    <row r="56" spans="1:26">
      <c r="A56" s="40">
        <v>42911</v>
      </c>
      <c r="B56" s="46">
        <v>77</v>
      </c>
      <c r="C56" s="33">
        <f t="shared" si="0"/>
        <v>-3.2362459546925182E-3</v>
      </c>
      <c r="D56" s="46">
        <f t="shared" si="3"/>
        <v>71.464285714285708</v>
      </c>
      <c r="E56" s="46"/>
      <c r="F56" s="46">
        <v>695.01397699999995</v>
      </c>
      <c r="G56" s="33">
        <f t="shared" si="1"/>
        <v>2.4432729228884842E-3</v>
      </c>
      <c r="M56" s="40">
        <v>38533</v>
      </c>
      <c r="N56" s="46">
        <v>285.42001299999998</v>
      </c>
      <c r="O56" s="46">
        <v>298.55999800000001</v>
      </c>
      <c r="P56" s="46">
        <v>285.42001299999998</v>
      </c>
      <c r="Q56" s="46">
        <v>298.55999800000001</v>
      </c>
      <c r="R56" s="195">
        <f t="shared" si="2"/>
        <v>5.3456101711921278E-2</v>
      </c>
      <c r="S56" s="195"/>
      <c r="W56" s="40"/>
      <c r="X56" s="46"/>
      <c r="Z56" s="40"/>
    </row>
    <row r="57" spans="1:26">
      <c r="A57" s="40">
        <v>42918</v>
      </c>
      <c r="B57" s="46">
        <v>78</v>
      </c>
      <c r="C57" s="33">
        <f t="shared" si="0"/>
        <v>1.298701298701288E-2</v>
      </c>
      <c r="D57" s="46">
        <f t="shared" si="3"/>
        <v>71.666666666666671</v>
      </c>
      <c r="E57" s="46"/>
      <c r="F57" s="46">
        <v>696.64001499999995</v>
      </c>
      <c r="G57" s="33">
        <f t="shared" si="1"/>
        <v>2.3395759708584318E-3</v>
      </c>
      <c r="M57" s="40">
        <v>38564</v>
      </c>
      <c r="N57" s="46">
        <v>298.35998499999999</v>
      </c>
      <c r="O57" s="46">
        <v>315.97000100000002</v>
      </c>
      <c r="P57" s="46">
        <v>298.35998499999999</v>
      </c>
      <c r="Q57" s="46">
        <v>315.97000100000002</v>
      </c>
      <c r="R57" s="195">
        <f t="shared" si="2"/>
        <v>5.8313247309172311E-2</v>
      </c>
      <c r="S57" s="195"/>
      <c r="W57" s="40"/>
      <c r="X57" s="46"/>
      <c r="Z57" s="40"/>
    </row>
    <row r="58" spans="1:26">
      <c r="A58" s="40">
        <v>42925</v>
      </c>
      <c r="B58" s="46">
        <v>80.75</v>
      </c>
      <c r="C58" s="33">
        <f t="shared" si="0"/>
        <v>3.5256410256410353E-2</v>
      </c>
      <c r="D58" s="46">
        <f t="shared" si="3"/>
        <v>71.892857142857139</v>
      </c>
      <c r="E58" s="46"/>
      <c r="F58" s="46">
        <v>721.21698000000004</v>
      </c>
      <c r="G58" s="33">
        <f t="shared" si="1"/>
        <v>3.5279289835224326E-2</v>
      </c>
      <c r="M58" s="40">
        <v>38595</v>
      </c>
      <c r="N58" s="46">
        <v>319.23998999999998</v>
      </c>
      <c r="O58" s="46">
        <v>328.52999899999998</v>
      </c>
      <c r="P58" s="46">
        <v>316.89999399999999</v>
      </c>
      <c r="Q58" s="46">
        <v>323.55999800000001</v>
      </c>
      <c r="R58" s="195">
        <f t="shared" si="2"/>
        <v>2.4021258271287538E-2</v>
      </c>
      <c r="S58" s="195"/>
      <c r="W58" s="40"/>
      <c r="X58" s="46"/>
      <c r="Z58" s="40"/>
    </row>
    <row r="59" spans="1:26">
      <c r="A59" s="40">
        <v>42932</v>
      </c>
      <c r="B59" s="46">
        <v>82.5</v>
      </c>
      <c r="C59" s="33">
        <f t="shared" si="0"/>
        <v>2.1671826625387025E-2</v>
      </c>
      <c r="D59" s="46">
        <f t="shared" si="3"/>
        <v>72.297619047619051</v>
      </c>
      <c r="E59" s="46"/>
      <c r="F59" s="46">
        <v>723.24401899999998</v>
      </c>
      <c r="G59" s="33">
        <f t="shared" si="1"/>
        <v>2.8105813593017892E-3</v>
      </c>
      <c r="M59" s="40">
        <v>38625</v>
      </c>
      <c r="N59" s="46">
        <v>329.89001500000001</v>
      </c>
      <c r="O59" s="46">
        <v>329.89001500000001</v>
      </c>
      <c r="P59" s="46">
        <v>278.77999899999998</v>
      </c>
      <c r="Q59" s="46">
        <v>302.22000100000002</v>
      </c>
      <c r="R59" s="195">
        <f t="shared" si="2"/>
        <v>-6.5953755507193401E-2</v>
      </c>
      <c r="S59" s="195"/>
      <c r="W59" s="40"/>
      <c r="X59" s="46"/>
      <c r="Z59" s="40"/>
    </row>
    <row r="60" spans="1:26">
      <c r="A60" s="40">
        <v>42939</v>
      </c>
      <c r="B60" s="46">
        <v>83.25</v>
      </c>
      <c r="C60" s="33">
        <f t="shared" si="0"/>
        <v>9.0909090909090384E-3</v>
      </c>
      <c r="D60" s="46">
        <f t="shared" si="3"/>
        <v>72.785714285714292</v>
      </c>
      <c r="E60" s="46"/>
      <c r="F60" s="46">
        <v>734.41900599999997</v>
      </c>
      <c r="G60" s="33">
        <f t="shared" si="1"/>
        <v>1.5451198636182495E-2</v>
      </c>
      <c r="M60" s="40">
        <v>38656</v>
      </c>
      <c r="N60" s="46">
        <v>298.92999300000002</v>
      </c>
      <c r="O60" s="46">
        <v>314.66000400000001</v>
      </c>
      <c r="P60" s="46">
        <v>298.92999300000002</v>
      </c>
      <c r="Q60" s="46">
        <v>314.66000400000001</v>
      </c>
      <c r="R60" s="195">
        <f t="shared" si="2"/>
        <v>4.1162077158486854E-2</v>
      </c>
      <c r="S60" s="195"/>
      <c r="W60" s="40"/>
      <c r="X60" s="46"/>
      <c r="Z60" s="40"/>
    </row>
    <row r="61" spans="1:26">
      <c r="A61" s="40">
        <v>42946</v>
      </c>
      <c r="B61" s="46">
        <v>85.5</v>
      </c>
      <c r="C61" s="33">
        <f t="shared" si="0"/>
        <v>2.7027027027026973E-2</v>
      </c>
      <c r="D61" s="46">
        <f t="shared" si="3"/>
        <v>73.285714285714292</v>
      </c>
      <c r="E61" s="46">
        <f t="shared" ref="E61:E66" si="4">AVERAGE(B1:B61)</f>
        <v>76.0625</v>
      </c>
      <c r="F61" s="46">
        <v>738.06701699999996</v>
      </c>
      <c r="G61" s="33">
        <f t="shared" si="1"/>
        <v>4.9672066901820244E-3</v>
      </c>
      <c r="M61" s="40">
        <v>38686</v>
      </c>
      <c r="N61" s="46">
        <v>319.64001500000001</v>
      </c>
      <c r="O61" s="46">
        <v>332.51001000000002</v>
      </c>
      <c r="P61" s="46">
        <v>319.64001500000001</v>
      </c>
      <c r="Q61" s="46">
        <v>332.51001000000002</v>
      </c>
      <c r="R61" s="195">
        <f t="shared" si="2"/>
        <v>5.6727915124541894E-2</v>
      </c>
      <c r="S61" s="195"/>
      <c r="W61" s="40"/>
      <c r="X61" s="46"/>
      <c r="Z61" s="40"/>
    </row>
    <row r="62" spans="1:26">
      <c r="A62" s="40">
        <v>42953</v>
      </c>
      <c r="B62" s="46">
        <v>82.75</v>
      </c>
      <c r="C62" s="33">
        <f t="shared" si="0"/>
        <v>-3.2163742690058506E-2</v>
      </c>
      <c r="D62" s="46">
        <f t="shared" si="3"/>
        <v>73.80952380952381</v>
      </c>
      <c r="E62" s="46">
        <f t="shared" si="4"/>
        <v>76.172131147540981</v>
      </c>
      <c r="F62" s="46">
        <v>727.80499299999997</v>
      </c>
      <c r="G62" s="33">
        <f t="shared" si="1"/>
        <v>-1.3903918971629126E-2</v>
      </c>
      <c r="M62" s="40">
        <v>38717</v>
      </c>
      <c r="N62" s="46">
        <v>336.959991</v>
      </c>
      <c r="O62" s="46">
        <v>359.14001500000001</v>
      </c>
      <c r="P62" s="46">
        <v>334.75</v>
      </c>
      <c r="Q62" s="46">
        <v>355.20001200000002</v>
      </c>
      <c r="R62" s="195">
        <f t="shared" si="2"/>
        <v>6.8238553179196026E-2</v>
      </c>
      <c r="S62" s="195"/>
      <c r="W62" s="40"/>
      <c r="X62" s="46"/>
      <c r="Z62" s="40"/>
    </row>
    <row r="63" spans="1:26">
      <c r="A63" s="40">
        <v>42960</v>
      </c>
      <c r="B63" s="46">
        <v>91</v>
      </c>
      <c r="C63" s="33">
        <f t="shared" si="0"/>
        <v>9.9697885196374569E-2</v>
      </c>
      <c r="D63" s="46">
        <f t="shared" si="3"/>
        <v>74.571428571428569</v>
      </c>
      <c r="E63" s="46">
        <f t="shared" si="4"/>
        <v>76.381147540983605</v>
      </c>
      <c r="F63" s="46">
        <v>726.46502699999996</v>
      </c>
      <c r="G63" s="33">
        <f t="shared" si="1"/>
        <v>-1.8411058084071286E-3</v>
      </c>
      <c r="M63" s="40">
        <v>38748</v>
      </c>
      <c r="N63" s="46">
        <v>359.459991</v>
      </c>
      <c r="O63" s="46">
        <v>371.01001000000002</v>
      </c>
      <c r="P63" s="46">
        <v>347.209991</v>
      </c>
      <c r="Q63" s="46">
        <v>366.05999800000001</v>
      </c>
      <c r="R63" s="195">
        <f t="shared" si="2"/>
        <v>3.0574283876994901E-2</v>
      </c>
      <c r="S63" s="195"/>
      <c r="W63" s="40"/>
      <c r="X63" s="46"/>
      <c r="Z63" s="40"/>
    </row>
    <row r="64" spans="1:26">
      <c r="A64" s="40">
        <v>42967</v>
      </c>
      <c r="B64" s="46">
        <v>93</v>
      </c>
      <c r="C64" s="33">
        <f t="shared" si="0"/>
        <v>2.19780219780219E-2</v>
      </c>
      <c r="D64" s="46">
        <f t="shared" si="3"/>
        <v>75.761904761904759</v>
      </c>
      <c r="E64" s="46">
        <f t="shared" si="4"/>
        <v>76.692622950819668</v>
      </c>
      <c r="F64" s="46">
        <v>730.419983</v>
      </c>
      <c r="G64" s="33">
        <f t="shared" si="1"/>
        <v>5.4441106632927561E-3</v>
      </c>
      <c r="M64" s="40">
        <v>38776</v>
      </c>
      <c r="N64" s="46">
        <v>370.25</v>
      </c>
      <c r="O64" s="46">
        <v>399.30999800000001</v>
      </c>
      <c r="P64" s="46">
        <v>366.540009</v>
      </c>
      <c r="Q64" s="46">
        <v>396.29998799999998</v>
      </c>
      <c r="R64" s="195">
        <f t="shared" si="2"/>
        <v>8.2609381427139583E-2</v>
      </c>
      <c r="S64" s="195"/>
      <c r="W64" s="40"/>
      <c r="X64" s="46"/>
      <c r="Z64" s="40"/>
    </row>
    <row r="65" spans="1:26">
      <c r="A65" s="40">
        <v>42974</v>
      </c>
      <c r="B65" s="46">
        <v>90</v>
      </c>
      <c r="C65" s="33">
        <f t="shared" si="0"/>
        <v>-3.2258064516129004E-2</v>
      </c>
      <c r="D65" s="46">
        <f t="shared" si="3"/>
        <v>76.952380952380949</v>
      </c>
      <c r="E65" s="46">
        <f t="shared" si="4"/>
        <v>76.893442622950815</v>
      </c>
      <c r="F65" s="46">
        <v>747.27099599999997</v>
      </c>
      <c r="G65" s="33">
        <f t="shared" si="1"/>
        <v>2.3070306662187789E-2</v>
      </c>
      <c r="M65" s="40">
        <v>38807</v>
      </c>
      <c r="N65" s="46">
        <v>399.95001200000002</v>
      </c>
      <c r="O65" s="46">
        <v>422.540009</v>
      </c>
      <c r="P65" s="46">
        <v>393.57998700000002</v>
      </c>
      <c r="Q65" s="46">
        <v>407.01998900000001</v>
      </c>
      <c r="R65" s="195">
        <f t="shared" si="2"/>
        <v>2.7050217826400713E-2</v>
      </c>
      <c r="S65" s="195"/>
      <c r="W65" s="40"/>
      <c r="X65" s="46"/>
      <c r="Z65" s="40"/>
    </row>
    <row r="66" spans="1:26">
      <c r="A66" s="40">
        <v>42981</v>
      </c>
      <c r="B66" s="46">
        <v>88.5</v>
      </c>
      <c r="C66" s="33">
        <f t="shared" si="0"/>
        <v>-1.6666666666666718E-2</v>
      </c>
      <c r="D66" s="46">
        <f t="shared" si="3"/>
        <v>78.107142857142861</v>
      </c>
      <c r="E66" s="46">
        <f t="shared" si="4"/>
        <v>77.110655737704917</v>
      </c>
      <c r="F66" s="46">
        <v>745.41601600000001</v>
      </c>
      <c r="G66" s="33">
        <f t="shared" si="1"/>
        <v>-2.4823390843874416E-3</v>
      </c>
      <c r="M66" s="40">
        <v>38837</v>
      </c>
      <c r="N66" s="46">
        <v>413.42001299999998</v>
      </c>
      <c r="O66" s="46">
        <v>427.66000400000001</v>
      </c>
      <c r="P66" s="46">
        <v>353.040009</v>
      </c>
      <c r="Q66" s="46">
        <v>381.42999300000002</v>
      </c>
      <c r="R66" s="195">
        <f t="shared" si="2"/>
        <v>-6.2871595232636079E-2</v>
      </c>
      <c r="S66" s="195"/>
      <c r="W66" s="40"/>
      <c r="X66" s="46"/>
      <c r="Z66" s="40"/>
    </row>
    <row r="67" spans="1:26">
      <c r="A67" s="40">
        <v>42988</v>
      </c>
      <c r="B67" s="46">
        <v>95</v>
      </c>
      <c r="C67" s="33">
        <f t="shared" si="0"/>
        <v>7.344632768361592E-2</v>
      </c>
      <c r="D67" s="46">
        <f t="shared" si="3"/>
        <v>79.55952380952381</v>
      </c>
      <c r="E67" s="46">
        <f t="shared" ref="E67:E82" si="5">AVERAGE(B7:B67)</f>
        <v>77.418032786885249</v>
      </c>
      <c r="F67" s="46">
        <v>758.88000499999998</v>
      </c>
      <c r="G67" s="33">
        <f t="shared" si="1"/>
        <v>1.8062382228181129E-2</v>
      </c>
      <c r="M67" s="40">
        <v>38868</v>
      </c>
      <c r="N67" s="46">
        <v>383.83999599999999</v>
      </c>
      <c r="O67" s="46">
        <v>390.97000100000002</v>
      </c>
      <c r="P67" s="46">
        <v>340.77999899999998</v>
      </c>
      <c r="Q67" s="46">
        <v>375.23998999999998</v>
      </c>
      <c r="R67" s="195">
        <f t="shared" si="2"/>
        <v>-1.62284118019006E-2</v>
      </c>
      <c r="S67" s="195"/>
      <c r="W67" s="40"/>
      <c r="X67" s="46"/>
      <c r="Z67" s="40"/>
    </row>
    <row r="68" spans="1:26">
      <c r="A68" s="40">
        <v>42995</v>
      </c>
      <c r="B68" s="46">
        <v>93</v>
      </c>
      <c r="C68" s="33">
        <f t="shared" ref="C68:C82" si="6">B68/B67-1</f>
        <v>-2.1052631578947323E-2</v>
      </c>
      <c r="D68" s="46">
        <f t="shared" si="3"/>
        <v>80.738095238095241</v>
      </c>
      <c r="E68" s="46">
        <f t="shared" si="5"/>
        <v>77.614754098360649</v>
      </c>
      <c r="F68" s="46">
        <v>773.22497599999997</v>
      </c>
      <c r="G68" s="33">
        <f t="shared" ref="G68:G82" si="7">F68/F67-1</f>
        <v>1.890281850290676E-2</v>
      </c>
      <c r="M68" s="40">
        <v>38898</v>
      </c>
      <c r="N68" s="46">
        <v>381.57998700000002</v>
      </c>
      <c r="O68" s="46">
        <v>388.35998499999999</v>
      </c>
      <c r="P68" s="46">
        <v>363.48998999999998</v>
      </c>
      <c r="Q68" s="46">
        <v>379.76998900000001</v>
      </c>
      <c r="R68" s="195">
        <f t="shared" ref="R68:R131" si="8">Q68/Q67-1</f>
        <v>1.207227140156375E-2</v>
      </c>
      <c r="S68" s="195"/>
      <c r="W68" s="40"/>
      <c r="X68" s="46"/>
      <c r="Z68" s="40"/>
    </row>
    <row r="69" spans="1:26">
      <c r="A69" s="40">
        <v>43002</v>
      </c>
      <c r="B69" s="46">
        <v>90.5</v>
      </c>
      <c r="C69" s="33">
        <f t="shared" si="6"/>
        <v>-2.6881720430107503E-2</v>
      </c>
      <c r="D69" s="46">
        <f t="shared" si="3"/>
        <v>81.904761904761898</v>
      </c>
      <c r="E69" s="46">
        <f t="shared" si="5"/>
        <v>77.688524590163937</v>
      </c>
      <c r="F69" s="46">
        <v>783.08898899999997</v>
      </c>
      <c r="G69" s="33">
        <f t="shared" si="7"/>
        <v>1.2756976696520983E-2</v>
      </c>
      <c r="M69" s="40">
        <v>38929</v>
      </c>
      <c r="N69" s="46">
        <v>380.790009</v>
      </c>
      <c r="O69" s="46">
        <v>386.48001099999999</v>
      </c>
      <c r="P69" s="46">
        <v>370.89001500000001</v>
      </c>
      <c r="Q69" s="46">
        <v>380.95001200000002</v>
      </c>
      <c r="R69" s="195">
        <f t="shared" si="8"/>
        <v>3.107204450533807E-3</v>
      </c>
      <c r="S69" s="195"/>
      <c r="W69" s="40"/>
      <c r="X69" s="46"/>
      <c r="Z69" s="40"/>
    </row>
    <row r="70" spans="1:26">
      <c r="A70" s="40">
        <v>43009</v>
      </c>
      <c r="B70" s="46">
        <v>96</v>
      </c>
      <c r="C70" s="33">
        <f t="shared" si="6"/>
        <v>6.0773480662983381E-2</v>
      </c>
      <c r="D70" s="46">
        <f t="shared" si="3"/>
        <v>83.297619047619051</v>
      </c>
      <c r="E70" s="46">
        <f t="shared" si="5"/>
        <v>77.889344262295083</v>
      </c>
      <c r="F70" s="46">
        <v>784.78497300000004</v>
      </c>
      <c r="G70" s="33">
        <f t="shared" si="7"/>
        <v>2.1657615211341241E-3</v>
      </c>
      <c r="M70" s="40">
        <v>38960</v>
      </c>
      <c r="N70" s="46">
        <v>386.20001200000002</v>
      </c>
      <c r="O70" s="46">
        <v>392.77999899999998</v>
      </c>
      <c r="P70" s="46">
        <v>351.98998999999998</v>
      </c>
      <c r="Q70" s="46">
        <v>370.39001500000001</v>
      </c>
      <c r="R70" s="195">
        <f t="shared" si="8"/>
        <v>-2.7720164502842981E-2</v>
      </c>
      <c r="S70" s="195"/>
      <c r="W70" s="40"/>
      <c r="X70" s="46"/>
      <c r="Z70" s="40"/>
    </row>
    <row r="71" spans="1:26">
      <c r="A71" s="40">
        <v>43016</v>
      </c>
      <c r="B71" s="46">
        <v>101.5</v>
      </c>
      <c r="C71" s="33">
        <f t="shared" si="6"/>
        <v>5.7291666666666741E-2</v>
      </c>
      <c r="D71" s="46">
        <f t="shared" si="3"/>
        <v>84.773809523809518</v>
      </c>
      <c r="E71" s="46">
        <f t="shared" si="5"/>
        <v>78.172131147540981</v>
      </c>
      <c r="F71" s="46">
        <v>792.44097899999997</v>
      </c>
      <c r="G71" s="33">
        <f t="shared" si="7"/>
        <v>9.7555461220584228E-3</v>
      </c>
      <c r="M71" s="40">
        <v>38990</v>
      </c>
      <c r="N71" s="46">
        <v>368.959991</v>
      </c>
      <c r="O71" s="46">
        <v>404.01998900000001</v>
      </c>
      <c r="P71" s="46">
        <v>360.75</v>
      </c>
      <c r="Q71" s="46">
        <v>401.39999399999999</v>
      </c>
      <c r="R71" s="195">
        <f t="shared" si="8"/>
        <v>8.372250261659997E-2</v>
      </c>
      <c r="S71" s="195"/>
      <c r="W71" s="40"/>
      <c r="X71" s="46"/>
      <c r="Z71" s="40"/>
    </row>
    <row r="72" spans="1:26">
      <c r="A72" s="40">
        <v>43023</v>
      </c>
      <c r="B72" s="46">
        <v>102</v>
      </c>
      <c r="C72" s="33">
        <f t="shared" si="6"/>
        <v>4.9261083743843415E-3</v>
      </c>
      <c r="D72" s="46">
        <f t="shared" si="3"/>
        <v>86.25</v>
      </c>
      <c r="E72" s="46">
        <f t="shared" si="5"/>
        <v>78.540983606557376</v>
      </c>
      <c r="F72" s="46">
        <v>794.87799099999995</v>
      </c>
      <c r="G72" s="33">
        <f t="shared" si="7"/>
        <v>3.0753230392948083E-3</v>
      </c>
      <c r="M72" s="40">
        <v>39021</v>
      </c>
      <c r="N72" s="46">
        <v>404.05999800000001</v>
      </c>
      <c r="O72" s="46">
        <v>421.76998900000001</v>
      </c>
      <c r="P72" s="46">
        <v>400.60000600000001</v>
      </c>
      <c r="Q72" s="46">
        <v>412.98998999999998</v>
      </c>
      <c r="R72" s="195">
        <f t="shared" si="8"/>
        <v>2.8873931672255937E-2</v>
      </c>
      <c r="S72" s="195"/>
      <c r="W72" s="40"/>
      <c r="X72" s="46"/>
      <c r="Z72" s="40"/>
    </row>
    <row r="73" spans="1:26">
      <c r="A73" s="40">
        <v>43030</v>
      </c>
      <c r="B73" s="46">
        <v>103.5</v>
      </c>
      <c r="C73" s="33">
        <f t="shared" si="6"/>
        <v>1.4705882352941124E-2</v>
      </c>
      <c r="D73" s="46">
        <f t="shared" si="3"/>
        <v>87.69047619047619</v>
      </c>
      <c r="E73" s="46">
        <f t="shared" si="5"/>
        <v>78.938524590163937</v>
      </c>
      <c r="F73" s="46">
        <v>801.52801499999998</v>
      </c>
      <c r="G73" s="33">
        <f t="shared" si="7"/>
        <v>8.3660940110241722E-3</v>
      </c>
      <c r="M73" s="40">
        <v>39051</v>
      </c>
      <c r="N73" s="46">
        <v>411.73001099999999</v>
      </c>
      <c r="O73" s="46">
        <v>441.20001200000002</v>
      </c>
      <c r="P73" s="46">
        <v>411.73001099999999</v>
      </c>
      <c r="Q73" s="46">
        <v>440.35998499999999</v>
      </c>
      <c r="R73" s="195">
        <f t="shared" si="8"/>
        <v>6.6272780606619675E-2</v>
      </c>
      <c r="S73" s="195"/>
      <c r="W73" s="40"/>
      <c r="X73" s="46"/>
      <c r="Z73" s="40"/>
    </row>
    <row r="74" spans="1:26">
      <c r="A74" s="40">
        <v>43037</v>
      </c>
      <c r="B74" s="46">
        <v>104</v>
      </c>
      <c r="C74" s="33">
        <f t="shared" si="6"/>
        <v>4.8309178743961567E-3</v>
      </c>
      <c r="D74" s="46">
        <f t="shared" si="3"/>
        <v>89.107142857142861</v>
      </c>
      <c r="E74" s="46">
        <f t="shared" si="5"/>
        <v>79.348360655737707</v>
      </c>
      <c r="F74" s="46">
        <v>815.85199</v>
      </c>
      <c r="G74" s="33">
        <f t="shared" si="7"/>
        <v>1.7870835119842887E-2</v>
      </c>
      <c r="M74" s="40">
        <v>39082</v>
      </c>
      <c r="N74" s="46">
        <v>446.459991</v>
      </c>
      <c r="O74" s="46">
        <v>461.30999800000001</v>
      </c>
      <c r="P74" s="46">
        <v>423.79998799999998</v>
      </c>
      <c r="Q74" s="46">
        <v>460.73998999999998</v>
      </c>
      <c r="R74" s="195">
        <f t="shared" si="8"/>
        <v>4.6280329035800039E-2</v>
      </c>
      <c r="S74" s="195"/>
      <c r="W74" s="40"/>
      <c r="X74" s="46"/>
      <c r="Z74" s="40"/>
    </row>
    <row r="75" spans="1:26">
      <c r="A75" s="40">
        <v>43044</v>
      </c>
      <c r="B75" s="46">
        <v>98</v>
      </c>
      <c r="C75" s="33">
        <f t="shared" si="6"/>
        <v>-5.7692307692307709E-2</v>
      </c>
      <c r="D75" s="46">
        <f t="shared" si="3"/>
        <v>90.142857142857139</v>
      </c>
      <c r="E75" s="46">
        <f t="shared" si="5"/>
        <v>79.659836065573771</v>
      </c>
      <c r="F75" s="46">
        <v>808.20001200000002</v>
      </c>
      <c r="G75" s="33">
        <f t="shared" si="7"/>
        <v>-9.3791252504022982E-3</v>
      </c>
      <c r="M75" s="40">
        <v>39113</v>
      </c>
      <c r="N75" s="46">
        <v>464.66000400000001</v>
      </c>
      <c r="O75" s="46">
        <v>472.75</v>
      </c>
      <c r="P75" s="46">
        <v>440.58999599999999</v>
      </c>
      <c r="Q75" s="46">
        <v>440.58999599999999</v>
      </c>
      <c r="R75" s="195">
        <f t="shared" si="8"/>
        <v>-4.3733981068150851E-2</v>
      </c>
      <c r="S75" s="195"/>
      <c r="W75" s="40"/>
      <c r="X75" s="46"/>
      <c r="Z75" s="40"/>
    </row>
    <row r="76" spans="1:26">
      <c r="A76" s="40">
        <v>43051</v>
      </c>
      <c r="B76" s="46">
        <v>94</v>
      </c>
      <c r="C76" s="33">
        <f t="shared" si="6"/>
        <v>-4.081632653061229E-2</v>
      </c>
      <c r="D76" s="46">
        <f t="shared" si="3"/>
        <v>90.94047619047619</v>
      </c>
      <c r="E76" s="46">
        <f t="shared" si="5"/>
        <v>79.946721311475414</v>
      </c>
      <c r="F76" s="46">
        <v>796.14001499999995</v>
      </c>
      <c r="G76" s="33">
        <f t="shared" si="7"/>
        <v>-1.4922045064260758E-2</v>
      </c>
      <c r="M76" s="40">
        <v>39141</v>
      </c>
      <c r="N76" s="46">
        <v>435.32000699999998</v>
      </c>
      <c r="O76" s="46">
        <v>462.32998700000002</v>
      </c>
      <c r="P76" s="46">
        <v>431.08999599999999</v>
      </c>
      <c r="Q76" s="46">
        <v>461.29998799999998</v>
      </c>
      <c r="R76" s="195">
        <f t="shared" si="8"/>
        <v>4.7005134451577613E-2</v>
      </c>
      <c r="S76" s="195"/>
      <c r="W76" s="40"/>
      <c r="X76" s="46"/>
      <c r="Z76" s="40"/>
    </row>
    <row r="77" spans="1:26">
      <c r="A77" s="40">
        <v>43058</v>
      </c>
      <c r="B77" s="46">
        <v>94.5</v>
      </c>
      <c r="C77" s="33">
        <f t="shared" si="6"/>
        <v>5.3191489361701372E-3</v>
      </c>
      <c r="D77" s="46">
        <f t="shared" si="3"/>
        <v>91.773809523809518</v>
      </c>
      <c r="E77" s="46">
        <f t="shared" si="5"/>
        <v>80.25</v>
      </c>
      <c r="F77" s="46">
        <v>800.31500200000005</v>
      </c>
      <c r="G77" s="33">
        <f t="shared" si="7"/>
        <v>5.2440361259822321E-3</v>
      </c>
      <c r="M77" s="40">
        <v>39172</v>
      </c>
      <c r="N77" s="46">
        <v>462.85998499999999</v>
      </c>
      <c r="O77" s="46">
        <v>478.540009</v>
      </c>
      <c r="P77" s="46">
        <v>462.85998499999999</v>
      </c>
      <c r="Q77" s="46">
        <v>477.60998499999999</v>
      </c>
      <c r="R77" s="195">
        <f t="shared" si="8"/>
        <v>3.5356595326857088E-2</v>
      </c>
      <c r="S77" s="195"/>
      <c r="W77" s="40"/>
      <c r="X77" s="46"/>
      <c r="Z77" s="40"/>
    </row>
    <row r="78" spans="1:26">
      <c r="A78" s="40">
        <v>43065</v>
      </c>
      <c r="B78" s="46">
        <v>91.75</v>
      </c>
      <c r="C78" s="33">
        <f t="shared" si="6"/>
        <v>-2.9100529100529071E-2</v>
      </c>
      <c r="D78" s="46">
        <f t="shared" si="3"/>
        <v>92.428571428571431</v>
      </c>
      <c r="E78" s="46">
        <f t="shared" si="5"/>
        <v>80.508196721311478</v>
      </c>
      <c r="F78" s="46">
        <v>798.41400099999998</v>
      </c>
      <c r="G78" s="33">
        <f t="shared" si="7"/>
        <v>-2.3753159634012366E-3</v>
      </c>
      <c r="M78" s="40">
        <v>39202</v>
      </c>
      <c r="N78" s="46">
        <v>483.040009</v>
      </c>
      <c r="O78" s="46">
        <v>498.23998999999998</v>
      </c>
      <c r="P78" s="46">
        <v>472.45001200000002</v>
      </c>
      <c r="Q78" s="46">
        <v>496.26001000000002</v>
      </c>
      <c r="R78" s="195">
        <f t="shared" si="8"/>
        <v>3.9048649705261118E-2</v>
      </c>
      <c r="S78" s="195"/>
      <c r="W78" s="40"/>
      <c r="X78" s="46"/>
      <c r="Z78" s="40"/>
    </row>
    <row r="79" spans="1:26">
      <c r="A79" s="40">
        <v>43072</v>
      </c>
      <c r="B79" s="46">
        <v>89.25</v>
      </c>
      <c r="C79" s="33">
        <f t="shared" si="6"/>
        <v>-2.7247956403269713E-2</v>
      </c>
      <c r="D79" s="46">
        <f t="shared" si="3"/>
        <v>92.833333333333329</v>
      </c>
      <c r="E79" s="46">
        <f t="shared" si="5"/>
        <v>80.700819672131146</v>
      </c>
      <c r="F79" s="46">
        <v>786.69500700000003</v>
      </c>
      <c r="G79" s="33">
        <f t="shared" si="7"/>
        <v>-1.4677841302033867E-2</v>
      </c>
      <c r="M79" s="40">
        <v>39233</v>
      </c>
      <c r="N79" s="46">
        <v>501.38000499999998</v>
      </c>
      <c r="O79" s="46">
        <v>508.23998999999998</v>
      </c>
      <c r="P79" s="46">
        <v>482.20001200000002</v>
      </c>
      <c r="Q79" s="46">
        <v>508.23998999999998</v>
      </c>
      <c r="R79" s="195">
        <f t="shared" si="8"/>
        <v>2.4140530686725947E-2</v>
      </c>
      <c r="S79" s="195"/>
      <c r="W79" s="40"/>
      <c r="X79" s="46"/>
      <c r="Z79" s="40"/>
    </row>
    <row r="80" spans="1:26">
      <c r="A80" s="40">
        <v>43079</v>
      </c>
      <c r="B80" s="46">
        <v>90.25</v>
      </c>
      <c r="C80" s="33">
        <f t="shared" si="6"/>
        <v>1.1204481792717047E-2</v>
      </c>
      <c r="D80" s="46">
        <f t="shared" si="3"/>
        <v>93.202380952380949</v>
      </c>
      <c r="E80" s="46">
        <f t="shared" si="5"/>
        <v>80.844262295081961</v>
      </c>
      <c r="F80" s="46">
        <v>790.762024</v>
      </c>
      <c r="G80" s="33">
        <f t="shared" si="7"/>
        <v>5.1697506197594389E-3</v>
      </c>
      <c r="M80" s="40">
        <v>39263</v>
      </c>
      <c r="N80" s="46">
        <v>510.80999800000001</v>
      </c>
      <c r="O80" s="46">
        <v>524.36999500000002</v>
      </c>
      <c r="P80" s="46">
        <v>485.75</v>
      </c>
      <c r="Q80" s="46">
        <v>495.57000699999998</v>
      </c>
      <c r="R80" s="195">
        <f t="shared" si="8"/>
        <v>-2.4929134364259697E-2</v>
      </c>
      <c r="S80" s="195"/>
      <c r="W80" s="40"/>
      <c r="X80" s="46"/>
      <c r="Z80" s="40"/>
    </row>
    <row r="81" spans="1:26">
      <c r="A81" s="40">
        <v>43086</v>
      </c>
      <c r="B81" s="46">
        <v>89</v>
      </c>
      <c r="C81" s="33">
        <f t="shared" si="6"/>
        <v>-1.3850415512465353E-2</v>
      </c>
      <c r="D81" s="46">
        <f t="shared" si="3"/>
        <v>93.476190476190482</v>
      </c>
      <c r="E81" s="46">
        <f t="shared" si="5"/>
        <v>80.954918032786878</v>
      </c>
      <c r="F81" s="46">
        <v>807.92498799999998</v>
      </c>
      <c r="G81" s="33">
        <f t="shared" si="7"/>
        <v>2.1704335159119958E-2</v>
      </c>
      <c r="M81" s="40">
        <v>39294</v>
      </c>
      <c r="N81" s="46">
        <v>484.82998700000002</v>
      </c>
      <c r="O81" s="46">
        <v>488.20001200000002</v>
      </c>
      <c r="P81" s="46">
        <v>440.23001099999999</v>
      </c>
      <c r="Q81" s="46">
        <v>473.55999800000001</v>
      </c>
      <c r="R81" s="195">
        <f t="shared" si="8"/>
        <v>-4.441352117582853E-2</v>
      </c>
      <c r="S81" s="195"/>
      <c r="W81" s="40"/>
      <c r="X81" s="46"/>
      <c r="Z81" s="40"/>
    </row>
    <row r="82" spans="1:26">
      <c r="A82" s="40">
        <v>43093</v>
      </c>
      <c r="B82" s="46">
        <v>89</v>
      </c>
      <c r="C82" s="33">
        <f t="shared" si="6"/>
        <v>0</v>
      </c>
      <c r="D82" s="46">
        <f t="shared" si="3"/>
        <v>93.642857142857139</v>
      </c>
      <c r="E82" s="46">
        <f t="shared" si="5"/>
        <v>81.053278688524586</v>
      </c>
      <c r="F82" s="46">
        <v>806.67999299999997</v>
      </c>
      <c r="G82" s="33">
        <f t="shared" si="7"/>
        <v>-1.540978455291997E-3</v>
      </c>
      <c r="M82" s="40">
        <v>39325</v>
      </c>
      <c r="N82" s="46">
        <v>475.32000699999998</v>
      </c>
      <c r="O82" s="46">
        <v>497.60998499999999</v>
      </c>
      <c r="P82" s="46">
        <v>470.22000100000002</v>
      </c>
      <c r="Q82" s="46">
        <v>496.290009</v>
      </c>
      <c r="R82" s="195">
        <f t="shared" si="8"/>
        <v>4.7998165165969109E-2</v>
      </c>
      <c r="S82" s="195"/>
      <c r="W82" s="40"/>
      <c r="X82" s="46"/>
      <c r="Z82" s="40"/>
    </row>
    <row r="83" spans="1:26">
      <c r="A83" s="288"/>
      <c r="B83" s="165"/>
      <c r="C83" s="33"/>
      <c r="D83" s="46"/>
      <c r="E83" s="46"/>
      <c r="F83" s="46"/>
      <c r="G83" s="33"/>
      <c r="M83" s="40">
        <v>39355</v>
      </c>
      <c r="N83" s="46">
        <v>498.42001299999998</v>
      </c>
      <c r="O83" s="46">
        <v>515.40997300000004</v>
      </c>
      <c r="P83" s="46">
        <v>485.10000600000001</v>
      </c>
      <c r="Q83" s="46">
        <v>514.09002699999996</v>
      </c>
      <c r="R83" s="195">
        <f t="shared" si="8"/>
        <v>3.586616227851569E-2</v>
      </c>
      <c r="S83" s="195"/>
      <c r="W83" s="40"/>
      <c r="X83" s="46"/>
      <c r="Z83" s="40"/>
    </row>
    <row r="84" spans="1:26">
      <c r="A84" s="288"/>
      <c r="B84" s="165"/>
      <c r="C84" s="33"/>
      <c r="D84" s="46"/>
      <c r="E84" s="46"/>
      <c r="F84" s="46"/>
      <c r="G84" s="33"/>
      <c r="M84" s="40">
        <v>39386</v>
      </c>
      <c r="N84" s="46">
        <v>507.14001500000001</v>
      </c>
      <c r="O84" s="46">
        <v>514.76000999999997</v>
      </c>
      <c r="P84" s="46">
        <v>465.66000400000001</v>
      </c>
      <c r="Q84" s="46">
        <v>492.82998700000002</v>
      </c>
      <c r="R84" s="195">
        <f t="shared" si="8"/>
        <v>-4.135470225723703E-2</v>
      </c>
      <c r="S84" s="195"/>
      <c r="W84" s="40"/>
      <c r="X84" s="46"/>
      <c r="Z84" s="40"/>
    </row>
    <row r="85" spans="1:26">
      <c r="A85" s="288"/>
      <c r="B85" s="165"/>
      <c r="C85" s="33"/>
      <c r="D85" s="46"/>
      <c r="E85" s="46"/>
      <c r="F85" s="46"/>
      <c r="G85" s="33"/>
      <c r="M85" s="40">
        <v>39416</v>
      </c>
      <c r="N85" s="46">
        <v>487.709991</v>
      </c>
      <c r="O85" s="46">
        <v>494.60998499999999</v>
      </c>
      <c r="P85" s="46">
        <v>469.98001099999999</v>
      </c>
      <c r="Q85" s="46">
        <v>490.80999800000001</v>
      </c>
      <c r="R85" s="195">
        <f t="shared" si="8"/>
        <v>-4.0987542424036905E-3</v>
      </c>
      <c r="S85" s="195"/>
      <c r="W85" s="40"/>
      <c r="X85" s="46"/>
      <c r="Z85" s="40"/>
    </row>
    <row r="86" spans="1:26">
      <c r="A86" s="288"/>
      <c r="B86" s="165"/>
      <c r="C86" s="33"/>
      <c r="D86" s="46"/>
      <c r="E86" s="46"/>
      <c r="F86" s="46"/>
      <c r="G86" s="33"/>
      <c r="M86" s="40">
        <v>39447</v>
      </c>
      <c r="N86" s="46">
        <v>491.290009</v>
      </c>
      <c r="O86" s="46">
        <v>491.290009</v>
      </c>
      <c r="P86" s="46">
        <v>378.91000400000001</v>
      </c>
      <c r="Q86" s="46">
        <v>393.86999500000002</v>
      </c>
      <c r="R86" s="195">
        <f t="shared" si="8"/>
        <v>-0.19751024509488491</v>
      </c>
      <c r="S86" s="195"/>
      <c r="W86" s="40"/>
      <c r="X86" s="46"/>
      <c r="Z86" s="40"/>
    </row>
    <row r="87" spans="1:26">
      <c r="A87" s="288"/>
      <c r="B87" s="165"/>
      <c r="C87" s="33"/>
      <c r="D87" s="46"/>
      <c r="E87" s="46"/>
      <c r="F87" s="46"/>
      <c r="G87" s="33"/>
      <c r="M87" s="40">
        <v>39478</v>
      </c>
      <c r="N87" s="46">
        <v>403.89999399999999</v>
      </c>
      <c r="O87" s="46">
        <v>433.66000400000001</v>
      </c>
      <c r="P87" s="46">
        <v>392.86999500000002</v>
      </c>
      <c r="Q87" s="46">
        <v>427.10998499999999</v>
      </c>
      <c r="R87" s="195">
        <f t="shared" si="8"/>
        <v>8.4393303429980637E-2</v>
      </c>
      <c r="S87" s="195"/>
      <c r="W87" s="40"/>
      <c r="X87" s="46"/>
      <c r="Z87" s="40"/>
    </row>
    <row r="88" spans="1:26">
      <c r="A88" s="288"/>
      <c r="B88" s="165"/>
      <c r="C88" s="33"/>
      <c r="D88" s="46"/>
      <c r="E88" s="46"/>
      <c r="F88" s="46"/>
      <c r="G88" s="33"/>
      <c r="M88" s="40">
        <v>39507</v>
      </c>
      <c r="N88" s="46">
        <v>419.39001500000001</v>
      </c>
      <c r="O88" s="46">
        <v>424.51001000000002</v>
      </c>
      <c r="P88" s="46">
        <v>391.77999899999998</v>
      </c>
      <c r="Q88" s="46">
        <v>411.98998999999998</v>
      </c>
      <c r="R88" s="195">
        <f t="shared" si="8"/>
        <v>-3.5400705979748981E-2</v>
      </c>
      <c r="S88" s="195"/>
      <c r="W88" s="40"/>
      <c r="X88" s="46"/>
      <c r="Z88" s="40"/>
    </row>
    <row r="89" spans="1:26">
      <c r="A89" s="288"/>
      <c r="B89" s="165"/>
      <c r="C89" s="33"/>
      <c r="D89" s="46"/>
      <c r="E89" s="46"/>
      <c r="F89" s="46"/>
      <c r="G89" s="33"/>
      <c r="M89" s="40">
        <v>39538</v>
      </c>
      <c r="N89" s="46">
        <v>419.32998700000002</v>
      </c>
      <c r="O89" s="46">
        <v>465.95001200000002</v>
      </c>
      <c r="P89" s="46">
        <v>419.32998700000002</v>
      </c>
      <c r="Q89" s="46">
        <v>463.22000100000002</v>
      </c>
      <c r="R89" s="195">
        <f t="shared" si="8"/>
        <v>0.12434770805960604</v>
      </c>
      <c r="S89" s="195"/>
      <c r="W89" s="40"/>
      <c r="X89" s="46"/>
      <c r="Z89" s="40"/>
    </row>
    <row r="90" spans="1:26">
      <c r="A90" s="288"/>
      <c r="B90" s="165"/>
      <c r="C90" s="33"/>
      <c r="D90" s="46"/>
      <c r="E90" s="46"/>
      <c r="F90" s="46"/>
      <c r="G90" s="33"/>
      <c r="M90" s="40">
        <v>39568</v>
      </c>
      <c r="N90" s="46">
        <v>477.14001500000001</v>
      </c>
      <c r="O90" s="46">
        <v>522.90002400000003</v>
      </c>
      <c r="P90" s="46">
        <v>474.70001200000002</v>
      </c>
      <c r="Q90" s="46">
        <v>497.25</v>
      </c>
      <c r="R90" s="195">
        <f t="shared" si="8"/>
        <v>7.3464010462708673E-2</v>
      </c>
      <c r="S90" s="195"/>
      <c r="W90" s="40"/>
      <c r="X90" s="46"/>
      <c r="Z90" s="40"/>
    </row>
    <row r="91" spans="1:26">
      <c r="A91" s="288"/>
      <c r="B91" s="165"/>
      <c r="C91" s="33"/>
      <c r="D91" s="46"/>
      <c r="E91" s="46"/>
      <c r="F91" s="46"/>
      <c r="G91" s="33"/>
      <c r="M91" s="40">
        <v>39599</v>
      </c>
      <c r="N91" s="46">
        <v>497.11999500000002</v>
      </c>
      <c r="O91" s="46">
        <v>500.38000499999998</v>
      </c>
      <c r="P91" s="46">
        <v>460.5</v>
      </c>
      <c r="Q91" s="46">
        <v>463.45001200000002</v>
      </c>
      <c r="R91" s="195">
        <f t="shared" si="8"/>
        <v>-6.7973832076420271E-2</v>
      </c>
      <c r="S91" s="195"/>
      <c r="W91" s="40"/>
      <c r="X91" s="46"/>
      <c r="Z91" s="40"/>
    </row>
    <row r="92" spans="1:26">
      <c r="A92" s="288"/>
      <c r="B92" s="165"/>
      <c r="C92" s="33"/>
      <c r="D92" s="46"/>
      <c r="E92" s="46"/>
      <c r="F92" s="46"/>
      <c r="G92" s="33"/>
      <c r="M92" s="40">
        <v>39629</v>
      </c>
      <c r="N92" s="46">
        <v>455.16000400000001</v>
      </c>
      <c r="O92" s="46">
        <v>458.41000400000001</v>
      </c>
      <c r="P92" s="46">
        <v>399.52999899999998</v>
      </c>
      <c r="Q92" s="46">
        <v>424.04998799999998</v>
      </c>
      <c r="R92" s="195">
        <f t="shared" si="8"/>
        <v>-8.5014614262217458E-2</v>
      </c>
      <c r="S92" s="195"/>
      <c r="W92" s="40"/>
      <c r="X92" s="46"/>
      <c r="Z92" s="40"/>
    </row>
    <row r="93" spans="1:26">
      <c r="A93" s="288"/>
      <c r="B93" s="165"/>
      <c r="C93" s="33"/>
      <c r="D93" s="46"/>
      <c r="E93" s="46"/>
      <c r="F93" s="46"/>
      <c r="G93" s="33"/>
      <c r="M93" s="40">
        <v>39660</v>
      </c>
      <c r="N93" s="46">
        <v>412.05999800000001</v>
      </c>
      <c r="O93" s="46">
        <v>425.73001099999999</v>
      </c>
      <c r="P93" s="46">
        <v>397.98001099999999</v>
      </c>
      <c r="Q93" s="46">
        <v>425.73001099999999</v>
      </c>
      <c r="R93" s="195">
        <f t="shared" si="8"/>
        <v>3.9618513089074714E-3</v>
      </c>
      <c r="S93" s="195"/>
      <c r="W93" s="40"/>
      <c r="X93" s="46"/>
      <c r="Z93" s="40"/>
    </row>
    <row r="94" spans="1:26">
      <c r="A94" s="288"/>
      <c r="B94" s="165"/>
      <c r="C94" s="33"/>
      <c r="D94" s="46"/>
      <c r="E94" s="46"/>
      <c r="F94" s="46"/>
      <c r="G94" s="33"/>
      <c r="M94" s="40">
        <v>39691</v>
      </c>
      <c r="N94" s="46">
        <v>417.26001000000002</v>
      </c>
      <c r="O94" s="46">
        <v>417.26001000000002</v>
      </c>
      <c r="P94" s="46">
        <v>301.834991</v>
      </c>
      <c r="Q94" s="46">
        <v>318.38000499999998</v>
      </c>
      <c r="R94" s="195">
        <f t="shared" si="8"/>
        <v>-0.25215512936906859</v>
      </c>
      <c r="S94" s="195"/>
      <c r="W94" s="40"/>
      <c r="X94" s="46"/>
      <c r="Z94" s="40"/>
    </row>
    <row r="95" spans="1:26">
      <c r="A95" s="288"/>
      <c r="B95" s="165"/>
      <c r="C95" s="33"/>
      <c r="D95" s="46"/>
      <c r="E95" s="46"/>
      <c r="F95" s="46"/>
      <c r="G95" s="33"/>
      <c r="M95" s="40">
        <v>39721</v>
      </c>
      <c r="N95" s="46">
        <v>308.53698700000001</v>
      </c>
      <c r="O95" s="46">
        <v>308.53698700000001</v>
      </c>
      <c r="P95" s="46">
        <v>212.04499799999999</v>
      </c>
      <c r="Q95" s="46">
        <v>244.800003</v>
      </c>
      <c r="R95" s="195">
        <f t="shared" si="8"/>
        <v>-0.23110748427810346</v>
      </c>
      <c r="S95" s="195"/>
      <c r="W95" s="40"/>
      <c r="X95" s="46"/>
      <c r="Z95" s="40"/>
    </row>
    <row r="96" spans="1:26">
      <c r="A96" s="288"/>
      <c r="B96" s="165"/>
      <c r="C96" s="33"/>
      <c r="D96" s="46"/>
      <c r="E96" s="46"/>
      <c r="F96" s="46"/>
      <c r="G96" s="33"/>
      <c r="M96" s="40">
        <v>39752</v>
      </c>
      <c r="N96" s="46">
        <v>253.86300700000001</v>
      </c>
      <c r="O96" s="46">
        <v>272.38699300000002</v>
      </c>
      <c r="P96" s="46">
        <v>188.229004</v>
      </c>
      <c r="Q96" s="46">
        <v>219.87399300000001</v>
      </c>
      <c r="R96" s="195">
        <f t="shared" si="8"/>
        <v>-0.1018219350266919</v>
      </c>
      <c r="S96" s="195"/>
      <c r="W96" s="40"/>
      <c r="X96" s="46"/>
      <c r="Z96" s="40"/>
    </row>
    <row r="97" spans="1:26">
      <c r="A97" s="288"/>
      <c r="B97" s="165"/>
      <c r="C97" s="33"/>
      <c r="D97" s="46"/>
      <c r="E97" s="46"/>
      <c r="F97" s="46"/>
      <c r="G97" s="33"/>
      <c r="M97" s="40">
        <v>39782</v>
      </c>
      <c r="N97" s="46">
        <v>202.75799599999999</v>
      </c>
      <c r="O97" s="46">
        <v>225.48100299999999</v>
      </c>
      <c r="P97" s="46">
        <v>190.17100500000001</v>
      </c>
      <c r="Q97" s="46">
        <v>225.48100299999999</v>
      </c>
      <c r="R97" s="195">
        <f t="shared" si="8"/>
        <v>2.5501015029094187E-2</v>
      </c>
      <c r="S97" s="195"/>
      <c r="W97" s="40"/>
      <c r="X97" s="46"/>
      <c r="Z97" s="40"/>
    </row>
    <row r="98" spans="1:26">
      <c r="A98" s="288"/>
      <c r="B98" s="165"/>
      <c r="C98" s="33"/>
      <c r="D98" s="46"/>
      <c r="E98" s="46"/>
      <c r="F98" s="46"/>
      <c r="G98" s="33"/>
      <c r="M98" s="40">
        <v>39813</v>
      </c>
      <c r="N98" s="46">
        <v>239.240005</v>
      </c>
      <c r="O98" s="46">
        <v>251.18800400000001</v>
      </c>
      <c r="P98" s="46">
        <v>218.716995</v>
      </c>
      <c r="Q98" s="46">
        <v>225.83599899999999</v>
      </c>
      <c r="R98" s="195">
        <f t="shared" si="8"/>
        <v>1.5743942739159245E-3</v>
      </c>
      <c r="S98" s="195"/>
      <c r="W98" s="40"/>
      <c r="X98" s="46"/>
      <c r="Z98" s="40"/>
    </row>
    <row r="99" spans="1:26">
      <c r="A99" s="288"/>
      <c r="B99" s="165"/>
      <c r="C99" s="33"/>
      <c r="D99" s="46"/>
      <c r="E99" s="46"/>
      <c r="F99" s="46"/>
      <c r="G99" s="33"/>
      <c r="M99" s="40">
        <v>39844</v>
      </c>
      <c r="N99" s="46">
        <v>216.85299699999999</v>
      </c>
      <c r="O99" s="46">
        <v>240.391998</v>
      </c>
      <c r="P99" s="46">
        <v>208.32600400000001</v>
      </c>
      <c r="Q99" s="46">
        <v>214.63600199999999</v>
      </c>
      <c r="R99" s="195">
        <f t="shared" si="8"/>
        <v>-4.9593497270556952E-2</v>
      </c>
      <c r="S99" s="195"/>
      <c r="W99" s="40"/>
      <c r="X99" s="46"/>
      <c r="Z99" s="40"/>
    </row>
    <row r="100" spans="1:26">
      <c r="A100" s="288"/>
      <c r="B100" s="165"/>
      <c r="C100" s="33"/>
      <c r="D100" s="46"/>
      <c r="E100" s="46"/>
      <c r="F100" s="46"/>
      <c r="G100" s="33"/>
      <c r="M100" s="40">
        <v>39872</v>
      </c>
      <c r="N100" s="46">
        <v>205.848007</v>
      </c>
      <c r="O100" s="46">
        <v>237.83900499999999</v>
      </c>
      <c r="P100" s="46">
        <v>197.526993</v>
      </c>
      <c r="Q100" s="46">
        <v>226.33999600000001</v>
      </c>
      <c r="R100" s="195">
        <f t="shared" si="8"/>
        <v>5.4529500600742686E-2</v>
      </c>
      <c r="S100" s="195"/>
      <c r="W100" s="40"/>
      <c r="X100" s="46"/>
      <c r="Z100" s="40"/>
    </row>
    <row r="101" spans="1:26">
      <c r="A101" s="288"/>
      <c r="B101" s="165"/>
      <c r="C101" s="33"/>
      <c r="D101" s="46"/>
      <c r="E101" s="46"/>
      <c r="F101" s="46"/>
      <c r="G101" s="33"/>
      <c r="M101" s="40">
        <v>39903</v>
      </c>
      <c r="N101" s="46">
        <v>227.962006</v>
      </c>
      <c r="O101" s="46">
        <v>252.62600699999999</v>
      </c>
      <c r="P101" s="46">
        <v>220.23599200000001</v>
      </c>
      <c r="Q101" s="46">
        <v>252.62600699999999</v>
      </c>
      <c r="R101" s="195">
        <f t="shared" si="8"/>
        <v>0.11613506876619351</v>
      </c>
      <c r="S101" s="195"/>
      <c r="W101" s="40"/>
      <c r="X101" s="46"/>
      <c r="Z101" s="40"/>
    </row>
    <row r="102" spans="1:26">
      <c r="A102" s="288"/>
      <c r="B102" s="165"/>
      <c r="C102" s="33"/>
      <c r="D102" s="46"/>
      <c r="E102" s="46"/>
      <c r="F102" s="46"/>
      <c r="G102" s="33"/>
      <c r="M102" s="40">
        <v>39933</v>
      </c>
      <c r="N102" s="46">
        <v>252.62600699999999</v>
      </c>
      <c r="O102" s="46">
        <v>292.61498999999998</v>
      </c>
      <c r="P102" s="46">
        <v>252.62600699999999</v>
      </c>
      <c r="Q102" s="46">
        <v>292.61498999999998</v>
      </c>
      <c r="R102" s="195">
        <f t="shared" si="8"/>
        <v>0.1582932156308039</v>
      </c>
      <c r="S102" s="195"/>
      <c r="W102" s="40"/>
      <c r="X102" s="46"/>
      <c r="Z102" s="40"/>
    </row>
    <row r="103" spans="1:26">
      <c r="A103" s="288"/>
      <c r="B103" s="165"/>
      <c r="C103" s="33"/>
      <c r="D103" s="46"/>
      <c r="E103" s="46"/>
      <c r="F103" s="46"/>
      <c r="G103" s="33"/>
      <c r="M103" s="40">
        <v>39964</v>
      </c>
      <c r="N103" s="46">
        <v>292.61498999999998</v>
      </c>
      <c r="O103" s="46">
        <v>308.925995</v>
      </c>
      <c r="P103" s="46">
        <v>270.34399400000001</v>
      </c>
      <c r="Q103" s="46">
        <v>282.34698500000002</v>
      </c>
      <c r="R103" s="195">
        <f t="shared" si="8"/>
        <v>-3.5090495534763844E-2</v>
      </c>
      <c r="S103" s="195"/>
      <c r="W103" s="40"/>
      <c r="X103" s="46"/>
      <c r="Z103" s="40"/>
    </row>
    <row r="104" spans="1:26">
      <c r="A104" s="288"/>
      <c r="B104" s="165"/>
      <c r="C104" s="33"/>
      <c r="D104" s="46"/>
      <c r="E104" s="46"/>
      <c r="F104" s="46"/>
      <c r="G104" s="33"/>
      <c r="M104" s="40">
        <v>39994</v>
      </c>
      <c r="N104" s="46">
        <v>288.108002</v>
      </c>
      <c r="O104" s="46">
        <v>299.80300899999997</v>
      </c>
      <c r="P104" s="46">
        <v>261.59201000000002</v>
      </c>
      <c r="Q104" s="46">
        <v>297.567993</v>
      </c>
      <c r="R104" s="195">
        <f t="shared" si="8"/>
        <v>5.3908873863129703E-2</v>
      </c>
      <c r="S104" s="195"/>
      <c r="W104" s="40"/>
      <c r="X104" s="46"/>
      <c r="Z104" s="40"/>
    </row>
    <row r="105" spans="1:26">
      <c r="A105" s="288"/>
      <c r="B105" s="165"/>
      <c r="C105" s="33"/>
      <c r="D105" s="46"/>
      <c r="E105" s="46"/>
      <c r="F105" s="46"/>
      <c r="G105" s="33"/>
      <c r="M105" s="40">
        <v>40025</v>
      </c>
      <c r="N105" s="46">
        <v>305.52499399999999</v>
      </c>
      <c r="O105" s="46">
        <v>314.14999399999999</v>
      </c>
      <c r="P105" s="46">
        <v>291.91400099999998</v>
      </c>
      <c r="Q105" s="46">
        <v>300.18499800000001</v>
      </c>
      <c r="R105" s="195">
        <f t="shared" si="8"/>
        <v>8.7946454644400873E-3</v>
      </c>
      <c r="S105" s="195"/>
      <c r="W105" s="40"/>
      <c r="X105" s="46"/>
      <c r="Z105" s="40"/>
    </row>
    <row r="106" spans="1:26">
      <c r="A106" s="288"/>
      <c r="B106" s="165"/>
      <c r="C106" s="33"/>
      <c r="D106" s="46"/>
      <c r="E106" s="46"/>
      <c r="F106" s="46"/>
      <c r="G106" s="33"/>
      <c r="M106" s="40">
        <v>40056</v>
      </c>
      <c r="N106" s="46">
        <v>297.97299199999998</v>
      </c>
      <c r="O106" s="46">
        <v>327.54299900000001</v>
      </c>
      <c r="P106" s="46">
        <v>293.08401500000002</v>
      </c>
      <c r="Q106" s="46">
        <v>323.46099900000002</v>
      </c>
      <c r="R106" s="195">
        <f t="shared" si="8"/>
        <v>7.7538854889743769E-2</v>
      </c>
      <c r="S106" s="195"/>
      <c r="W106" s="40"/>
      <c r="X106" s="46"/>
      <c r="Z106" s="40"/>
    </row>
    <row r="107" spans="1:26">
      <c r="A107" s="288"/>
      <c r="B107" s="165"/>
      <c r="C107" s="33"/>
      <c r="D107" s="46"/>
      <c r="E107" s="46"/>
      <c r="F107" s="46"/>
      <c r="G107" s="33"/>
      <c r="M107" s="40">
        <v>40086</v>
      </c>
      <c r="N107" s="46">
        <v>318.87100199999998</v>
      </c>
      <c r="O107" s="46">
        <v>349.40200800000002</v>
      </c>
      <c r="P107" s="46">
        <v>311.432007</v>
      </c>
      <c r="Q107" s="46">
        <v>331.35101300000002</v>
      </c>
      <c r="R107" s="195">
        <f t="shared" si="8"/>
        <v>2.4392473974891749E-2</v>
      </c>
      <c r="S107" s="195"/>
      <c r="W107" s="40"/>
      <c r="X107" s="46"/>
      <c r="Z107" s="40"/>
    </row>
    <row r="108" spans="1:26">
      <c r="A108" s="288"/>
      <c r="B108" s="165"/>
      <c r="C108" s="33"/>
      <c r="D108" s="46"/>
      <c r="E108" s="46"/>
      <c r="F108" s="46"/>
      <c r="G108" s="33"/>
      <c r="M108" s="40">
        <v>40117</v>
      </c>
      <c r="N108" s="46">
        <v>331.98800699999998</v>
      </c>
      <c r="O108" s="46">
        <v>360.36599699999999</v>
      </c>
      <c r="P108" s="46">
        <v>326.71701000000002</v>
      </c>
      <c r="Q108" s="46">
        <v>349.14801</v>
      </c>
      <c r="R108" s="195">
        <f t="shared" si="8"/>
        <v>5.3710404681937662E-2</v>
      </c>
      <c r="S108" s="195"/>
      <c r="W108" s="40"/>
      <c r="X108" s="46"/>
      <c r="Z108" s="40"/>
    </row>
    <row r="109" spans="1:26">
      <c r="A109" s="288"/>
      <c r="B109" s="165"/>
      <c r="C109" s="33"/>
      <c r="D109" s="46"/>
      <c r="E109" s="46"/>
      <c r="F109" s="46"/>
      <c r="G109" s="33"/>
      <c r="M109" s="40">
        <v>40147</v>
      </c>
      <c r="N109" s="46">
        <v>357.75100700000002</v>
      </c>
      <c r="O109" s="46">
        <v>375.20001200000002</v>
      </c>
      <c r="P109" s="46">
        <v>356.54501299999998</v>
      </c>
      <c r="Q109" s="46">
        <v>371.55599999999998</v>
      </c>
      <c r="R109" s="195">
        <f t="shared" si="8"/>
        <v>6.4179056899106968E-2</v>
      </c>
      <c r="S109" s="195"/>
      <c r="W109" s="40"/>
      <c r="X109" s="46"/>
      <c r="Z109" s="40"/>
    </row>
    <row r="110" spans="1:26">
      <c r="A110" s="288"/>
      <c r="B110" s="165"/>
      <c r="C110" s="33"/>
      <c r="D110" s="46"/>
      <c r="E110" s="46"/>
      <c r="F110" s="46"/>
      <c r="G110" s="33"/>
      <c r="M110" s="40">
        <v>40178</v>
      </c>
      <c r="N110" s="46">
        <v>380.15499899999998</v>
      </c>
      <c r="O110" s="46">
        <v>383.84201000000002</v>
      </c>
      <c r="P110" s="46">
        <v>354.94699100000003</v>
      </c>
      <c r="Q110" s="46">
        <v>362.72799700000002</v>
      </c>
      <c r="R110" s="195">
        <f t="shared" si="8"/>
        <v>-2.3759549031639793E-2</v>
      </c>
      <c r="S110" s="195"/>
      <c r="W110" s="40"/>
      <c r="X110" s="46"/>
      <c r="Z110" s="40"/>
    </row>
    <row r="111" spans="1:26">
      <c r="A111" s="288"/>
      <c r="B111" s="165"/>
      <c r="C111" s="33"/>
      <c r="D111" s="46"/>
      <c r="E111" s="46"/>
      <c r="F111" s="46"/>
      <c r="G111" s="33"/>
      <c r="M111" s="40">
        <v>40209</v>
      </c>
      <c r="N111" s="46">
        <v>363.891998</v>
      </c>
      <c r="O111" s="46">
        <v>369.64001500000001</v>
      </c>
      <c r="P111" s="46">
        <v>340.19000199999999</v>
      </c>
      <c r="Q111" s="46">
        <v>350.415009</v>
      </c>
      <c r="R111" s="195">
        <f t="shared" si="8"/>
        <v>-3.3945513171954045E-2</v>
      </c>
      <c r="S111" s="195"/>
      <c r="W111" s="40"/>
      <c r="X111" s="46"/>
      <c r="Z111" s="40"/>
    </row>
    <row r="112" spans="1:26">
      <c r="A112" s="288"/>
      <c r="B112" s="165"/>
      <c r="C112" s="33"/>
      <c r="D112" s="46"/>
      <c r="E112" s="46"/>
      <c r="F112" s="46"/>
      <c r="G112" s="33"/>
      <c r="M112" s="40">
        <v>40237</v>
      </c>
      <c r="N112" s="46">
        <v>359.86999500000002</v>
      </c>
      <c r="O112" s="46">
        <v>376.69799799999998</v>
      </c>
      <c r="P112" s="46">
        <v>359.86999500000002</v>
      </c>
      <c r="Q112" s="46">
        <v>376.69799799999998</v>
      </c>
      <c r="R112" s="195">
        <f t="shared" si="8"/>
        <v>7.5005317480564937E-2</v>
      </c>
      <c r="S112" s="195"/>
      <c r="W112" s="40"/>
      <c r="X112" s="46"/>
      <c r="Z112" s="40"/>
    </row>
    <row r="113" spans="1:26">
      <c r="A113" s="288"/>
      <c r="B113" s="165"/>
      <c r="C113" s="33"/>
      <c r="D113" s="46"/>
      <c r="E113" s="46"/>
      <c r="F113" s="46"/>
      <c r="G113" s="33"/>
      <c r="M113" s="40">
        <v>40268</v>
      </c>
      <c r="N113" s="46">
        <v>385.12298600000003</v>
      </c>
      <c r="O113" s="46">
        <v>393.50500499999998</v>
      </c>
      <c r="P113" s="46">
        <v>381.13198899999998</v>
      </c>
      <c r="Q113" s="46">
        <v>383.02200299999998</v>
      </c>
      <c r="R113" s="195">
        <f t="shared" si="8"/>
        <v>1.6787997370774521E-2</v>
      </c>
      <c r="S113" s="195"/>
      <c r="W113" s="40"/>
      <c r="X113" s="46"/>
      <c r="Z113" s="40"/>
    </row>
    <row r="114" spans="1:26">
      <c r="A114" s="288"/>
      <c r="B114" s="165"/>
      <c r="C114" s="33"/>
      <c r="D114" s="46"/>
      <c r="E114" s="46"/>
      <c r="F114" s="46"/>
      <c r="G114" s="33"/>
      <c r="M114" s="40">
        <v>40298</v>
      </c>
      <c r="N114" s="46">
        <v>385.35400399999997</v>
      </c>
      <c r="O114" s="46">
        <v>385.35400399999997</v>
      </c>
      <c r="P114" s="46">
        <v>331.76599099999999</v>
      </c>
      <c r="Q114" s="46">
        <v>344.23400900000001</v>
      </c>
      <c r="R114" s="195">
        <f t="shared" si="8"/>
        <v>-0.10126831799790881</v>
      </c>
      <c r="S114" s="195"/>
      <c r="W114" s="40"/>
      <c r="X114" s="46"/>
      <c r="Z114" s="40"/>
    </row>
    <row r="115" spans="1:26">
      <c r="A115" s="288"/>
      <c r="B115" s="165"/>
      <c r="C115" s="33"/>
      <c r="D115" s="46"/>
      <c r="E115" s="46"/>
      <c r="F115" s="46"/>
      <c r="G115" s="33"/>
      <c r="M115" s="40">
        <v>40329</v>
      </c>
      <c r="N115" s="46">
        <v>344.307007</v>
      </c>
      <c r="O115" s="46">
        <v>369.23599200000001</v>
      </c>
      <c r="P115" s="46">
        <v>326.68099999999998</v>
      </c>
      <c r="Q115" s="46">
        <v>328.12200899999999</v>
      </c>
      <c r="R115" s="195">
        <f t="shared" si="8"/>
        <v>-4.6805369541508712E-2</v>
      </c>
      <c r="S115" s="195"/>
      <c r="W115" s="40"/>
      <c r="X115" s="46"/>
      <c r="Z115" s="40"/>
    </row>
    <row r="116" spans="1:26">
      <c r="A116" s="288"/>
      <c r="B116" s="165"/>
      <c r="C116" s="33"/>
      <c r="D116" s="46"/>
      <c r="E116" s="46"/>
      <c r="F116" s="46"/>
      <c r="G116" s="33"/>
      <c r="M116" s="40">
        <v>40359</v>
      </c>
      <c r="N116" s="46">
        <v>317.89001500000001</v>
      </c>
      <c r="O116" s="46">
        <v>366.256012</v>
      </c>
      <c r="P116" s="46">
        <v>317.89001500000001</v>
      </c>
      <c r="Q116" s="46">
        <v>358.40600599999999</v>
      </c>
      <c r="R116" s="195">
        <f t="shared" si="8"/>
        <v>9.2294927403056448E-2</v>
      </c>
      <c r="S116" s="195"/>
      <c r="W116" s="40"/>
      <c r="X116" s="46"/>
      <c r="Z116" s="40"/>
    </row>
    <row r="117" spans="1:26">
      <c r="A117" s="288"/>
      <c r="B117" s="165"/>
      <c r="C117" s="33"/>
      <c r="D117" s="46"/>
      <c r="E117" s="46"/>
      <c r="F117" s="46"/>
      <c r="G117" s="33"/>
      <c r="M117" s="40">
        <v>40390</v>
      </c>
      <c r="N117" s="46">
        <v>369.64898699999998</v>
      </c>
      <c r="O117" s="46">
        <v>374.32800300000002</v>
      </c>
      <c r="P117" s="46">
        <v>343.83999599999999</v>
      </c>
      <c r="Q117" s="46">
        <v>352.658997</v>
      </c>
      <c r="R117" s="195">
        <f t="shared" si="8"/>
        <v>-1.6034912651547439E-2</v>
      </c>
      <c r="S117" s="195"/>
      <c r="W117" s="40"/>
      <c r="X117" s="46"/>
      <c r="Z117" s="40"/>
    </row>
    <row r="118" spans="1:26">
      <c r="A118" s="288"/>
      <c r="B118" s="165"/>
      <c r="C118" s="33"/>
      <c r="D118" s="46"/>
      <c r="E118" s="46"/>
      <c r="F118" s="46"/>
      <c r="G118" s="33"/>
      <c r="M118" s="40">
        <v>40421</v>
      </c>
      <c r="N118" s="46">
        <v>364.52301</v>
      </c>
      <c r="O118" s="46">
        <v>381.493988</v>
      </c>
      <c r="P118" s="46">
        <v>363.22299199999998</v>
      </c>
      <c r="Q118" s="46">
        <v>381.43301400000001</v>
      </c>
      <c r="R118" s="195">
        <f t="shared" si="8"/>
        <v>8.1591614689473069E-2</v>
      </c>
      <c r="S118" s="195"/>
      <c r="W118" s="40"/>
      <c r="X118" s="46"/>
      <c r="Z118" s="40"/>
    </row>
    <row r="119" spans="1:26">
      <c r="A119" s="288"/>
      <c r="B119" s="165"/>
      <c r="C119" s="33"/>
      <c r="D119" s="46"/>
      <c r="E119" s="46"/>
      <c r="F119" s="46"/>
      <c r="G119" s="33"/>
      <c r="M119" s="40">
        <v>40451</v>
      </c>
      <c r="N119" s="46">
        <v>382.72299199999998</v>
      </c>
      <c r="O119" s="46">
        <v>404.618988</v>
      </c>
      <c r="P119" s="46">
        <v>380.37799100000001</v>
      </c>
      <c r="Q119" s="46">
        <v>404.618988</v>
      </c>
      <c r="R119" s="195">
        <f t="shared" si="8"/>
        <v>6.0786489760951801E-2</v>
      </c>
      <c r="S119" s="195"/>
      <c r="W119" s="40"/>
      <c r="X119" s="46"/>
      <c r="Z119" s="40"/>
    </row>
    <row r="120" spans="1:26">
      <c r="A120" s="288"/>
      <c r="B120" s="165"/>
      <c r="C120" s="33"/>
      <c r="D120" s="46"/>
      <c r="E120" s="46"/>
      <c r="F120" s="46"/>
      <c r="G120" s="33"/>
      <c r="M120" s="40">
        <v>40482</v>
      </c>
      <c r="N120" s="46">
        <v>408.72500600000001</v>
      </c>
      <c r="O120" s="46">
        <v>416.37298600000003</v>
      </c>
      <c r="P120" s="46">
        <v>396.06698599999999</v>
      </c>
      <c r="Q120" s="46">
        <v>396.06698599999999</v>
      </c>
      <c r="R120" s="195">
        <f t="shared" si="8"/>
        <v>-2.1135938385570818E-2</v>
      </c>
      <c r="S120" s="195"/>
      <c r="W120" s="40"/>
      <c r="X120" s="46"/>
      <c r="Z120" s="40"/>
    </row>
    <row r="121" spans="1:26">
      <c r="A121" s="288"/>
      <c r="B121" s="165"/>
      <c r="C121" s="33"/>
      <c r="D121" s="46"/>
      <c r="E121" s="46"/>
      <c r="F121" s="46"/>
      <c r="G121" s="33"/>
      <c r="M121" s="40">
        <v>40512</v>
      </c>
      <c r="N121" s="46">
        <v>407.86200000000002</v>
      </c>
      <c r="O121" s="46">
        <v>440.85598800000002</v>
      </c>
      <c r="P121" s="46">
        <v>407.86200000000002</v>
      </c>
      <c r="Q121" s="46">
        <v>439.72399899999999</v>
      </c>
      <c r="R121" s="195">
        <f t="shared" si="8"/>
        <v>0.11022633681465188</v>
      </c>
      <c r="S121" s="195"/>
      <c r="W121" s="40"/>
      <c r="X121" s="46"/>
      <c r="Z121" s="40"/>
    </row>
    <row r="122" spans="1:26">
      <c r="A122" s="288"/>
      <c r="B122" s="165"/>
      <c r="C122" s="33"/>
      <c r="D122" s="46"/>
      <c r="E122" s="46"/>
      <c r="F122" s="46"/>
      <c r="G122" s="33"/>
      <c r="M122" s="40">
        <v>40543</v>
      </c>
      <c r="N122" s="46">
        <v>443.20800800000001</v>
      </c>
      <c r="O122" s="46">
        <v>446.22000100000002</v>
      </c>
      <c r="P122" s="46">
        <v>422.98998999999998</v>
      </c>
      <c r="Q122" s="46">
        <v>430.23700000000002</v>
      </c>
      <c r="R122" s="195">
        <f t="shared" si="8"/>
        <v>-2.1574894755744256E-2</v>
      </c>
      <c r="S122" s="195"/>
      <c r="W122" s="40"/>
      <c r="X122" s="46"/>
      <c r="Z122" s="40"/>
    </row>
    <row r="123" spans="1:26">
      <c r="A123" s="288"/>
      <c r="B123" s="165"/>
      <c r="C123" s="33"/>
      <c r="D123" s="46"/>
      <c r="E123" s="46"/>
      <c r="F123" s="46"/>
      <c r="G123" s="33"/>
      <c r="M123" s="40">
        <v>40574</v>
      </c>
      <c r="N123" s="46">
        <v>442.175995</v>
      </c>
      <c r="O123" s="46">
        <v>447.533997</v>
      </c>
      <c r="P123" s="46">
        <v>434.79199199999999</v>
      </c>
      <c r="Q123" s="46">
        <v>446.15798999999998</v>
      </c>
      <c r="R123" s="195">
        <f t="shared" si="8"/>
        <v>3.7005162271027237E-2</v>
      </c>
      <c r="S123" s="195"/>
      <c r="W123" s="40"/>
      <c r="X123" s="46"/>
      <c r="Z123" s="40"/>
    </row>
    <row r="124" spans="1:26">
      <c r="A124" s="288"/>
      <c r="B124" s="165"/>
      <c r="C124" s="33"/>
      <c r="D124" s="46"/>
      <c r="E124" s="46"/>
      <c r="F124" s="46"/>
      <c r="G124" s="33"/>
      <c r="M124" s="40">
        <v>40602</v>
      </c>
      <c r="N124" s="46">
        <v>444.233002</v>
      </c>
      <c r="O124" s="46">
        <v>448.58099399999998</v>
      </c>
      <c r="P124" s="46">
        <v>420.22799700000002</v>
      </c>
      <c r="Q124" s="46">
        <v>445.415009</v>
      </c>
      <c r="R124" s="195">
        <f t="shared" si="8"/>
        <v>-1.6652867743105482E-3</v>
      </c>
      <c r="S124" s="195"/>
      <c r="W124" s="40"/>
      <c r="X124" s="46"/>
      <c r="Z124" s="40"/>
    </row>
    <row r="125" spans="1:26">
      <c r="A125" s="288"/>
      <c r="B125" s="165"/>
      <c r="C125" s="33"/>
      <c r="D125" s="46"/>
      <c r="E125" s="46"/>
      <c r="F125" s="46"/>
      <c r="G125" s="33"/>
      <c r="M125" s="40">
        <v>40633</v>
      </c>
      <c r="N125" s="46">
        <v>451.41299400000003</v>
      </c>
      <c r="O125" s="46">
        <v>454.915009</v>
      </c>
      <c r="P125" s="46">
        <v>428.24499500000002</v>
      </c>
      <c r="Q125" s="46">
        <v>447.73998999999998</v>
      </c>
      <c r="R125" s="195">
        <f t="shared" si="8"/>
        <v>5.2198083877321722E-3</v>
      </c>
      <c r="S125" s="195"/>
      <c r="W125" s="40"/>
      <c r="X125" s="46"/>
      <c r="Z125" s="40"/>
    </row>
    <row r="126" spans="1:26">
      <c r="A126" s="288"/>
      <c r="B126" s="165"/>
      <c r="C126" s="33"/>
      <c r="D126" s="46"/>
      <c r="E126" s="46"/>
      <c r="F126" s="46"/>
      <c r="G126" s="33"/>
      <c r="M126" s="40">
        <v>40663</v>
      </c>
      <c r="N126" s="46">
        <v>446.68099999999998</v>
      </c>
      <c r="O126" s="46">
        <v>446.68099999999998</v>
      </c>
      <c r="P126" s="46">
        <v>427.61700400000001</v>
      </c>
      <c r="Q126" s="46">
        <v>440.91101099999997</v>
      </c>
      <c r="R126" s="195">
        <f t="shared" si="8"/>
        <v>-1.5252108707109246E-2</v>
      </c>
      <c r="S126" s="195"/>
      <c r="W126" s="40"/>
      <c r="X126" s="46"/>
      <c r="Z126" s="40"/>
    </row>
    <row r="127" spans="1:26">
      <c r="A127" s="288"/>
      <c r="B127" s="165"/>
      <c r="C127" s="33"/>
      <c r="D127" s="46"/>
      <c r="E127" s="46"/>
      <c r="F127" s="46"/>
      <c r="G127" s="33"/>
      <c r="M127" s="40">
        <v>40694</v>
      </c>
      <c r="N127" s="46">
        <v>437.38799999999998</v>
      </c>
      <c r="O127" s="46">
        <v>437.38799999999998</v>
      </c>
      <c r="P127" s="46">
        <v>401.54501299999998</v>
      </c>
      <c r="Q127" s="46">
        <v>421.334991</v>
      </c>
      <c r="R127" s="195">
        <f t="shared" si="8"/>
        <v>-4.4399027267658764E-2</v>
      </c>
      <c r="S127" s="195"/>
      <c r="W127" s="40"/>
      <c r="X127" s="46"/>
      <c r="Z127" s="40"/>
    </row>
    <row r="128" spans="1:26">
      <c r="A128" s="288"/>
      <c r="B128" s="165"/>
      <c r="C128" s="33"/>
      <c r="D128" s="46"/>
      <c r="E128" s="46"/>
      <c r="F128" s="46"/>
      <c r="G128" s="33"/>
      <c r="M128" s="40">
        <v>40724</v>
      </c>
      <c r="N128" s="46">
        <v>426.12298600000003</v>
      </c>
      <c r="O128" s="46">
        <v>429.05898999999999</v>
      </c>
      <c r="P128" s="46">
        <v>411.283997</v>
      </c>
      <c r="Q128" s="46">
        <v>417.64801</v>
      </c>
      <c r="R128" s="195">
        <f t="shared" si="8"/>
        <v>-8.7507116160689957E-3</v>
      </c>
      <c r="S128" s="195"/>
      <c r="W128" s="40"/>
      <c r="X128" s="46"/>
      <c r="Z128" s="40"/>
    </row>
    <row r="129" spans="1:26">
      <c r="A129" s="288"/>
      <c r="B129" s="165"/>
      <c r="C129" s="33"/>
      <c r="D129" s="46"/>
      <c r="E129" s="46"/>
      <c r="F129" s="46"/>
      <c r="G129" s="33"/>
      <c r="M129" s="40">
        <v>40755</v>
      </c>
      <c r="N129" s="46">
        <v>411.70700099999999</v>
      </c>
      <c r="O129" s="46">
        <v>411.70700099999999</v>
      </c>
      <c r="P129" s="46">
        <v>344.28201300000001</v>
      </c>
      <c r="Q129" s="46">
        <v>378.46899400000001</v>
      </c>
      <c r="R129" s="195">
        <f t="shared" si="8"/>
        <v>-9.3808697903289384E-2</v>
      </c>
      <c r="S129" s="195"/>
      <c r="W129" s="40"/>
      <c r="X129" s="46"/>
      <c r="Z129" s="40"/>
    </row>
    <row r="130" spans="1:26">
      <c r="A130" s="288"/>
      <c r="B130" s="165"/>
      <c r="C130" s="33"/>
      <c r="D130" s="46"/>
      <c r="E130" s="46"/>
      <c r="F130" s="46"/>
      <c r="G130" s="33"/>
      <c r="M130" s="40">
        <v>40786</v>
      </c>
      <c r="N130" s="46">
        <v>380.15499899999998</v>
      </c>
      <c r="O130" s="46">
        <v>380.15499899999998</v>
      </c>
      <c r="P130" s="46">
        <v>339.739014</v>
      </c>
      <c r="Q130" s="46">
        <v>348.28201300000001</v>
      </c>
      <c r="R130" s="195">
        <f t="shared" si="8"/>
        <v>-7.9760776915849596E-2</v>
      </c>
      <c r="S130" s="195"/>
      <c r="W130" s="40"/>
      <c r="X130" s="46"/>
      <c r="Z130" s="40"/>
    </row>
    <row r="131" spans="1:26">
      <c r="A131" s="288"/>
      <c r="B131" s="165"/>
      <c r="C131" s="33"/>
      <c r="D131" s="46"/>
      <c r="E131" s="46"/>
      <c r="F131" s="46"/>
      <c r="G131" s="33"/>
      <c r="M131" s="40">
        <v>40816</v>
      </c>
      <c r="N131" s="46">
        <v>334.75100700000002</v>
      </c>
      <c r="O131" s="46">
        <v>394.92401100000001</v>
      </c>
      <c r="P131" s="46">
        <v>323.93499800000001</v>
      </c>
      <c r="Q131" s="46">
        <v>384.21899400000001</v>
      </c>
      <c r="R131" s="195">
        <f t="shared" si="8"/>
        <v>0.10318356865589839</v>
      </c>
      <c r="S131" s="195"/>
      <c r="W131" s="40"/>
      <c r="X131" s="46"/>
      <c r="Z131" s="40"/>
    </row>
    <row r="132" spans="1:26">
      <c r="A132" s="288"/>
      <c r="B132" s="165"/>
      <c r="C132" s="33"/>
      <c r="D132" s="46"/>
      <c r="E132" s="46"/>
      <c r="F132" s="46"/>
      <c r="G132" s="33"/>
      <c r="M132" s="40">
        <v>40847</v>
      </c>
      <c r="N132" s="46">
        <v>367.942993</v>
      </c>
      <c r="O132" s="46">
        <v>388.20901500000002</v>
      </c>
      <c r="P132" s="46">
        <v>347.73800699999998</v>
      </c>
      <c r="Q132" s="46">
        <v>380.85299700000002</v>
      </c>
      <c r="R132" s="195">
        <f t="shared" ref="R132:R195" si="9">Q132/Q131-1</f>
        <v>-8.7606210327019207E-3</v>
      </c>
      <c r="S132" s="195"/>
      <c r="W132" s="40"/>
      <c r="X132" s="46"/>
      <c r="Z132" s="40"/>
    </row>
    <row r="133" spans="1:26">
      <c r="A133" s="288"/>
      <c r="B133" s="165"/>
      <c r="C133" s="33"/>
      <c r="D133" s="46"/>
      <c r="E133" s="46"/>
      <c r="F133" s="46"/>
      <c r="G133" s="33"/>
      <c r="M133" s="40">
        <v>40877</v>
      </c>
      <c r="N133" s="46">
        <v>378.58898900000003</v>
      </c>
      <c r="O133" s="46">
        <v>384.94699100000003</v>
      </c>
      <c r="P133" s="46">
        <v>358.54199199999999</v>
      </c>
      <c r="Q133" s="46">
        <v>384.94699100000003</v>
      </c>
      <c r="R133" s="195">
        <f t="shared" si="9"/>
        <v>1.0749538620540289E-2</v>
      </c>
      <c r="S133" s="195"/>
      <c r="W133" s="40"/>
      <c r="X133" s="46"/>
      <c r="Z133" s="40"/>
    </row>
    <row r="134" spans="1:26">
      <c r="A134" s="288"/>
      <c r="B134" s="165"/>
      <c r="C134" s="33"/>
      <c r="D134" s="46"/>
      <c r="E134" s="46"/>
      <c r="F134" s="46"/>
      <c r="G134" s="33"/>
      <c r="M134" s="40">
        <v>40908</v>
      </c>
      <c r="N134" s="46">
        <v>389.47601300000002</v>
      </c>
      <c r="O134" s="46">
        <v>399.709991</v>
      </c>
      <c r="P134" s="46">
        <v>389.08999599999999</v>
      </c>
      <c r="Q134" s="46">
        <v>397.35598800000002</v>
      </c>
      <c r="R134" s="195">
        <f t="shared" si="9"/>
        <v>3.2235599420492589E-2</v>
      </c>
      <c r="S134" s="195"/>
      <c r="W134" s="40"/>
      <c r="X134" s="46"/>
      <c r="Z134" s="40"/>
    </row>
    <row r="135" spans="1:26">
      <c r="A135" s="288"/>
      <c r="B135" s="165"/>
      <c r="C135" s="33"/>
      <c r="D135" s="46"/>
      <c r="E135" s="46"/>
      <c r="F135" s="46"/>
      <c r="G135" s="33"/>
      <c r="M135" s="40">
        <v>40939</v>
      </c>
      <c r="N135" s="46">
        <v>404.60400399999997</v>
      </c>
      <c r="O135" s="46">
        <v>430.54400600000002</v>
      </c>
      <c r="P135" s="46">
        <v>404.60400399999997</v>
      </c>
      <c r="Q135" s="46">
        <v>429.84698500000002</v>
      </c>
      <c r="R135" s="195">
        <f t="shared" si="9"/>
        <v>8.1767981309495141E-2</v>
      </c>
      <c r="S135" s="195"/>
      <c r="W135" s="40"/>
      <c r="X135" s="46"/>
      <c r="Z135" s="40"/>
    </row>
    <row r="136" spans="1:26">
      <c r="A136" s="288"/>
      <c r="B136" s="165"/>
      <c r="C136" s="33"/>
      <c r="D136" s="46"/>
      <c r="E136" s="46"/>
      <c r="F136" s="46"/>
      <c r="G136" s="33"/>
      <c r="M136" s="40">
        <v>40968</v>
      </c>
      <c r="N136" s="46">
        <v>428.37100199999998</v>
      </c>
      <c r="O136" s="46">
        <v>436.243988</v>
      </c>
      <c r="P136" s="46">
        <v>410.76901199999998</v>
      </c>
      <c r="Q136" s="46">
        <v>426.60598800000002</v>
      </c>
      <c r="R136" s="195">
        <f t="shared" si="9"/>
        <v>-7.5398853850283665E-3</v>
      </c>
      <c r="S136" s="195"/>
      <c r="W136" s="40"/>
      <c r="X136" s="46"/>
      <c r="Z136" s="40"/>
    </row>
    <row r="137" spans="1:26">
      <c r="A137" s="288"/>
      <c r="B137" s="165"/>
      <c r="C137" s="33"/>
      <c r="D137" s="46"/>
      <c r="E137" s="46"/>
      <c r="F137" s="46"/>
      <c r="G137" s="33"/>
      <c r="M137" s="40">
        <v>40999</v>
      </c>
      <c r="N137" s="46">
        <v>430.93398999999999</v>
      </c>
      <c r="O137" s="46">
        <v>430.93398999999999</v>
      </c>
      <c r="P137" s="46">
        <v>408.72699</v>
      </c>
      <c r="Q137" s="46">
        <v>421.20901500000002</v>
      </c>
      <c r="R137" s="195">
        <f t="shared" si="9"/>
        <v>-1.265095463216992E-2</v>
      </c>
      <c r="S137" s="195"/>
      <c r="W137" s="40"/>
      <c r="X137" s="46"/>
      <c r="Z137" s="40"/>
    </row>
    <row r="138" spans="1:26">
      <c r="A138" s="288"/>
      <c r="B138" s="165"/>
      <c r="C138" s="33"/>
      <c r="D138" s="46"/>
      <c r="E138" s="46"/>
      <c r="F138" s="46"/>
      <c r="G138" s="33"/>
      <c r="M138" s="40">
        <v>41029</v>
      </c>
      <c r="N138" s="46">
        <v>419.533997</v>
      </c>
      <c r="O138" s="46">
        <v>422.05801400000001</v>
      </c>
      <c r="P138" s="46">
        <v>384.364014</v>
      </c>
      <c r="Q138" s="46">
        <v>384.364014</v>
      </c>
      <c r="R138" s="195">
        <f t="shared" si="9"/>
        <v>-8.7474388457711494E-2</v>
      </c>
      <c r="S138" s="195"/>
      <c r="W138" s="40"/>
      <c r="X138" s="46"/>
      <c r="Z138" s="40"/>
    </row>
    <row r="139" spans="1:26">
      <c r="A139" s="288"/>
      <c r="B139" s="165"/>
      <c r="C139" s="33"/>
      <c r="D139" s="46"/>
      <c r="E139" s="46"/>
      <c r="F139" s="46"/>
      <c r="G139" s="33"/>
      <c r="M139" s="40">
        <v>41060</v>
      </c>
      <c r="N139" s="46">
        <v>377.658997</v>
      </c>
      <c r="O139" s="46">
        <v>407.08999599999999</v>
      </c>
      <c r="P139" s="46">
        <v>371.79800399999999</v>
      </c>
      <c r="Q139" s="46">
        <v>407.08999599999999</v>
      </c>
      <c r="R139" s="195">
        <f t="shared" si="9"/>
        <v>5.9126195929465997E-2</v>
      </c>
      <c r="S139" s="195"/>
      <c r="W139" s="40"/>
      <c r="X139" s="46"/>
      <c r="Z139" s="40"/>
    </row>
    <row r="140" spans="1:26">
      <c r="A140" s="288"/>
      <c r="B140" s="165"/>
      <c r="C140" s="33"/>
      <c r="D140" s="46"/>
      <c r="E140" s="46"/>
      <c r="F140" s="46"/>
      <c r="G140" s="33"/>
      <c r="M140" s="40">
        <v>41090</v>
      </c>
      <c r="N140" s="46">
        <v>410.834991</v>
      </c>
      <c r="O140" s="46">
        <v>427.13400300000001</v>
      </c>
      <c r="P140" s="46">
        <v>404.22100799999998</v>
      </c>
      <c r="Q140" s="46">
        <v>423.31500199999999</v>
      </c>
      <c r="R140" s="195">
        <f t="shared" si="9"/>
        <v>3.9856066617760977E-2</v>
      </c>
      <c r="S140" s="195"/>
      <c r="W140" s="40"/>
      <c r="X140" s="46"/>
      <c r="Z140" s="40"/>
    </row>
    <row r="141" spans="1:26">
      <c r="A141" s="288"/>
      <c r="B141" s="165"/>
      <c r="C141" s="33"/>
      <c r="D141" s="46"/>
      <c r="E141" s="46"/>
      <c r="F141" s="46"/>
      <c r="G141" s="33"/>
      <c r="M141" s="40">
        <v>41121</v>
      </c>
      <c r="N141" s="46">
        <v>422.90701300000001</v>
      </c>
      <c r="O141" s="46">
        <v>440.22399899999999</v>
      </c>
      <c r="P141" s="46">
        <v>417.61801100000002</v>
      </c>
      <c r="Q141" s="46">
        <v>435.21899400000001</v>
      </c>
      <c r="R141" s="195">
        <f t="shared" si="9"/>
        <v>2.8120883842430056E-2</v>
      </c>
      <c r="S141" s="195"/>
      <c r="W141" s="40"/>
      <c r="X141" s="46"/>
      <c r="Z141" s="40"/>
    </row>
    <row r="142" spans="1:26">
      <c r="A142" s="288"/>
      <c r="B142" s="165"/>
      <c r="C142" s="33"/>
      <c r="D142" s="46"/>
      <c r="E142" s="46"/>
      <c r="F142" s="46"/>
      <c r="G142" s="33"/>
      <c r="M142" s="40">
        <v>41152</v>
      </c>
      <c r="N142" s="46">
        <v>439.43301400000001</v>
      </c>
      <c r="O142" s="46">
        <v>461.10400399999997</v>
      </c>
      <c r="P142" s="46">
        <v>433.52899200000002</v>
      </c>
      <c r="Q142" s="46">
        <v>445.92099000000002</v>
      </c>
      <c r="R142" s="195">
        <f t="shared" si="9"/>
        <v>2.4589910246426427E-2</v>
      </c>
      <c r="S142" s="195"/>
      <c r="W142" s="40"/>
      <c r="X142" s="46"/>
      <c r="Z142" s="40"/>
    </row>
    <row r="143" spans="1:26">
      <c r="A143" s="288"/>
      <c r="B143" s="165"/>
      <c r="C143" s="33"/>
      <c r="D143" s="46"/>
      <c r="E143" s="46"/>
      <c r="F143" s="46"/>
      <c r="G143" s="33"/>
      <c r="M143" s="40">
        <v>41182</v>
      </c>
      <c r="N143" s="46">
        <v>452.23001099999999</v>
      </c>
      <c r="O143" s="46">
        <v>453.84399400000001</v>
      </c>
      <c r="P143" s="46">
        <v>434.41799900000001</v>
      </c>
      <c r="Q143" s="46">
        <v>442.17498799999998</v>
      </c>
      <c r="R143" s="195">
        <f t="shared" si="9"/>
        <v>-8.4005958095850763E-3</v>
      </c>
      <c r="S143" s="195"/>
      <c r="W143" s="40"/>
      <c r="X143" s="46"/>
      <c r="Z143" s="40"/>
    </row>
    <row r="144" spans="1:26">
      <c r="A144" s="288"/>
      <c r="B144" s="165"/>
      <c r="C144" s="33"/>
      <c r="D144" s="46"/>
      <c r="E144" s="46"/>
      <c r="F144" s="46"/>
      <c r="G144" s="33"/>
      <c r="M144" s="40">
        <v>41213</v>
      </c>
      <c r="N144" s="46">
        <v>445.79098499999998</v>
      </c>
      <c r="O144" s="46">
        <v>445.79098499999998</v>
      </c>
      <c r="P144" s="46">
        <v>429.72799700000002</v>
      </c>
      <c r="Q144" s="46">
        <v>442.08401500000002</v>
      </c>
      <c r="R144" s="195">
        <f t="shared" si="9"/>
        <v>-2.0573981448257506E-4</v>
      </c>
      <c r="S144" s="195"/>
      <c r="W144" s="40"/>
      <c r="X144" s="46"/>
      <c r="Z144" s="40"/>
    </row>
    <row r="145" spans="1:26">
      <c r="A145" s="288"/>
      <c r="B145" s="165"/>
      <c r="C145" s="33"/>
      <c r="D145" s="46"/>
      <c r="E145" s="46"/>
      <c r="F145" s="46"/>
      <c r="G145" s="33"/>
      <c r="M145" s="40">
        <v>41243</v>
      </c>
      <c r="N145" s="46">
        <v>442.14401199999998</v>
      </c>
      <c r="O145" s="46">
        <v>449.760986</v>
      </c>
      <c r="P145" s="46">
        <v>436.66598499999998</v>
      </c>
      <c r="Q145" s="46">
        <v>444.08801299999999</v>
      </c>
      <c r="R145" s="195">
        <f t="shared" si="9"/>
        <v>4.5330704843511427E-3</v>
      </c>
      <c r="S145" s="195"/>
      <c r="W145" s="40"/>
      <c r="X145" s="46"/>
      <c r="Z145" s="40"/>
    </row>
    <row r="146" spans="1:26">
      <c r="A146" s="288"/>
      <c r="B146" s="165"/>
      <c r="C146" s="33"/>
      <c r="D146" s="46"/>
      <c r="E146" s="46"/>
      <c r="F146" s="46"/>
      <c r="G146" s="33"/>
      <c r="M146" s="40">
        <v>41274</v>
      </c>
      <c r="N146" s="46">
        <v>454.50299100000001</v>
      </c>
      <c r="O146" s="46">
        <v>471.24301100000002</v>
      </c>
      <c r="P146" s="46">
        <v>454.10598800000002</v>
      </c>
      <c r="Q146" s="46">
        <v>465.78601099999997</v>
      </c>
      <c r="R146" s="195">
        <f t="shared" si="9"/>
        <v>4.8859679533840517E-2</v>
      </c>
      <c r="S146" s="195"/>
      <c r="W146" s="40"/>
      <c r="X146" s="46"/>
      <c r="Z146" s="40"/>
    </row>
    <row r="147" spans="1:26">
      <c r="A147" s="288"/>
      <c r="B147" s="165"/>
      <c r="C147" s="33"/>
      <c r="D147" s="46"/>
      <c r="E147" s="46"/>
      <c r="F147" s="46"/>
      <c r="G147" s="33"/>
      <c r="M147" s="40">
        <v>41305</v>
      </c>
      <c r="N147" s="46">
        <v>470.69101000000001</v>
      </c>
      <c r="O147" s="46">
        <v>476.46499599999999</v>
      </c>
      <c r="P147" s="46">
        <v>463.97000100000002</v>
      </c>
      <c r="Q147" s="46">
        <v>473.07299799999998</v>
      </c>
      <c r="R147" s="195">
        <f t="shared" si="9"/>
        <v>1.5644495171410311E-2</v>
      </c>
      <c r="S147" s="195"/>
      <c r="W147" s="40"/>
      <c r="X147" s="46"/>
      <c r="Z147" s="40"/>
    </row>
    <row r="148" spans="1:26">
      <c r="A148" s="288"/>
      <c r="B148" s="165"/>
      <c r="C148" s="33"/>
      <c r="D148" s="46"/>
      <c r="E148" s="46"/>
      <c r="F148" s="46"/>
      <c r="G148" s="33"/>
      <c r="M148" s="40">
        <v>41333</v>
      </c>
      <c r="N148" s="46">
        <v>471.85598800000002</v>
      </c>
      <c r="O148" s="46">
        <v>482.07998700000002</v>
      </c>
      <c r="P148" s="46">
        <v>471.21099900000002</v>
      </c>
      <c r="Q148" s="46">
        <v>471.21099900000002</v>
      </c>
      <c r="R148" s="195">
        <f t="shared" si="9"/>
        <v>-3.9359655018821327E-3</v>
      </c>
      <c r="S148" s="195"/>
      <c r="W148" s="40"/>
      <c r="X148" s="46"/>
      <c r="Z148" s="40"/>
    </row>
    <row r="149" spans="1:26">
      <c r="A149" s="288"/>
      <c r="B149" s="165"/>
      <c r="C149" s="33"/>
      <c r="D149" s="46"/>
      <c r="E149" s="46"/>
      <c r="F149" s="46"/>
      <c r="G149" s="33"/>
      <c r="M149" s="40">
        <v>41364</v>
      </c>
      <c r="N149" s="46">
        <v>475.02200299999998</v>
      </c>
      <c r="O149" s="46">
        <v>480.67800899999997</v>
      </c>
      <c r="P149" s="46">
        <v>457.23498499999999</v>
      </c>
      <c r="Q149" s="46">
        <v>480.13400300000001</v>
      </c>
      <c r="R149" s="195">
        <f t="shared" si="9"/>
        <v>1.8936323682885892E-2</v>
      </c>
      <c r="S149" s="195"/>
      <c r="W149" s="40"/>
      <c r="X149" s="46"/>
      <c r="Z149" s="40"/>
    </row>
    <row r="150" spans="1:26">
      <c r="A150" s="288"/>
      <c r="B150" s="165"/>
      <c r="C150" s="33"/>
      <c r="D150" s="46"/>
      <c r="E150" s="46"/>
      <c r="F150" s="46"/>
      <c r="G150" s="33"/>
      <c r="M150" s="40">
        <v>41394</v>
      </c>
      <c r="N150" s="46">
        <v>476.5</v>
      </c>
      <c r="O150" s="46">
        <v>496.23400900000001</v>
      </c>
      <c r="P150" s="46">
        <v>476.5</v>
      </c>
      <c r="Q150" s="46">
        <v>491.70901500000002</v>
      </c>
      <c r="R150" s="195">
        <f t="shared" si="9"/>
        <v>2.4107878066698785E-2</v>
      </c>
      <c r="S150" s="195"/>
      <c r="W150" s="40"/>
      <c r="X150" s="46"/>
      <c r="Z150" s="40"/>
    </row>
    <row r="151" spans="1:26">
      <c r="A151" s="288"/>
      <c r="B151" s="165"/>
      <c r="C151" s="33"/>
      <c r="D151" s="46"/>
      <c r="E151" s="46"/>
      <c r="F151" s="46"/>
      <c r="G151" s="33"/>
      <c r="M151" s="40">
        <v>41425</v>
      </c>
      <c r="N151" s="46">
        <v>488.50500499999998</v>
      </c>
      <c r="O151" s="46">
        <v>488.50500499999998</v>
      </c>
      <c r="P151" s="46">
        <v>457.97500600000001</v>
      </c>
      <c r="Q151" s="46">
        <v>468.79199199999999</v>
      </c>
      <c r="R151" s="195">
        <f t="shared" si="9"/>
        <v>-4.6606879884030672E-2</v>
      </c>
      <c r="S151" s="195"/>
      <c r="W151" s="40"/>
      <c r="X151" s="46"/>
      <c r="Z151" s="40"/>
    </row>
    <row r="152" spans="1:26">
      <c r="A152" s="288"/>
      <c r="B152" s="165"/>
      <c r="C152" s="33"/>
      <c r="D152" s="46"/>
      <c r="E152" s="46"/>
      <c r="F152" s="46"/>
      <c r="G152" s="33"/>
      <c r="M152" s="40">
        <v>41455</v>
      </c>
      <c r="N152" s="46">
        <v>473.89099099999999</v>
      </c>
      <c r="O152" s="46">
        <v>498.03298999999998</v>
      </c>
      <c r="P152" s="46">
        <v>470.92700200000002</v>
      </c>
      <c r="Q152" s="46">
        <v>495.36498999999998</v>
      </c>
      <c r="R152" s="195">
        <f t="shared" si="9"/>
        <v>5.6683984482396976E-2</v>
      </c>
      <c r="S152" s="195"/>
      <c r="W152" s="40"/>
      <c r="X152" s="46"/>
      <c r="Z152" s="40"/>
    </row>
    <row r="153" spans="1:26">
      <c r="A153" s="288"/>
      <c r="B153" s="165"/>
      <c r="C153" s="33"/>
      <c r="D153" s="46"/>
      <c r="E153" s="46"/>
      <c r="F153" s="46"/>
      <c r="G153" s="33"/>
      <c r="M153" s="40">
        <v>41486</v>
      </c>
      <c r="N153" s="46">
        <v>497.77099600000003</v>
      </c>
      <c r="O153" s="46">
        <v>503.52801499999998</v>
      </c>
      <c r="P153" s="46">
        <v>494.02700800000002</v>
      </c>
      <c r="Q153" s="46">
        <v>496.78500400000001</v>
      </c>
      <c r="R153" s="195">
        <f t="shared" si="9"/>
        <v>2.8666014527995998E-3</v>
      </c>
      <c r="S153" s="195"/>
      <c r="W153" s="40"/>
      <c r="X153" s="46"/>
      <c r="Z153" s="40"/>
    </row>
    <row r="154" spans="1:26">
      <c r="A154" s="288"/>
      <c r="B154" s="165"/>
      <c r="C154" s="33"/>
      <c r="D154" s="46"/>
      <c r="E154" s="46"/>
      <c r="F154" s="46"/>
      <c r="G154" s="33"/>
      <c r="M154" s="40">
        <v>41517</v>
      </c>
      <c r="N154" s="46">
        <v>502.966003</v>
      </c>
      <c r="O154" s="46">
        <v>511.30200200000002</v>
      </c>
      <c r="P154" s="46">
        <v>501.76001000000002</v>
      </c>
      <c r="Q154" s="46">
        <v>501.76001000000002</v>
      </c>
      <c r="R154" s="195">
        <f t="shared" si="9"/>
        <v>1.0014404541083932E-2</v>
      </c>
      <c r="S154" s="195"/>
      <c r="W154" s="40"/>
      <c r="X154" s="46"/>
      <c r="Z154" s="40"/>
    </row>
    <row r="155" spans="1:26">
      <c r="A155" s="288"/>
      <c r="B155" s="165"/>
      <c r="C155" s="33"/>
      <c r="D155" s="46"/>
      <c r="E155" s="46"/>
      <c r="F155" s="46"/>
      <c r="G155" s="33"/>
      <c r="M155" s="40">
        <v>41547</v>
      </c>
      <c r="N155" s="46">
        <v>503.334991</v>
      </c>
      <c r="O155" s="46">
        <v>537.63201900000001</v>
      </c>
      <c r="P155" s="46">
        <v>497.28500400000001</v>
      </c>
      <c r="Q155" s="46">
        <v>532.33300799999995</v>
      </c>
      <c r="R155" s="195">
        <f t="shared" si="9"/>
        <v>6.0931515845592976E-2</v>
      </c>
      <c r="S155" s="195"/>
      <c r="W155" s="40"/>
      <c r="X155" s="46"/>
      <c r="Z155" s="40"/>
    </row>
    <row r="156" spans="1:26">
      <c r="A156" s="288"/>
      <c r="B156" s="165"/>
      <c r="C156" s="33"/>
      <c r="D156" s="46"/>
      <c r="E156" s="46"/>
      <c r="F156" s="46"/>
      <c r="G156" s="33"/>
      <c r="M156" s="40">
        <v>41578</v>
      </c>
      <c r="N156" s="46">
        <v>534.97601299999997</v>
      </c>
      <c r="O156" s="46">
        <v>544.69000200000005</v>
      </c>
      <c r="P156" s="46">
        <v>534.27502400000003</v>
      </c>
      <c r="Q156" s="46">
        <v>542.78601100000003</v>
      </c>
      <c r="R156" s="195">
        <f t="shared" si="9"/>
        <v>1.9636210497771867E-2</v>
      </c>
      <c r="S156" s="195"/>
      <c r="W156" s="40"/>
      <c r="X156" s="46"/>
      <c r="Z156" s="40"/>
    </row>
    <row r="157" spans="1:26">
      <c r="A157" s="288"/>
      <c r="B157" s="165"/>
      <c r="C157" s="33"/>
      <c r="D157" s="46"/>
      <c r="E157" s="46"/>
      <c r="F157" s="46"/>
      <c r="G157" s="33"/>
      <c r="M157" s="40">
        <v>41608</v>
      </c>
      <c r="N157" s="46">
        <v>542.36798099999999</v>
      </c>
      <c r="O157" s="46">
        <v>549.70202600000005</v>
      </c>
      <c r="P157" s="46">
        <v>525.32397500000002</v>
      </c>
      <c r="Q157" s="46">
        <v>548.864014</v>
      </c>
      <c r="R157" s="195">
        <f t="shared" si="9"/>
        <v>1.1197788588549251E-2</v>
      </c>
      <c r="S157" s="195"/>
      <c r="W157" s="40"/>
      <c r="X157" s="46"/>
      <c r="Z157" s="40"/>
    </row>
    <row r="158" spans="1:26">
      <c r="A158" s="288"/>
      <c r="B158" s="165"/>
      <c r="C158" s="33"/>
      <c r="D158" s="46"/>
      <c r="E158" s="46"/>
      <c r="F158" s="46"/>
      <c r="G158" s="33"/>
      <c r="M158" s="40">
        <v>41639</v>
      </c>
      <c r="N158" s="46">
        <v>546.932007</v>
      </c>
      <c r="O158" s="46">
        <v>565.15997300000004</v>
      </c>
      <c r="P158" s="46">
        <v>535.72699</v>
      </c>
      <c r="Q158" s="46">
        <v>535.72699</v>
      </c>
      <c r="R158" s="195">
        <f t="shared" si="9"/>
        <v>-2.3934934090978688E-2</v>
      </c>
      <c r="S158" s="195"/>
      <c r="W158" s="40"/>
      <c r="X158" s="46"/>
      <c r="Z158" s="40"/>
    </row>
    <row r="159" spans="1:26">
      <c r="A159" s="288"/>
      <c r="B159" s="165"/>
      <c r="C159" s="33"/>
      <c r="D159" s="46"/>
      <c r="E159" s="46"/>
      <c r="F159" s="46"/>
      <c r="G159" s="33"/>
      <c r="M159" s="40">
        <v>41670</v>
      </c>
      <c r="N159" s="46">
        <v>534.70599400000003</v>
      </c>
      <c r="O159" s="46">
        <v>556.52002000000005</v>
      </c>
      <c r="P159" s="46">
        <v>532.65002400000003</v>
      </c>
      <c r="Q159" s="46">
        <v>555.71698000000004</v>
      </c>
      <c r="R159" s="195">
        <f t="shared" si="9"/>
        <v>3.7313763116545662E-2</v>
      </c>
      <c r="S159" s="195"/>
      <c r="W159" s="40"/>
      <c r="X159" s="46"/>
      <c r="Z159" s="40"/>
    </row>
    <row r="160" spans="1:26">
      <c r="A160" s="288"/>
      <c r="B160" s="165"/>
      <c r="C160" s="33"/>
      <c r="D160" s="46"/>
      <c r="E160" s="46"/>
      <c r="F160" s="46"/>
      <c r="G160" s="33"/>
      <c r="M160" s="40">
        <v>41698</v>
      </c>
      <c r="N160" s="46">
        <v>553.14502000000005</v>
      </c>
      <c r="O160" s="46">
        <v>561.99597200000005</v>
      </c>
      <c r="P160" s="46">
        <v>539.72100799999998</v>
      </c>
      <c r="Q160" s="46">
        <v>561.95300299999997</v>
      </c>
      <c r="R160" s="195">
        <f t="shared" si="9"/>
        <v>1.1221580812592613E-2</v>
      </c>
      <c r="S160" s="195"/>
      <c r="W160" s="40"/>
      <c r="X160" s="46"/>
      <c r="Z160" s="40"/>
    </row>
    <row r="161" spans="1:26">
      <c r="A161" s="288"/>
      <c r="B161" s="165"/>
      <c r="C161" s="33"/>
      <c r="D161" s="46"/>
      <c r="E161" s="46"/>
      <c r="F161" s="46"/>
      <c r="G161" s="33"/>
      <c r="M161" s="40">
        <v>41729</v>
      </c>
      <c r="N161" s="46">
        <v>560.14099099999999</v>
      </c>
      <c r="O161" s="46">
        <v>578.36798099999999</v>
      </c>
      <c r="P161" s="46">
        <v>541.84497099999999</v>
      </c>
      <c r="Q161" s="46">
        <v>578.36798099999999</v>
      </c>
      <c r="R161" s="195">
        <f t="shared" si="9"/>
        <v>2.9210588629953405E-2</v>
      </c>
      <c r="S161" s="195"/>
      <c r="W161" s="40"/>
      <c r="X161" s="46"/>
      <c r="Z161" s="40"/>
    </row>
    <row r="162" spans="1:26">
      <c r="A162" s="288"/>
      <c r="B162" s="165"/>
      <c r="C162" s="33"/>
      <c r="D162" s="46"/>
      <c r="E162" s="46"/>
      <c r="F162" s="46"/>
      <c r="G162" s="33"/>
      <c r="M162" s="40">
        <v>41759</v>
      </c>
      <c r="N162" s="46">
        <v>583.43701199999998</v>
      </c>
      <c r="O162" s="46">
        <v>605.44397000000004</v>
      </c>
      <c r="P162" s="46">
        <v>582.044983</v>
      </c>
      <c r="Q162" s="46">
        <v>605.25897199999997</v>
      </c>
      <c r="R162" s="195">
        <f t="shared" si="9"/>
        <v>4.6494605309072234E-2</v>
      </c>
      <c r="S162" s="195"/>
      <c r="W162" s="40"/>
      <c r="X162" s="46"/>
      <c r="Z162" s="40"/>
    </row>
    <row r="163" spans="1:26">
      <c r="A163" s="288"/>
      <c r="B163" s="165"/>
      <c r="C163" s="33"/>
      <c r="D163" s="46"/>
      <c r="E163" s="46"/>
      <c r="F163" s="46"/>
      <c r="G163" s="33"/>
      <c r="M163" s="40">
        <v>41790</v>
      </c>
      <c r="N163" s="46">
        <v>610.79101600000001</v>
      </c>
      <c r="O163" s="46">
        <v>631.146973</v>
      </c>
      <c r="P163" s="46">
        <v>609.17797900000005</v>
      </c>
      <c r="Q163" s="46">
        <v>617.88500999999997</v>
      </c>
      <c r="R163" s="195">
        <f t="shared" si="9"/>
        <v>2.0860554876665161E-2</v>
      </c>
      <c r="S163" s="195"/>
      <c r="W163" s="40"/>
      <c r="X163" s="46"/>
      <c r="Z163" s="40"/>
    </row>
    <row r="164" spans="1:26">
      <c r="A164" s="288"/>
      <c r="B164" s="165"/>
      <c r="C164" s="33"/>
      <c r="D164" s="46"/>
      <c r="E164" s="46"/>
      <c r="F164" s="46"/>
      <c r="G164" s="33"/>
      <c r="M164" s="40">
        <v>41820</v>
      </c>
      <c r="N164" s="46">
        <v>622.5</v>
      </c>
      <c r="O164" s="46">
        <v>628.82800299999997</v>
      </c>
      <c r="P164" s="46">
        <v>606.82397500000002</v>
      </c>
      <c r="Q164" s="46">
        <v>612.294983</v>
      </c>
      <c r="R164" s="195">
        <f t="shared" si="9"/>
        <v>-9.0470344959492355E-3</v>
      </c>
      <c r="S164" s="195"/>
      <c r="W164" s="40"/>
      <c r="X164" s="46"/>
      <c r="Z164" s="40"/>
    </row>
    <row r="165" spans="1:26">
      <c r="A165" s="288"/>
      <c r="B165" s="165"/>
      <c r="C165" s="33"/>
      <c r="D165" s="46"/>
      <c r="E165" s="46"/>
      <c r="F165" s="46"/>
      <c r="G165" s="33"/>
      <c r="M165" s="40">
        <v>41851</v>
      </c>
      <c r="N165" s="46">
        <v>606.158997</v>
      </c>
      <c r="O165" s="46">
        <v>616.01702899999998</v>
      </c>
      <c r="P165" s="46">
        <v>588.27398700000003</v>
      </c>
      <c r="Q165" s="46">
        <v>610.16601600000001</v>
      </c>
      <c r="R165" s="195">
        <f t="shared" si="9"/>
        <v>-3.4770283263940716E-3</v>
      </c>
      <c r="S165" s="195"/>
      <c r="W165" s="40"/>
      <c r="X165" s="46"/>
      <c r="Z165" s="40"/>
    </row>
    <row r="166" spans="1:26">
      <c r="A166" s="288"/>
      <c r="B166" s="165"/>
      <c r="C166" s="33"/>
      <c r="D166" s="46"/>
      <c r="E166" s="46"/>
      <c r="F166" s="46"/>
      <c r="G166" s="33"/>
      <c r="M166" s="40">
        <v>41882</v>
      </c>
      <c r="N166" s="46">
        <v>613.59399399999995</v>
      </c>
      <c r="O166" s="46">
        <v>621.02099599999997</v>
      </c>
      <c r="P166" s="46">
        <v>604.72497599999997</v>
      </c>
      <c r="Q166" s="46">
        <v>609.38098100000002</v>
      </c>
      <c r="R166" s="195">
        <f t="shared" si="9"/>
        <v>-1.2865924673195472E-3</v>
      </c>
      <c r="S166" s="195"/>
      <c r="W166" s="40"/>
      <c r="X166" s="46"/>
      <c r="Z166" s="40"/>
    </row>
    <row r="167" spans="1:26">
      <c r="A167" s="288"/>
      <c r="B167" s="165"/>
      <c r="C167" s="33"/>
      <c r="D167" s="46"/>
      <c r="E167" s="46"/>
      <c r="F167" s="46"/>
      <c r="G167" s="33"/>
      <c r="M167" s="40">
        <v>41912</v>
      </c>
      <c r="N167" s="46">
        <v>602.841003</v>
      </c>
      <c r="O167" s="46">
        <v>602.841003</v>
      </c>
      <c r="P167" s="46">
        <v>532.817993</v>
      </c>
      <c r="Q167" s="46">
        <v>585.283997</v>
      </c>
      <c r="R167" s="195">
        <f t="shared" si="9"/>
        <v>-3.9543380498119007E-2</v>
      </c>
      <c r="S167" s="195"/>
      <c r="W167" s="40"/>
      <c r="X167" s="46"/>
      <c r="Z167" s="40"/>
    </row>
    <row r="168" spans="1:26">
      <c r="A168" s="288"/>
      <c r="B168" s="165"/>
      <c r="C168" s="33"/>
      <c r="D168" s="46"/>
      <c r="E168" s="46"/>
      <c r="F168" s="46"/>
      <c r="G168" s="33"/>
      <c r="M168" s="40">
        <v>41943</v>
      </c>
      <c r="N168" s="46">
        <v>585.19799799999998</v>
      </c>
      <c r="O168" s="46">
        <v>607.51300000000003</v>
      </c>
      <c r="P168" s="46">
        <v>566.34198000000004</v>
      </c>
      <c r="Q168" s="46">
        <v>566.34198000000004</v>
      </c>
      <c r="R168" s="195">
        <f t="shared" si="9"/>
        <v>-3.2363804746228131E-2</v>
      </c>
      <c r="S168" s="195"/>
      <c r="W168" s="40"/>
      <c r="X168" s="46"/>
      <c r="Z168" s="40"/>
    </row>
    <row r="169" spans="1:26">
      <c r="A169" s="288"/>
      <c r="B169" s="165"/>
      <c r="C169" s="33"/>
      <c r="D169" s="46"/>
      <c r="E169" s="46"/>
      <c r="F169" s="46"/>
      <c r="G169" s="33"/>
      <c r="M169" s="40">
        <v>41973</v>
      </c>
      <c r="N169" s="46">
        <v>564.17297399999995</v>
      </c>
      <c r="O169" s="46">
        <v>582.80798300000004</v>
      </c>
      <c r="P169" s="46">
        <v>536.23999000000003</v>
      </c>
      <c r="Q169" s="46">
        <v>576.04303000000004</v>
      </c>
      <c r="R169" s="195">
        <f t="shared" si="9"/>
        <v>1.7129314694277031E-2</v>
      </c>
      <c r="S169" s="195"/>
      <c r="W169" s="40"/>
      <c r="X169" s="46"/>
      <c r="Z169" s="40"/>
    </row>
    <row r="170" spans="1:26">
      <c r="A170" s="288"/>
      <c r="B170" s="165"/>
      <c r="C170" s="33"/>
      <c r="D170" s="46"/>
      <c r="E170" s="46"/>
      <c r="F170" s="46"/>
      <c r="G170" s="33"/>
      <c r="M170" s="40">
        <v>42004</v>
      </c>
      <c r="N170" s="46">
        <v>579.35699499999998</v>
      </c>
      <c r="O170" s="46">
        <v>603.35400400000003</v>
      </c>
      <c r="P170" s="46">
        <v>565.455017</v>
      </c>
      <c r="Q170" s="46">
        <v>601.80401600000005</v>
      </c>
      <c r="R170" s="195">
        <f t="shared" si="9"/>
        <v>4.472059318207533E-2</v>
      </c>
      <c r="S170" s="195"/>
      <c r="W170" s="40"/>
      <c r="X170" s="46"/>
      <c r="Z170" s="40"/>
    </row>
    <row r="171" spans="1:26">
      <c r="A171" s="288"/>
      <c r="B171" s="165"/>
      <c r="C171" s="33"/>
      <c r="D171" s="46"/>
      <c r="E171" s="46"/>
      <c r="F171" s="46"/>
      <c r="G171" s="33"/>
      <c r="M171" s="40">
        <v>42035</v>
      </c>
      <c r="N171" s="46">
        <v>601.80401600000005</v>
      </c>
      <c r="O171" s="46">
        <v>621.01000999999997</v>
      </c>
      <c r="P171" s="46">
        <v>601.80401600000005</v>
      </c>
      <c r="Q171" s="46">
        <v>615.64502000000005</v>
      </c>
      <c r="R171" s="195">
        <f t="shared" si="9"/>
        <v>2.2999188493285194E-2</v>
      </c>
      <c r="S171" s="195"/>
      <c r="W171" s="40"/>
      <c r="X171" s="46"/>
      <c r="Z171" s="40"/>
    </row>
    <row r="172" spans="1:26">
      <c r="A172" s="288"/>
      <c r="B172" s="165"/>
      <c r="C172" s="33"/>
      <c r="D172" s="46"/>
      <c r="E172" s="46"/>
      <c r="F172" s="46"/>
      <c r="G172" s="33"/>
      <c r="M172" s="40">
        <v>42063</v>
      </c>
      <c r="N172" s="46">
        <v>613.25500499999998</v>
      </c>
      <c r="O172" s="46">
        <v>623.158997</v>
      </c>
      <c r="P172" s="46">
        <v>603.5</v>
      </c>
      <c r="Q172" s="46">
        <v>619.20300299999997</v>
      </c>
      <c r="R172" s="195">
        <f t="shared" si="9"/>
        <v>5.7792768306643705E-3</v>
      </c>
      <c r="S172" s="195"/>
      <c r="W172" s="40"/>
      <c r="X172" s="46"/>
      <c r="Z172" s="40"/>
    </row>
    <row r="173" spans="1:26">
      <c r="A173" s="288"/>
      <c r="B173" s="165"/>
      <c r="C173" s="33"/>
      <c r="D173" s="46"/>
      <c r="E173" s="46"/>
      <c r="F173" s="46"/>
      <c r="G173" s="33"/>
      <c r="M173" s="40">
        <v>42094</v>
      </c>
      <c r="N173" s="46">
        <v>622.16198699999995</v>
      </c>
      <c r="O173" s="46">
        <v>661.317993</v>
      </c>
      <c r="P173" s="46">
        <v>622.16198699999995</v>
      </c>
      <c r="Q173" s="46">
        <v>639.36499000000003</v>
      </c>
      <c r="R173" s="195">
        <f t="shared" si="9"/>
        <v>3.2561190598747958E-2</v>
      </c>
      <c r="S173" s="195"/>
      <c r="W173" s="40"/>
      <c r="X173" s="46"/>
      <c r="Z173" s="40"/>
    </row>
    <row r="174" spans="1:26">
      <c r="A174" s="288"/>
      <c r="B174" s="165"/>
      <c r="C174" s="33"/>
      <c r="D174" s="46"/>
      <c r="E174" s="46"/>
      <c r="F174" s="46"/>
      <c r="G174" s="33"/>
      <c r="M174" s="40">
        <v>42124</v>
      </c>
      <c r="N174" s="46">
        <v>647.91699200000005</v>
      </c>
      <c r="O174" s="46">
        <v>657.93402100000003</v>
      </c>
      <c r="P174" s="46">
        <v>640.97997999999995</v>
      </c>
      <c r="Q174" s="46">
        <v>645.67999299999997</v>
      </c>
      <c r="R174" s="195">
        <f t="shared" si="9"/>
        <v>9.8769921699966012E-3</v>
      </c>
      <c r="S174" s="195"/>
      <c r="W174" s="40"/>
      <c r="X174" s="46"/>
      <c r="Z174" s="40"/>
    </row>
    <row r="175" spans="1:26">
      <c r="A175" s="288"/>
      <c r="B175" s="165"/>
      <c r="C175" s="33"/>
      <c r="D175" s="46"/>
      <c r="E175" s="46"/>
      <c r="F175" s="46"/>
      <c r="G175" s="33"/>
      <c r="M175" s="40">
        <v>42155</v>
      </c>
      <c r="N175" s="46">
        <v>645.13800000000003</v>
      </c>
      <c r="O175" s="46">
        <v>655.34301800000003</v>
      </c>
      <c r="P175" s="46">
        <v>627.37298599999997</v>
      </c>
      <c r="Q175" s="46">
        <v>629.10601799999995</v>
      </c>
      <c r="R175" s="195">
        <f t="shared" si="9"/>
        <v>-2.5669023633507648E-2</v>
      </c>
      <c r="S175" s="195"/>
      <c r="W175" s="40"/>
      <c r="X175" s="46"/>
      <c r="Z175" s="40"/>
    </row>
    <row r="176" spans="1:26">
      <c r="A176" s="288"/>
      <c r="B176" s="165"/>
      <c r="C176" s="33"/>
      <c r="D176" s="46"/>
      <c r="E176" s="46"/>
      <c r="F176" s="46"/>
      <c r="G176" s="33"/>
      <c r="M176" s="40">
        <v>42185</v>
      </c>
      <c r="N176" s="46">
        <v>629.81597899999997</v>
      </c>
      <c r="O176" s="46">
        <v>650.91400099999998</v>
      </c>
      <c r="P176" s="46">
        <v>615.76300000000003</v>
      </c>
      <c r="Q176" s="46">
        <v>638.93298300000004</v>
      </c>
      <c r="R176" s="195">
        <f t="shared" si="9"/>
        <v>1.5620522962474848E-2</v>
      </c>
      <c r="S176" s="195"/>
      <c r="W176" s="40"/>
      <c r="X176" s="46"/>
      <c r="Z176" s="40"/>
    </row>
    <row r="177" spans="1:26">
      <c r="A177" s="288"/>
      <c r="B177" s="165"/>
      <c r="C177" s="33"/>
      <c r="D177" s="46"/>
      <c r="E177" s="46"/>
      <c r="F177" s="46"/>
      <c r="G177" s="33"/>
      <c r="M177" s="40">
        <v>42216</v>
      </c>
      <c r="N177" s="46">
        <v>639.73400900000001</v>
      </c>
      <c r="O177" s="46">
        <v>644.06097399999999</v>
      </c>
      <c r="P177" s="46">
        <v>555.24499500000002</v>
      </c>
      <c r="Q177" s="46">
        <v>636.203979</v>
      </c>
      <c r="R177" s="195">
        <f t="shared" si="9"/>
        <v>-4.2711897375942165E-3</v>
      </c>
      <c r="S177" s="195"/>
      <c r="W177" s="40"/>
      <c r="X177" s="46"/>
      <c r="Z177" s="40"/>
    </row>
    <row r="178" spans="1:26">
      <c r="A178" s="288"/>
      <c r="B178" s="165"/>
      <c r="C178" s="33"/>
      <c r="D178" s="46"/>
      <c r="E178" s="46"/>
      <c r="F178" s="46"/>
      <c r="G178" s="33"/>
      <c r="M178" s="40">
        <v>42247</v>
      </c>
      <c r="N178" s="46">
        <v>582.59301800000003</v>
      </c>
      <c r="O178" s="46">
        <v>597.21899399999995</v>
      </c>
      <c r="P178" s="46">
        <v>566.66601600000001</v>
      </c>
      <c r="Q178" s="46">
        <v>581.78601100000003</v>
      </c>
      <c r="R178" s="195">
        <f t="shared" si="9"/>
        <v>-8.5535409705446042E-2</v>
      </c>
      <c r="S178" s="195"/>
      <c r="W178" s="40"/>
      <c r="X178" s="46"/>
      <c r="Z178" s="40"/>
    </row>
    <row r="179" spans="1:26">
      <c r="A179" s="288"/>
      <c r="B179" s="165"/>
      <c r="C179" s="33"/>
      <c r="D179" s="46"/>
      <c r="E179" s="46"/>
      <c r="F179" s="46"/>
      <c r="G179" s="33"/>
      <c r="M179" s="40">
        <v>42277</v>
      </c>
      <c r="N179" s="46">
        <v>586.10998500000005</v>
      </c>
      <c r="O179" s="46">
        <v>623.82098399999995</v>
      </c>
      <c r="P179" s="46">
        <v>581.48101799999995</v>
      </c>
      <c r="Q179" s="46">
        <v>615.24102800000003</v>
      </c>
      <c r="R179" s="195">
        <f t="shared" si="9"/>
        <v>5.750399007101592E-2</v>
      </c>
      <c r="S179" s="195"/>
      <c r="W179" s="40"/>
      <c r="X179" s="46"/>
      <c r="Z179" s="40"/>
    </row>
    <row r="180" spans="1:26">
      <c r="A180" s="288"/>
      <c r="B180" s="165"/>
      <c r="C180" s="33"/>
      <c r="D180" s="46"/>
      <c r="E180" s="46"/>
      <c r="F180" s="46"/>
      <c r="G180" s="33"/>
      <c r="M180" s="40">
        <v>42308</v>
      </c>
      <c r="N180" s="46">
        <v>617.92297399999995</v>
      </c>
      <c r="O180" s="46">
        <v>633.76599099999999</v>
      </c>
      <c r="P180" s="46">
        <v>608.86901899999998</v>
      </c>
      <c r="Q180" s="46">
        <v>628.75799600000005</v>
      </c>
      <c r="R180" s="195">
        <f t="shared" si="9"/>
        <v>2.1970199295616499E-2</v>
      </c>
      <c r="S180" s="195"/>
      <c r="W180" s="40"/>
      <c r="X180" s="46"/>
      <c r="Z180" s="40"/>
    </row>
    <row r="181" spans="1:26">
      <c r="A181" s="288"/>
      <c r="B181" s="165"/>
      <c r="C181" s="33"/>
      <c r="D181" s="46"/>
      <c r="E181" s="46"/>
      <c r="F181" s="46"/>
      <c r="G181" s="33"/>
      <c r="M181" s="40">
        <v>42338</v>
      </c>
      <c r="N181" s="46">
        <v>632.46398899999997</v>
      </c>
      <c r="O181" s="46">
        <v>632.59399399999995</v>
      </c>
      <c r="P181" s="46">
        <v>585.42401099999995</v>
      </c>
      <c r="Q181" s="46">
        <v>610.25897199999997</v>
      </c>
      <c r="R181" s="195">
        <f t="shared" si="9"/>
        <v>-2.9421532795902761E-2</v>
      </c>
      <c r="S181" s="195"/>
      <c r="W181" s="40"/>
      <c r="X181" s="46"/>
      <c r="Z181" s="40"/>
    </row>
    <row r="182" spans="1:26">
      <c r="A182" s="288"/>
      <c r="B182" s="165"/>
      <c r="C182" s="33"/>
      <c r="D182" s="46"/>
      <c r="E182" s="46"/>
      <c r="F182" s="46"/>
      <c r="G182" s="33"/>
      <c r="M182" s="40">
        <v>42369</v>
      </c>
      <c r="N182" s="46">
        <v>600.614014</v>
      </c>
      <c r="O182" s="46">
        <v>600.614014</v>
      </c>
      <c r="P182" s="46">
        <v>518.05102499999998</v>
      </c>
      <c r="Q182" s="46">
        <v>560.92999299999997</v>
      </c>
      <c r="R182" s="195">
        <f t="shared" si="9"/>
        <v>-8.0832861560944047E-2</v>
      </c>
      <c r="S182" s="195"/>
      <c r="W182" s="40"/>
      <c r="X182" s="46"/>
      <c r="Z182" s="40"/>
    </row>
    <row r="183" spans="1:26" ht="16.5">
      <c r="A183" s="186"/>
      <c r="B183" s="46"/>
      <c r="C183" s="33"/>
      <c r="D183" s="46"/>
      <c r="E183" s="46"/>
      <c r="F183" s="46"/>
      <c r="G183" s="33"/>
      <c r="M183" s="40">
        <v>42400</v>
      </c>
      <c r="N183" s="46">
        <v>556.70001200000002</v>
      </c>
      <c r="O183" s="46">
        <v>572.5</v>
      </c>
      <c r="P183" s="46">
        <v>515.22997999999995</v>
      </c>
      <c r="Q183" s="46">
        <v>572.5</v>
      </c>
      <c r="R183" s="195">
        <f t="shared" si="9"/>
        <v>2.0626472366222837E-2</v>
      </c>
      <c r="S183" s="195"/>
      <c r="W183" s="40"/>
      <c r="X183" s="46"/>
    </row>
    <row r="184" spans="1:26" ht="16.5">
      <c r="A184" s="186"/>
      <c r="B184" s="46"/>
      <c r="C184" s="33"/>
      <c r="D184" s="46"/>
      <c r="E184" s="46"/>
      <c r="F184" s="46"/>
      <c r="G184" s="33"/>
      <c r="M184" s="40">
        <v>42429</v>
      </c>
      <c r="N184" s="46">
        <v>574.92199700000003</v>
      </c>
      <c r="O184" s="46">
        <v>590.28002900000001</v>
      </c>
      <c r="P184" s="46">
        <v>569.75299099999995</v>
      </c>
      <c r="Q184" s="46">
        <v>577.75</v>
      </c>
      <c r="R184" s="195">
        <f t="shared" si="9"/>
        <v>9.1703056768559499E-3</v>
      </c>
      <c r="S184" s="195"/>
      <c r="W184" s="186"/>
      <c r="X184" s="46"/>
    </row>
    <row r="185" spans="1:26" ht="16.5">
      <c r="A185" s="186"/>
      <c r="B185" s="46"/>
      <c r="C185" s="33"/>
      <c r="D185" s="46"/>
      <c r="E185" s="46"/>
      <c r="F185" s="46"/>
      <c r="G185" s="33"/>
      <c r="M185" s="40">
        <v>42460</v>
      </c>
      <c r="N185" s="46">
        <v>569.78802499999995</v>
      </c>
      <c r="O185" s="46">
        <v>610.96502699999996</v>
      </c>
      <c r="P185" s="46">
        <v>559.83599900000002</v>
      </c>
      <c r="Q185" s="46">
        <v>606.28100600000005</v>
      </c>
      <c r="R185" s="195">
        <f t="shared" si="9"/>
        <v>4.9382961488533272E-2</v>
      </c>
      <c r="S185" s="195"/>
      <c r="W185" s="186"/>
      <c r="X185" s="46"/>
    </row>
    <row r="186" spans="1:26" ht="16.5">
      <c r="A186" s="186"/>
      <c r="B186" s="46"/>
      <c r="C186" s="33"/>
      <c r="D186" s="46"/>
      <c r="E186" s="46"/>
      <c r="F186" s="46"/>
      <c r="G186" s="33"/>
      <c r="M186" s="40">
        <v>42490</v>
      </c>
      <c r="N186" s="46">
        <v>601.41101100000003</v>
      </c>
      <c r="O186" s="46">
        <v>622.88500999999997</v>
      </c>
      <c r="P186" s="46">
        <v>592.59698500000002</v>
      </c>
      <c r="Q186" s="46">
        <v>617.30602999999996</v>
      </c>
      <c r="R186" s="195">
        <f t="shared" si="9"/>
        <v>1.8184676562339686E-2</v>
      </c>
      <c r="S186" s="195"/>
      <c r="W186" s="186"/>
      <c r="X186" s="46"/>
    </row>
    <row r="187" spans="1:26" ht="16.5">
      <c r="A187" s="186"/>
      <c r="B187" s="46"/>
      <c r="C187" s="33"/>
      <c r="D187" s="46"/>
      <c r="E187" s="46"/>
      <c r="F187" s="46"/>
      <c r="G187" s="33"/>
      <c r="M187" s="40">
        <v>42521</v>
      </c>
      <c r="N187" s="46">
        <v>611.63299600000005</v>
      </c>
      <c r="O187" s="46">
        <v>622.70300299999997</v>
      </c>
      <c r="P187" s="46">
        <v>573.012024</v>
      </c>
      <c r="Q187" s="46">
        <v>602.85601799999995</v>
      </c>
      <c r="R187" s="195">
        <f t="shared" si="9"/>
        <v>-2.3408182162095503E-2</v>
      </c>
      <c r="S187" s="195"/>
      <c r="W187" s="186"/>
      <c r="X187" s="46"/>
    </row>
    <row r="188" spans="1:26" ht="16.5">
      <c r="A188" s="186"/>
      <c r="B188" s="46"/>
      <c r="C188" s="33"/>
      <c r="D188" s="46"/>
      <c r="E188" s="46"/>
      <c r="F188" s="46"/>
      <c r="G188" s="33"/>
      <c r="M188" s="40">
        <v>42551</v>
      </c>
      <c r="N188" s="46">
        <v>611.56701699999996</v>
      </c>
      <c r="O188" s="46">
        <v>631.72900400000003</v>
      </c>
      <c r="P188" s="46">
        <v>592.21502699999996</v>
      </c>
      <c r="Q188" s="46">
        <v>612.62597700000003</v>
      </c>
      <c r="R188" s="195">
        <f t="shared" si="9"/>
        <v>1.6206123366591552E-2</v>
      </c>
      <c r="S188" s="195"/>
      <c r="W188" s="186"/>
      <c r="X188" s="46"/>
    </row>
    <row r="189" spans="1:26" ht="16.5">
      <c r="A189" s="186"/>
      <c r="B189" s="46"/>
      <c r="C189" s="33"/>
      <c r="D189" s="46"/>
      <c r="E189" s="46"/>
      <c r="F189" s="46"/>
      <c r="G189" s="33"/>
      <c r="M189" s="40">
        <v>42582</v>
      </c>
      <c r="N189" s="46">
        <v>610.54998799999998</v>
      </c>
      <c r="O189" s="46">
        <v>622.81201199999998</v>
      </c>
      <c r="P189" s="46">
        <v>601.45001200000002</v>
      </c>
      <c r="Q189" s="46">
        <v>618.92700200000002</v>
      </c>
      <c r="R189" s="195">
        <f t="shared" si="9"/>
        <v>1.0285272313877103E-2</v>
      </c>
      <c r="S189" s="195"/>
      <c r="W189" s="186"/>
      <c r="X189" s="46"/>
    </row>
    <row r="190" spans="1:26" ht="16.5">
      <c r="A190" s="186"/>
      <c r="B190" s="46"/>
      <c r="C190" s="33"/>
      <c r="D190" s="46"/>
      <c r="E190" s="46"/>
      <c r="F190" s="46"/>
      <c r="G190" s="33"/>
      <c r="M190" s="40">
        <v>42613</v>
      </c>
      <c r="N190" s="46">
        <v>616.283997</v>
      </c>
      <c r="O190" s="46">
        <v>627.05200200000002</v>
      </c>
      <c r="P190" s="46">
        <v>596.81500200000005</v>
      </c>
      <c r="Q190" s="46">
        <v>622.69000200000005</v>
      </c>
      <c r="R190" s="195">
        <f t="shared" si="9"/>
        <v>6.0798769286851684E-3</v>
      </c>
      <c r="S190" s="195"/>
      <c r="W190" s="186"/>
      <c r="X190" s="46"/>
    </row>
    <row r="191" spans="1:26" ht="16.5">
      <c r="A191" s="186"/>
      <c r="B191" s="46"/>
      <c r="C191" s="33"/>
      <c r="D191" s="46"/>
      <c r="E191" s="46"/>
      <c r="F191" s="46"/>
      <c r="G191" s="33"/>
      <c r="M191" s="40">
        <v>42643</v>
      </c>
      <c r="N191" s="46">
        <v>631.72399900000005</v>
      </c>
      <c r="O191" s="46">
        <v>645.92401099999995</v>
      </c>
      <c r="P191" s="46">
        <v>629.38897699999995</v>
      </c>
      <c r="Q191" s="46">
        <v>638.20202600000005</v>
      </c>
      <c r="R191" s="195">
        <f t="shared" si="9"/>
        <v>2.4911310523980434E-2</v>
      </c>
      <c r="S191" s="195"/>
      <c r="W191" s="186"/>
      <c r="X191" s="46"/>
    </row>
    <row r="192" spans="1:26" ht="16.5">
      <c r="A192" s="186"/>
      <c r="B192" s="46"/>
      <c r="C192" s="33"/>
      <c r="D192" s="46"/>
      <c r="E192" s="46"/>
      <c r="F192" s="46"/>
      <c r="G192" s="33"/>
      <c r="M192" s="40">
        <v>42674</v>
      </c>
      <c r="N192" s="46">
        <v>639.59497099999999</v>
      </c>
      <c r="O192" s="46">
        <v>658.546021</v>
      </c>
      <c r="P192" s="46">
        <v>625.90197799999999</v>
      </c>
      <c r="Q192" s="46">
        <v>656.63397199999997</v>
      </c>
      <c r="R192" s="195">
        <f t="shared" si="9"/>
        <v>2.8881052157612386E-2</v>
      </c>
      <c r="S192" s="195"/>
      <c r="W192" s="186"/>
      <c r="X192" s="46"/>
    </row>
    <row r="193" spans="1:24" ht="16.5">
      <c r="A193" s="186"/>
      <c r="B193" s="46"/>
      <c r="C193" s="33"/>
      <c r="D193" s="46"/>
      <c r="E193" s="46"/>
      <c r="F193" s="46"/>
      <c r="G193" s="33"/>
      <c r="M193" s="40">
        <v>42704</v>
      </c>
      <c r="N193" s="46">
        <v>662.78997800000002</v>
      </c>
      <c r="O193" s="46">
        <v>686.35797100000002</v>
      </c>
      <c r="P193" s="46">
        <v>657.54699700000003</v>
      </c>
      <c r="Q193" s="46">
        <v>683.86602800000003</v>
      </c>
      <c r="R193" s="195">
        <f t="shared" si="9"/>
        <v>4.1472200893072353E-2</v>
      </c>
      <c r="S193" s="195"/>
      <c r="W193" s="186"/>
      <c r="X193" s="46"/>
    </row>
    <row r="194" spans="1:24" ht="16.5">
      <c r="A194" s="186"/>
      <c r="B194" s="46"/>
      <c r="C194" s="33"/>
      <c r="D194" s="46"/>
      <c r="E194" s="46"/>
      <c r="F194" s="46"/>
      <c r="G194" s="33"/>
      <c r="M194" s="40">
        <v>42735</v>
      </c>
      <c r="N194" s="46">
        <v>691.50598100000002</v>
      </c>
      <c r="O194" s="46">
        <v>709.46698000000004</v>
      </c>
      <c r="P194" s="46">
        <v>689.52398700000003</v>
      </c>
      <c r="Q194" s="46">
        <v>693.11999500000002</v>
      </c>
      <c r="R194" s="195">
        <f t="shared" si="9"/>
        <v>1.3531841941416101E-2</v>
      </c>
      <c r="S194" s="195"/>
      <c r="W194" s="186"/>
      <c r="X194" s="46"/>
    </row>
    <row r="195" spans="1:24" ht="16.5">
      <c r="A195" s="186"/>
      <c r="B195" s="46"/>
      <c r="C195" s="33"/>
      <c r="D195" s="46"/>
      <c r="E195" s="46"/>
      <c r="F195" s="46"/>
      <c r="G195" s="33"/>
      <c r="M195" s="40">
        <v>42766</v>
      </c>
      <c r="N195" s="46">
        <v>701.783997</v>
      </c>
      <c r="O195" s="46">
        <v>702.91900599999997</v>
      </c>
      <c r="P195" s="46">
        <v>687.62799099999995</v>
      </c>
      <c r="Q195" s="46">
        <v>687.73400900000001</v>
      </c>
      <c r="R195" s="195">
        <f t="shared" si="9"/>
        <v>-7.7706400606722958E-3</v>
      </c>
      <c r="S195" s="195"/>
      <c r="W195" s="186"/>
      <c r="X195" s="46"/>
    </row>
    <row r="196" spans="1:24" ht="16.5">
      <c r="A196" s="186"/>
      <c r="B196" s="46"/>
      <c r="C196" s="33"/>
      <c r="D196" s="46"/>
      <c r="E196" s="46"/>
      <c r="F196" s="46"/>
      <c r="G196" s="33"/>
      <c r="M196" s="40">
        <v>42794</v>
      </c>
      <c r="N196" s="46">
        <v>691.95300299999997</v>
      </c>
      <c r="O196" s="46">
        <v>703.887024</v>
      </c>
      <c r="P196" s="46">
        <v>679.75598100000002</v>
      </c>
      <c r="Q196" s="46">
        <v>687.84899900000005</v>
      </c>
      <c r="R196" s="195">
        <f t="shared" ref="R196:R206" si="10">Q196/Q195-1</f>
        <v>1.672012703970438E-4</v>
      </c>
      <c r="S196" s="195"/>
      <c r="W196" s="186"/>
      <c r="X196" s="46"/>
    </row>
    <row r="197" spans="1:24" ht="16.5">
      <c r="A197" s="186"/>
      <c r="B197" s="46"/>
      <c r="C197" s="33"/>
      <c r="D197" s="46"/>
      <c r="E197" s="46"/>
      <c r="F197" s="46"/>
      <c r="G197" s="33"/>
      <c r="M197" s="40">
        <v>42825</v>
      </c>
      <c r="N197" s="46">
        <v>692.00598100000002</v>
      </c>
      <c r="O197" s="46">
        <v>698.73199499999998</v>
      </c>
      <c r="P197" s="46">
        <v>682.455017</v>
      </c>
      <c r="Q197" s="46">
        <v>697.65801999999996</v>
      </c>
      <c r="R197" s="195">
        <f t="shared" si="10"/>
        <v>1.4260427818111765E-2</v>
      </c>
      <c r="S197" s="195"/>
      <c r="W197" s="186"/>
      <c r="X197" s="46"/>
    </row>
    <row r="198" spans="1:24" ht="16.5">
      <c r="A198" s="186"/>
      <c r="B198" s="46"/>
      <c r="C198" s="33"/>
      <c r="D198" s="46"/>
      <c r="E198" s="46"/>
      <c r="F198" s="46"/>
      <c r="G198" s="33"/>
      <c r="M198" s="40">
        <v>42855</v>
      </c>
      <c r="N198" s="46">
        <v>704.89398200000005</v>
      </c>
      <c r="O198" s="46">
        <v>728.29303000000004</v>
      </c>
      <c r="P198" s="46">
        <v>699.96502699999996</v>
      </c>
      <c r="Q198" s="46">
        <v>710.33599900000002</v>
      </c>
      <c r="R198" s="195">
        <f t="shared" si="10"/>
        <v>1.8172197031433912E-2</v>
      </c>
      <c r="S198" s="195"/>
      <c r="W198" s="186"/>
      <c r="X198" s="46"/>
    </row>
    <row r="199" spans="1:24" ht="16.5">
      <c r="A199" s="186"/>
      <c r="B199" s="46"/>
      <c r="C199" s="33"/>
      <c r="D199" s="46"/>
      <c r="E199" s="46"/>
      <c r="F199" s="46"/>
      <c r="G199" s="33"/>
      <c r="M199" s="40">
        <v>42886</v>
      </c>
      <c r="N199" s="46">
        <v>713.18902600000001</v>
      </c>
      <c r="O199" s="46">
        <v>713.18902600000001</v>
      </c>
      <c r="P199" s="46">
        <v>693.16900599999997</v>
      </c>
      <c r="Q199" s="46">
        <v>695.01397699999995</v>
      </c>
      <c r="R199" s="195">
        <f t="shared" si="10"/>
        <v>-2.1570104882154606E-2</v>
      </c>
      <c r="S199" s="195"/>
      <c r="W199" s="186"/>
      <c r="X199" s="46"/>
    </row>
    <row r="200" spans="1:24" ht="16.5">
      <c r="A200" s="186"/>
      <c r="B200" s="46"/>
      <c r="C200" s="33"/>
      <c r="D200" s="46"/>
      <c r="E200" s="46"/>
      <c r="F200" s="46"/>
      <c r="G200" s="33"/>
      <c r="M200" s="40">
        <v>42916</v>
      </c>
      <c r="N200" s="46">
        <v>705.06500200000005</v>
      </c>
      <c r="O200" s="46">
        <v>734.41900599999997</v>
      </c>
      <c r="P200" s="46">
        <v>696.64001499999995</v>
      </c>
      <c r="Q200" s="46">
        <v>732.50598100000002</v>
      </c>
      <c r="R200" s="195">
        <f t="shared" si="10"/>
        <v>5.394424463495362E-2</v>
      </c>
      <c r="S200" s="195"/>
      <c r="W200" s="186"/>
      <c r="X200" s="46"/>
    </row>
    <row r="201" spans="1:24" ht="16.5">
      <c r="A201" s="186"/>
      <c r="B201" s="46"/>
      <c r="C201" s="33"/>
      <c r="D201" s="46"/>
      <c r="E201" s="46"/>
      <c r="F201" s="46"/>
      <c r="G201" s="33"/>
      <c r="M201" s="40">
        <v>42947</v>
      </c>
      <c r="N201" s="46">
        <v>737.35998500000005</v>
      </c>
      <c r="O201" s="46">
        <v>741.53900099999998</v>
      </c>
      <c r="P201" s="46">
        <v>726.46502699999996</v>
      </c>
      <c r="Q201" s="46">
        <v>739.87200900000005</v>
      </c>
      <c r="R201" s="195">
        <f t="shared" si="10"/>
        <v>1.0055928812955361E-2</v>
      </c>
      <c r="S201" s="195"/>
      <c r="W201" s="186"/>
      <c r="X201" s="46"/>
    </row>
    <row r="202" spans="1:24" ht="16.5">
      <c r="A202" s="186"/>
      <c r="B202" s="46"/>
      <c r="C202" s="33"/>
      <c r="D202" s="46"/>
      <c r="E202" s="46"/>
      <c r="F202" s="46"/>
      <c r="G202" s="33"/>
      <c r="M202" s="40">
        <v>42978</v>
      </c>
      <c r="N202" s="46">
        <v>747.27099599999997</v>
      </c>
      <c r="O202" s="46">
        <v>783.08898899999997</v>
      </c>
      <c r="P202" s="46">
        <v>745.40698199999997</v>
      </c>
      <c r="Q202" s="46">
        <v>783.08898899999997</v>
      </c>
      <c r="R202" s="195">
        <f t="shared" si="10"/>
        <v>5.8411427212135436E-2</v>
      </c>
      <c r="S202" s="195"/>
      <c r="W202" s="186"/>
      <c r="X202" s="46"/>
    </row>
    <row r="203" spans="1:24" ht="16.5">
      <c r="A203" s="186"/>
      <c r="B203" s="46"/>
      <c r="C203" s="33"/>
      <c r="D203" s="46"/>
      <c r="E203" s="46"/>
      <c r="F203" s="46"/>
      <c r="G203" s="33"/>
      <c r="M203" s="40">
        <v>43008</v>
      </c>
      <c r="N203" s="46">
        <v>788.81500200000005</v>
      </c>
      <c r="O203" s="46">
        <v>809.84997599999997</v>
      </c>
      <c r="P203" s="46">
        <v>783.94799799999998</v>
      </c>
      <c r="Q203" s="46">
        <v>806.95202600000005</v>
      </c>
      <c r="R203" s="195">
        <f t="shared" si="10"/>
        <v>3.0472956886385294E-2</v>
      </c>
      <c r="S203" s="195"/>
      <c r="W203" s="186"/>
      <c r="X203" s="46"/>
    </row>
    <row r="204" spans="1:24" ht="16.5">
      <c r="A204" s="186"/>
      <c r="B204" s="46"/>
      <c r="C204" s="33"/>
      <c r="D204" s="46"/>
      <c r="E204" s="46"/>
      <c r="F204" s="46"/>
      <c r="G204" s="33"/>
      <c r="M204" s="40">
        <v>43039</v>
      </c>
      <c r="N204" s="46">
        <v>815.41400099999998</v>
      </c>
      <c r="O204" s="46">
        <v>822.17401099999995</v>
      </c>
      <c r="P204" s="46">
        <v>792.932007</v>
      </c>
      <c r="Q204" s="46">
        <v>796.82800299999997</v>
      </c>
      <c r="R204" s="195">
        <f t="shared" si="10"/>
        <v>-1.2546003571221043E-2</v>
      </c>
      <c r="S204" s="195"/>
      <c r="W204" s="186"/>
      <c r="X204" s="46"/>
    </row>
    <row r="205" spans="1:24" ht="16.5">
      <c r="A205" s="186"/>
      <c r="B205" s="46"/>
      <c r="C205" s="33"/>
      <c r="D205" s="46"/>
      <c r="E205" s="46"/>
      <c r="F205" s="46"/>
      <c r="G205" s="33"/>
      <c r="M205" s="40">
        <v>43069</v>
      </c>
      <c r="N205" s="46">
        <v>798.41400099999998</v>
      </c>
      <c r="O205" s="46">
        <v>807.92498799999998</v>
      </c>
      <c r="P205" s="46">
        <v>782.591003</v>
      </c>
      <c r="Q205" s="46">
        <v>807.92498799999998</v>
      </c>
      <c r="R205" s="195">
        <f t="shared" si="10"/>
        <v>1.3926449570322186E-2</v>
      </c>
      <c r="S205" s="195"/>
      <c r="W205" s="186"/>
      <c r="X205" s="46"/>
    </row>
    <row r="206" spans="1:24" ht="16.5">
      <c r="A206" s="186"/>
      <c r="B206" s="46"/>
      <c r="C206" s="33"/>
      <c r="D206" s="46"/>
      <c r="E206" s="46"/>
      <c r="F206" s="46"/>
      <c r="G206" s="33"/>
      <c r="M206" s="40">
        <v>43091</v>
      </c>
      <c r="N206" s="46">
        <v>807.92999299999997</v>
      </c>
      <c r="O206" s="46">
        <v>810.92999299999997</v>
      </c>
      <c r="P206" s="46">
        <v>806.34997599999997</v>
      </c>
      <c r="Q206" s="46">
        <v>806.67999299999997</v>
      </c>
      <c r="R206" s="195">
        <f t="shared" si="10"/>
        <v>-1.540978455291997E-3</v>
      </c>
      <c r="S206" s="195"/>
      <c r="W206" s="186"/>
      <c r="X206" s="46"/>
    </row>
    <row r="207" spans="1:24" ht="16.5">
      <c r="A207" s="186"/>
      <c r="B207" s="46"/>
      <c r="C207" s="33"/>
      <c r="D207" s="46"/>
      <c r="E207" s="46"/>
      <c r="F207" s="46"/>
      <c r="G207" s="33"/>
      <c r="W207" s="186"/>
      <c r="X207" s="46"/>
    </row>
    <row r="208" spans="1:24" ht="16.5">
      <c r="A208" s="186"/>
      <c r="B208" s="46"/>
      <c r="C208" s="33"/>
      <c r="D208" s="46"/>
      <c r="E208" s="46"/>
      <c r="F208" s="46"/>
      <c r="G208" s="33"/>
      <c r="W208" s="186"/>
      <c r="X208" s="46"/>
    </row>
    <row r="209" spans="1:24" ht="16.5">
      <c r="A209" s="186"/>
      <c r="B209" s="46"/>
      <c r="C209" s="33"/>
      <c r="D209" s="46"/>
      <c r="E209" s="46"/>
      <c r="F209" s="46"/>
      <c r="G209" s="33"/>
      <c r="W209" s="186"/>
      <c r="X209" s="46"/>
    </row>
    <row r="210" spans="1:24" ht="16.5">
      <c r="A210" s="186"/>
      <c r="B210" s="46"/>
      <c r="C210" s="33"/>
      <c r="D210" s="46"/>
      <c r="E210" s="46"/>
      <c r="F210" s="46"/>
      <c r="G210" s="33"/>
      <c r="W210" s="186"/>
      <c r="X210" s="46"/>
    </row>
    <row r="211" spans="1:24" ht="16.5">
      <c r="A211" s="186"/>
      <c r="B211" s="46"/>
      <c r="C211" s="33"/>
      <c r="D211" s="46"/>
      <c r="E211" s="46"/>
      <c r="F211" s="46"/>
      <c r="G211" s="33"/>
      <c r="W211" s="186"/>
      <c r="X211" s="46"/>
    </row>
    <row r="212" spans="1:24" ht="16.5">
      <c r="A212" s="186"/>
      <c r="B212" s="46"/>
      <c r="C212" s="33"/>
      <c r="D212" s="46"/>
      <c r="E212" s="46"/>
      <c r="F212" s="46"/>
      <c r="G212" s="33"/>
      <c r="W212" s="186"/>
      <c r="X212" s="46"/>
    </row>
    <row r="213" spans="1:24" ht="16.5">
      <c r="A213" s="186"/>
      <c r="B213" s="46"/>
      <c r="C213" s="33"/>
      <c r="D213" s="46"/>
      <c r="E213" s="46"/>
      <c r="F213" s="46"/>
      <c r="G213" s="33"/>
      <c r="W213" s="186"/>
      <c r="X213" s="46"/>
    </row>
    <row r="214" spans="1:24" ht="16.5">
      <c r="A214" s="186"/>
      <c r="B214" s="46"/>
      <c r="C214" s="33"/>
      <c r="D214" s="46"/>
      <c r="E214" s="46"/>
      <c r="F214" s="46"/>
      <c r="G214" s="33"/>
      <c r="W214" s="186"/>
      <c r="X214" s="46"/>
    </row>
    <row r="215" spans="1:24" ht="16.5">
      <c r="A215" s="186"/>
      <c r="B215" s="46"/>
      <c r="C215" s="33"/>
      <c r="D215" s="46"/>
      <c r="E215" s="46"/>
      <c r="F215" s="46"/>
      <c r="G215" s="33"/>
      <c r="W215" s="186"/>
      <c r="X215" s="46"/>
    </row>
    <row r="216" spans="1:24" ht="16.5">
      <c r="A216" s="186"/>
      <c r="B216" s="46"/>
      <c r="C216" s="33"/>
      <c r="D216" s="46"/>
      <c r="E216" s="46"/>
      <c r="F216" s="46"/>
      <c r="G216" s="33"/>
      <c r="W216" s="186"/>
      <c r="X216" s="46"/>
    </row>
    <row r="217" spans="1:24" ht="16.5">
      <c r="A217" s="186"/>
      <c r="B217" s="46"/>
      <c r="C217" s="33"/>
      <c r="D217" s="46"/>
      <c r="E217" s="46"/>
      <c r="F217" s="46"/>
      <c r="G217" s="33"/>
      <c r="W217" s="186"/>
      <c r="X217" s="46"/>
    </row>
    <row r="218" spans="1:24" ht="16.5">
      <c r="A218" s="186"/>
      <c r="B218" s="46"/>
      <c r="C218" s="33"/>
      <c r="D218" s="46"/>
      <c r="E218" s="46"/>
      <c r="F218" s="46"/>
      <c r="G218" s="33"/>
      <c r="W218" s="186"/>
      <c r="X218" s="46"/>
    </row>
    <row r="219" spans="1:24" ht="16.5">
      <c r="A219" s="186"/>
      <c r="B219" s="46"/>
      <c r="C219" s="33"/>
      <c r="D219" s="46"/>
      <c r="E219" s="46"/>
      <c r="F219" s="46"/>
      <c r="G219" s="33"/>
      <c r="W219" s="186"/>
      <c r="X219" s="46"/>
    </row>
    <row r="220" spans="1:24" ht="16.5">
      <c r="A220" s="186"/>
      <c r="B220" s="46"/>
      <c r="C220" s="33"/>
      <c r="D220" s="46"/>
      <c r="E220" s="46"/>
      <c r="F220" s="46"/>
      <c r="G220" s="33"/>
      <c r="W220" s="186"/>
      <c r="X220" s="46"/>
    </row>
    <row r="221" spans="1:24" ht="16.5">
      <c r="A221" s="186"/>
      <c r="B221" s="46"/>
      <c r="C221" s="33"/>
      <c r="D221" s="46"/>
      <c r="E221" s="46"/>
      <c r="F221" s="46"/>
      <c r="G221" s="33"/>
      <c r="W221" s="186"/>
      <c r="X221" s="46"/>
    </row>
    <row r="222" spans="1:24" ht="16.5">
      <c r="A222" s="186"/>
      <c r="B222" s="46"/>
      <c r="C222" s="33"/>
      <c r="D222" s="46"/>
      <c r="E222" s="46"/>
      <c r="F222" s="46"/>
      <c r="G222" s="33"/>
      <c r="W222" s="186"/>
      <c r="X222" s="46"/>
    </row>
    <row r="223" spans="1:24" ht="16.5">
      <c r="A223" s="186"/>
      <c r="B223" s="46"/>
      <c r="C223" s="33"/>
      <c r="D223" s="46"/>
      <c r="E223" s="46"/>
      <c r="F223" s="46"/>
      <c r="G223" s="33"/>
      <c r="W223" s="186"/>
      <c r="X223" s="46"/>
    </row>
    <row r="224" spans="1:24" ht="16.5">
      <c r="A224" s="186"/>
      <c r="B224" s="46"/>
      <c r="C224" s="33"/>
      <c r="D224" s="46"/>
      <c r="E224" s="46"/>
      <c r="F224" s="46"/>
      <c r="G224" s="33"/>
      <c r="W224" s="186"/>
      <c r="X224" s="46"/>
    </row>
    <row r="225" spans="1:24" ht="16.5">
      <c r="A225" s="186"/>
      <c r="B225" s="46"/>
      <c r="C225" s="33"/>
      <c r="D225" s="46"/>
      <c r="E225" s="46"/>
      <c r="F225" s="46"/>
      <c r="G225" s="33"/>
      <c r="W225" s="186"/>
      <c r="X225" s="46"/>
    </row>
    <row r="226" spans="1:24" ht="16.5">
      <c r="A226" s="186"/>
      <c r="B226" s="46"/>
      <c r="C226" s="33"/>
      <c r="D226" s="46"/>
      <c r="E226" s="46"/>
      <c r="F226" s="46"/>
      <c r="G226" s="33"/>
      <c r="W226" s="186"/>
      <c r="X226" s="46"/>
    </row>
    <row r="227" spans="1:24" ht="16.5">
      <c r="A227" s="186"/>
      <c r="B227" s="46"/>
      <c r="C227" s="33"/>
      <c r="D227" s="46"/>
      <c r="E227" s="46"/>
      <c r="F227" s="46"/>
      <c r="G227" s="33"/>
      <c r="W227" s="186"/>
      <c r="X227" s="46"/>
    </row>
    <row r="228" spans="1:24" ht="16.5">
      <c r="A228" s="186"/>
      <c r="B228" s="46"/>
      <c r="C228" s="33"/>
      <c r="D228" s="46"/>
      <c r="E228" s="46"/>
      <c r="F228" s="46"/>
      <c r="G228" s="33"/>
      <c r="W228" s="186"/>
      <c r="X228" s="46"/>
    </row>
    <row r="229" spans="1:24" ht="16.5">
      <c r="A229" s="186"/>
      <c r="B229" s="46"/>
      <c r="C229" s="33"/>
      <c r="D229" s="46"/>
      <c r="E229" s="46"/>
      <c r="F229" s="46"/>
      <c r="G229" s="33"/>
      <c r="W229" s="186"/>
      <c r="X229" s="46"/>
    </row>
    <row r="230" spans="1:24" ht="16.5">
      <c r="A230" s="186"/>
      <c r="B230" s="46"/>
      <c r="C230" s="33"/>
      <c r="D230" s="46"/>
      <c r="E230" s="46"/>
      <c r="F230" s="46"/>
      <c r="G230" s="33"/>
      <c r="W230" s="186"/>
      <c r="X230" s="46"/>
    </row>
    <row r="231" spans="1:24" ht="16.5">
      <c r="A231" s="186"/>
      <c r="B231" s="46"/>
      <c r="C231" s="33"/>
      <c r="D231" s="46"/>
      <c r="E231" s="46"/>
      <c r="F231" s="46"/>
      <c r="G231" s="33"/>
      <c r="W231" s="186"/>
      <c r="X231" s="46"/>
    </row>
    <row r="232" spans="1:24" ht="16.5">
      <c r="A232" s="186"/>
      <c r="B232" s="46"/>
      <c r="C232" s="33"/>
      <c r="D232" s="46"/>
      <c r="E232" s="46"/>
      <c r="F232" s="46"/>
      <c r="G232" s="33"/>
      <c r="W232" s="186"/>
      <c r="X232" s="46"/>
    </row>
    <row r="233" spans="1:24" ht="16.5">
      <c r="A233" s="186"/>
      <c r="B233" s="46"/>
      <c r="C233" s="33"/>
      <c r="D233" s="46"/>
      <c r="E233" s="46"/>
      <c r="F233" s="46"/>
      <c r="G233" s="33"/>
      <c r="W233" s="186"/>
      <c r="X233" s="46"/>
    </row>
    <row r="234" spans="1:24" ht="16.5">
      <c r="A234" s="186"/>
      <c r="B234" s="46"/>
      <c r="C234" s="33"/>
      <c r="D234" s="46"/>
      <c r="E234" s="46"/>
      <c r="F234" s="46"/>
      <c r="G234" s="33"/>
      <c r="W234" s="186"/>
      <c r="X234" s="46"/>
    </row>
    <row r="235" spans="1:24" ht="16.5">
      <c r="A235" s="186"/>
      <c r="B235" s="46"/>
      <c r="C235" s="33"/>
      <c r="D235" s="46"/>
      <c r="E235" s="46"/>
      <c r="F235" s="46"/>
      <c r="G235" s="33"/>
      <c r="W235" s="186"/>
      <c r="X235" s="46"/>
    </row>
    <row r="236" spans="1:24" ht="16.5">
      <c r="A236" s="186"/>
      <c r="B236" s="46"/>
      <c r="C236" s="33"/>
      <c r="D236" s="46"/>
      <c r="E236" s="46"/>
      <c r="F236" s="46"/>
      <c r="G236" s="33"/>
      <c r="W236" s="186"/>
      <c r="X236" s="46"/>
    </row>
    <row r="237" spans="1:24" ht="16.5">
      <c r="A237" s="186"/>
      <c r="B237" s="46"/>
      <c r="C237" s="33"/>
      <c r="D237" s="46"/>
      <c r="E237" s="46"/>
      <c r="F237" s="46"/>
      <c r="G237" s="33"/>
      <c r="W237" s="186"/>
      <c r="X237" s="46"/>
    </row>
    <row r="238" spans="1:24" ht="16.5">
      <c r="A238" s="186"/>
      <c r="B238" s="46"/>
      <c r="C238" s="33"/>
      <c r="D238" s="46"/>
      <c r="E238" s="46"/>
      <c r="F238" s="46"/>
      <c r="G238" s="33"/>
      <c r="W238" s="186"/>
      <c r="X238" s="46"/>
    </row>
    <row r="239" spans="1:24" ht="16.5">
      <c r="A239" s="186"/>
      <c r="B239" s="46"/>
      <c r="C239" s="33"/>
      <c r="D239" s="46"/>
      <c r="E239" s="46"/>
      <c r="F239" s="46"/>
      <c r="G239" s="33"/>
      <c r="W239" s="186"/>
      <c r="X239" s="46"/>
    </row>
    <row r="240" spans="1:24" ht="16.5">
      <c r="A240" s="186"/>
      <c r="B240" s="46"/>
      <c r="C240" s="33"/>
      <c r="D240" s="46"/>
      <c r="E240" s="46"/>
      <c r="F240" s="46"/>
      <c r="G240" s="33"/>
      <c r="W240" s="186"/>
      <c r="X240" s="46"/>
    </row>
    <row r="241" spans="1:24" ht="16.5">
      <c r="A241" s="186"/>
      <c r="B241" s="46"/>
      <c r="C241" s="33"/>
      <c r="D241" s="46"/>
      <c r="E241" s="46"/>
      <c r="F241" s="46"/>
      <c r="G241" s="33"/>
      <c r="W241" s="186"/>
      <c r="X241" s="46"/>
    </row>
    <row r="242" spans="1:24" ht="16.5">
      <c r="A242" s="186"/>
      <c r="B242" s="46"/>
      <c r="C242" s="33"/>
      <c r="D242" s="46"/>
      <c r="E242" s="46"/>
      <c r="F242" s="46"/>
      <c r="G242" s="33"/>
      <c r="W242" s="186"/>
      <c r="X242" s="46"/>
    </row>
    <row r="243" spans="1:24" ht="16.5">
      <c r="A243" s="186"/>
      <c r="B243" s="46"/>
      <c r="C243" s="33"/>
      <c r="D243" s="46"/>
      <c r="E243" s="46"/>
      <c r="F243" s="46"/>
      <c r="G243" s="33"/>
      <c r="W243" s="186"/>
      <c r="X243" s="46"/>
    </row>
    <row r="244" spans="1:24" ht="16.5">
      <c r="A244" s="186"/>
      <c r="B244" s="46"/>
      <c r="C244" s="33"/>
      <c r="D244" s="46"/>
      <c r="E244" s="46"/>
      <c r="F244" s="46"/>
      <c r="G244" s="33"/>
      <c r="W244" s="186"/>
      <c r="X244" s="46"/>
    </row>
    <row r="245" spans="1:24" ht="16.5">
      <c r="A245" s="186"/>
      <c r="B245" s="46"/>
      <c r="C245" s="33"/>
      <c r="D245" s="46"/>
      <c r="E245" s="46"/>
      <c r="F245" s="46"/>
      <c r="G245" s="33"/>
      <c r="W245" s="186"/>
      <c r="X245" s="46"/>
    </row>
    <row r="246" spans="1:24" ht="16.5">
      <c r="A246" s="186"/>
      <c r="B246" s="46"/>
      <c r="C246" s="33"/>
      <c r="D246" s="46"/>
      <c r="E246" s="46"/>
      <c r="F246" s="46"/>
      <c r="G246" s="33"/>
      <c r="W246" s="186"/>
      <c r="X246" s="46"/>
    </row>
    <row r="247" spans="1:24" ht="16.5">
      <c r="A247" s="186"/>
      <c r="B247" s="46"/>
      <c r="C247" s="33"/>
      <c r="D247" s="46"/>
      <c r="E247" s="46"/>
      <c r="F247" s="46"/>
      <c r="G247" s="33"/>
      <c r="W247" s="186"/>
      <c r="X247" s="46"/>
    </row>
    <row r="248" spans="1:24" ht="16.5">
      <c r="A248" s="186"/>
      <c r="B248" s="46"/>
      <c r="C248" s="33"/>
      <c r="D248" s="46"/>
      <c r="E248" s="46"/>
      <c r="F248" s="46"/>
      <c r="G248" s="33"/>
      <c r="W248" s="186"/>
      <c r="X248" s="46"/>
    </row>
    <row r="249" spans="1:24" ht="16.5">
      <c r="A249" s="186"/>
      <c r="B249" s="46"/>
      <c r="C249" s="33"/>
      <c r="D249" s="46"/>
      <c r="E249" s="46"/>
      <c r="F249" s="46"/>
      <c r="G249" s="33"/>
      <c r="W249" s="186"/>
      <c r="X249" s="46"/>
    </row>
    <row r="250" spans="1:24" ht="16.5">
      <c r="A250" s="186"/>
      <c r="B250" s="46"/>
      <c r="C250" s="33"/>
      <c r="D250" s="46"/>
      <c r="E250" s="46"/>
      <c r="F250" s="46"/>
      <c r="G250" s="33"/>
      <c r="W250" s="186"/>
      <c r="X250" s="46"/>
    </row>
    <row r="251" spans="1:24" ht="16.5">
      <c r="A251" s="186"/>
      <c r="B251" s="46"/>
      <c r="C251" s="33"/>
      <c r="D251" s="46"/>
      <c r="E251" s="46"/>
      <c r="F251" s="46"/>
      <c r="G251" s="33"/>
      <c r="W251" s="186"/>
      <c r="X251" s="46"/>
    </row>
    <row r="252" spans="1:24" ht="16.5">
      <c r="A252" s="186"/>
      <c r="B252" s="46"/>
      <c r="C252" s="33"/>
      <c r="D252" s="46"/>
      <c r="E252" s="46"/>
      <c r="F252" s="46"/>
      <c r="G252" s="33"/>
      <c r="W252" s="186"/>
      <c r="X252" s="46"/>
    </row>
    <row r="253" spans="1:24" ht="16.5">
      <c r="A253" s="186"/>
      <c r="B253" s="46"/>
      <c r="C253" s="33"/>
      <c r="D253" s="46"/>
      <c r="E253" s="46"/>
      <c r="F253" s="46"/>
      <c r="G253" s="33"/>
      <c r="W253" s="186"/>
      <c r="X253" s="46"/>
    </row>
    <row r="254" spans="1:24" ht="16.5">
      <c r="A254" s="186"/>
      <c r="B254" s="46"/>
      <c r="C254" s="33"/>
      <c r="D254" s="46"/>
      <c r="E254" s="46"/>
      <c r="F254" s="46"/>
      <c r="G254" s="33"/>
      <c r="W254" s="186"/>
      <c r="X254" s="46"/>
    </row>
    <row r="255" spans="1:24" ht="16.5">
      <c r="A255" s="186"/>
      <c r="B255" s="46"/>
      <c r="C255" s="33"/>
      <c r="D255" s="46"/>
      <c r="E255" s="46"/>
      <c r="F255" s="46"/>
      <c r="G255" s="33"/>
      <c r="W255" s="186"/>
      <c r="X255" s="46"/>
    </row>
    <row r="256" spans="1:24" ht="16.5">
      <c r="A256" s="186"/>
      <c r="B256" s="46"/>
      <c r="C256" s="33"/>
      <c r="D256" s="46"/>
      <c r="E256" s="46"/>
      <c r="F256" s="46"/>
      <c r="G256" s="33"/>
      <c r="W256" s="186"/>
      <c r="X256" s="46"/>
    </row>
    <row r="257" spans="1:24" ht="16.5">
      <c r="A257" s="186"/>
      <c r="B257" s="46"/>
      <c r="C257" s="33"/>
      <c r="D257" s="46"/>
      <c r="E257" s="46"/>
      <c r="F257" s="46"/>
      <c r="G257" s="33"/>
      <c r="W257" s="186"/>
      <c r="X257" s="46"/>
    </row>
    <row r="258" spans="1:24" ht="16.5">
      <c r="A258" s="186"/>
      <c r="B258" s="46"/>
      <c r="C258" s="33"/>
      <c r="D258" s="46"/>
      <c r="E258" s="46"/>
      <c r="F258" s="46"/>
      <c r="G258" s="33"/>
      <c r="W258" s="186"/>
      <c r="X258" s="46"/>
    </row>
    <row r="259" spans="1:24" ht="16.5">
      <c r="A259" s="186"/>
      <c r="B259" s="46"/>
      <c r="C259" s="33"/>
      <c r="D259" s="46"/>
      <c r="E259" s="46"/>
      <c r="F259" s="46"/>
      <c r="G259" s="33"/>
      <c r="W259" s="186"/>
      <c r="X259" s="46"/>
    </row>
    <row r="260" spans="1:24" ht="16.5">
      <c r="A260" s="186"/>
      <c r="B260" s="46"/>
      <c r="C260" s="33"/>
      <c r="D260" s="46"/>
      <c r="E260" s="46"/>
      <c r="F260" s="46"/>
      <c r="G260" s="33"/>
      <c r="W260" s="186"/>
      <c r="X260" s="46"/>
    </row>
    <row r="261" spans="1:24" ht="16.5">
      <c r="A261" s="186"/>
      <c r="B261" s="46"/>
      <c r="C261" s="33"/>
      <c r="D261" s="46"/>
      <c r="E261" s="46"/>
      <c r="F261" s="46"/>
      <c r="G261" s="33"/>
      <c r="W261" s="186"/>
      <c r="X261" s="46"/>
    </row>
    <row r="262" spans="1:24" ht="16.5">
      <c r="A262" s="186"/>
      <c r="B262" s="46"/>
      <c r="C262" s="33"/>
      <c r="D262" s="46"/>
      <c r="E262" s="46"/>
      <c r="F262" s="46"/>
      <c r="G262" s="33"/>
      <c r="W262" s="186"/>
      <c r="X262" s="46"/>
    </row>
    <row r="263" spans="1:24" ht="16.5">
      <c r="A263" s="186"/>
      <c r="B263" s="46"/>
      <c r="C263" s="33"/>
      <c r="D263" s="46"/>
      <c r="E263" s="46"/>
      <c r="F263" s="46"/>
      <c r="G263" s="33"/>
      <c r="W263" s="186"/>
      <c r="X263" s="46"/>
    </row>
    <row r="264" spans="1:24" ht="16.5">
      <c r="A264" s="186"/>
      <c r="B264" s="46"/>
      <c r="C264" s="33"/>
      <c r="D264" s="46"/>
      <c r="E264" s="46"/>
      <c r="F264" s="46"/>
      <c r="G264" s="33"/>
      <c r="W264" s="186"/>
      <c r="X264" s="46"/>
    </row>
    <row r="265" spans="1:24" ht="16.5">
      <c r="A265" s="186"/>
      <c r="B265" s="46"/>
      <c r="C265" s="33"/>
      <c r="D265" s="46"/>
      <c r="E265" s="46"/>
      <c r="F265" s="46"/>
      <c r="G265" s="33"/>
      <c r="W265" s="186"/>
      <c r="X265" s="46"/>
    </row>
    <row r="266" spans="1:24" ht="16.5">
      <c r="A266" s="186"/>
      <c r="B266" s="46"/>
      <c r="C266" s="33"/>
      <c r="D266" s="46"/>
      <c r="E266" s="46"/>
      <c r="F266" s="46"/>
      <c r="G266" s="33"/>
      <c r="W266" s="186"/>
      <c r="X266" s="46"/>
    </row>
    <row r="267" spans="1:24" ht="16.5">
      <c r="A267" s="186"/>
      <c r="B267" s="46"/>
      <c r="C267" s="33"/>
      <c r="D267" s="46"/>
      <c r="E267" s="46"/>
      <c r="F267" s="46"/>
      <c r="G267" s="33"/>
      <c r="W267" s="186"/>
      <c r="X267" s="46"/>
    </row>
    <row r="268" spans="1:24" ht="16.5">
      <c r="A268" s="186"/>
      <c r="B268" s="46"/>
      <c r="C268" s="33"/>
      <c r="D268" s="46"/>
      <c r="E268" s="46"/>
      <c r="F268" s="46"/>
      <c r="G268" s="33"/>
      <c r="W268" s="186"/>
      <c r="X268" s="46"/>
    </row>
    <row r="269" spans="1:24" ht="16.5">
      <c r="A269" s="186"/>
      <c r="B269" s="46"/>
      <c r="C269" s="33"/>
      <c r="D269" s="46"/>
      <c r="E269" s="46"/>
      <c r="F269" s="46"/>
      <c r="G269" s="33"/>
      <c r="W269" s="186"/>
      <c r="X269" s="46"/>
    </row>
    <row r="270" spans="1:24" ht="16.5">
      <c r="A270" s="186"/>
      <c r="B270" s="46"/>
      <c r="C270" s="33"/>
      <c r="D270" s="46"/>
      <c r="E270" s="46"/>
      <c r="F270" s="46"/>
      <c r="G270" s="33"/>
      <c r="W270" s="186"/>
      <c r="X270" s="46"/>
    </row>
    <row r="271" spans="1:24" ht="16.5">
      <c r="A271" s="186"/>
      <c r="B271" s="46"/>
      <c r="C271" s="33"/>
      <c r="D271" s="46"/>
      <c r="E271" s="46"/>
      <c r="F271" s="46"/>
      <c r="G271" s="33"/>
      <c r="W271" s="186"/>
      <c r="X271" s="46"/>
    </row>
    <row r="272" spans="1:24" ht="16.5">
      <c r="A272" s="186"/>
      <c r="B272" s="46"/>
      <c r="C272" s="33"/>
      <c r="D272" s="46"/>
      <c r="E272" s="46"/>
      <c r="F272" s="46"/>
      <c r="G272" s="33"/>
      <c r="W272" s="186"/>
      <c r="X272" s="46"/>
    </row>
    <row r="273" spans="1:24" ht="16.5">
      <c r="A273" s="186"/>
      <c r="B273" s="46"/>
      <c r="C273" s="33"/>
      <c r="D273" s="46"/>
      <c r="E273" s="46"/>
      <c r="F273" s="46"/>
      <c r="G273" s="33"/>
      <c r="W273" s="186"/>
      <c r="X273" s="46"/>
    </row>
    <row r="274" spans="1:24" ht="16.5">
      <c r="A274" s="186"/>
      <c r="B274" s="46"/>
      <c r="C274" s="33"/>
      <c r="D274" s="46"/>
      <c r="E274" s="46"/>
      <c r="F274" s="46"/>
      <c r="G274" s="33"/>
      <c r="W274" s="186"/>
      <c r="X274" s="46"/>
    </row>
    <row r="275" spans="1:24" ht="16.5">
      <c r="A275" s="186"/>
      <c r="B275" s="46"/>
      <c r="C275" s="33"/>
      <c r="D275" s="46"/>
      <c r="E275" s="46"/>
      <c r="F275" s="46"/>
      <c r="G275" s="33"/>
      <c r="W275" s="186"/>
      <c r="X275" s="46"/>
    </row>
    <row r="276" spans="1:24" ht="16.5">
      <c r="A276" s="186"/>
      <c r="B276" s="46"/>
      <c r="C276" s="33"/>
      <c r="D276" s="46"/>
      <c r="E276" s="46"/>
      <c r="F276" s="46"/>
      <c r="G276" s="33"/>
      <c r="W276" s="186"/>
      <c r="X276" s="46"/>
    </row>
    <row r="277" spans="1:24" ht="16.5">
      <c r="A277" s="186"/>
      <c r="B277" s="46"/>
      <c r="C277" s="33"/>
      <c r="D277" s="46"/>
      <c r="E277" s="46"/>
      <c r="F277" s="46"/>
      <c r="G277" s="33"/>
      <c r="W277" s="186"/>
      <c r="X277" s="46"/>
    </row>
    <row r="278" spans="1:24" ht="16.5">
      <c r="A278" s="186"/>
      <c r="B278" s="46"/>
      <c r="C278" s="33"/>
      <c r="D278" s="46"/>
      <c r="E278" s="46"/>
      <c r="F278" s="46"/>
      <c r="G278" s="33"/>
      <c r="W278" s="186"/>
      <c r="X278" s="46"/>
    </row>
    <row r="279" spans="1:24" ht="16.5">
      <c r="A279" s="186"/>
      <c r="B279" s="46"/>
      <c r="C279" s="33"/>
      <c r="D279" s="46"/>
      <c r="E279" s="46"/>
      <c r="F279" s="46"/>
      <c r="G279" s="33"/>
      <c r="W279" s="186"/>
      <c r="X279" s="46"/>
    </row>
    <row r="280" spans="1:24" ht="16.5">
      <c r="A280" s="186"/>
      <c r="B280" s="46"/>
      <c r="C280" s="33"/>
      <c r="D280" s="46"/>
      <c r="E280" s="46"/>
      <c r="F280" s="46"/>
      <c r="G280" s="33"/>
      <c r="W280" s="186"/>
      <c r="X280" s="46"/>
    </row>
    <row r="281" spans="1:24" ht="16.5">
      <c r="A281" s="186"/>
      <c r="B281" s="46"/>
      <c r="C281" s="33"/>
      <c r="D281" s="46"/>
      <c r="E281" s="46"/>
      <c r="F281" s="46"/>
      <c r="G281" s="33"/>
      <c r="W281" s="186"/>
      <c r="X281" s="46"/>
    </row>
    <row r="282" spans="1:24" ht="16.5">
      <c r="A282" s="186"/>
      <c r="B282" s="46"/>
      <c r="C282" s="33"/>
      <c r="D282" s="46"/>
      <c r="E282" s="46"/>
      <c r="F282" s="46"/>
      <c r="G282" s="33"/>
      <c r="W282" s="186"/>
      <c r="X282" s="46"/>
    </row>
    <row r="283" spans="1:24" ht="16.5">
      <c r="A283" s="186"/>
      <c r="B283" s="46"/>
      <c r="C283" s="33"/>
      <c r="D283" s="46"/>
      <c r="E283" s="46"/>
      <c r="F283" s="46"/>
      <c r="G283" s="33"/>
      <c r="W283" s="186"/>
      <c r="X283" s="46"/>
    </row>
    <row r="284" spans="1:24" ht="16.5">
      <c r="A284" s="186"/>
      <c r="B284" s="46"/>
      <c r="C284" s="33"/>
      <c r="D284" s="46"/>
      <c r="E284" s="46"/>
      <c r="F284" s="46"/>
      <c r="G284" s="33"/>
      <c r="W284" s="186"/>
      <c r="X284" s="46"/>
    </row>
    <row r="285" spans="1:24" ht="16.5">
      <c r="A285" s="186"/>
      <c r="B285" s="46"/>
      <c r="C285" s="33"/>
      <c r="D285" s="46"/>
      <c r="E285" s="46"/>
      <c r="F285" s="46"/>
      <c r="G285" s="33"/>
      <c r="W285" s="186"/>
      <c r="X285" s="46"/>
    </row>
    <row r="286" spans="1:24" ht="16.5">
      <c r="A286" s="186"/>
      <c r="B286" s="46"/>
      <c r="C286" s="33"/>
      <c r="D286" s="46"/>
      <c r="E286" s="46"/>
      <c r="F286" s="46"/>
      <c r="G286" s="33"/>
      <c r="W286" s="186"/>
      <c r="X286" s="46"/>
    </row>
    <row r="287" spans="1:24" ht="16.5">
      <c r="A287" s="186"/>
      <c r="B287" s="46"/>
      <c r="C287" s="33"/>
      <c r="D287" s="46"/>
      <c r="E287" s="46"/>
      <c r="F287" s="46"/>
      <c r="G287" s="33"/>
      <c r="W287" s="186"/>
      <c r="X287" s="46"/>
    </row>
    <row r="288" spans="1:24" ht="16.5">
      <c r="A288" s="186"/>
      <c r="B288" s="46"/>
      <c r="C288" s="33"/>
      <c r="D288" s="46"/>
      <c r="E288" s="46"/>
      <c r="F288" s="46"/>
      <c r="G288" s="33"/>
      <c r="W288" s="186"/>
      <c r="X288" s="46"/>
    </row>
    <row r="289" spans="1:24" ht="16.5">
      <c r="A289" s="186"/>
      <c r="B289" s="46"/>
      <c r="C289" s="33"/>
      <c r="D289" s="46"/>
      <c r="E289" s="46"/>
      <c r="F289" s="46"/>
      <c r="G289" s="33"/>
      <c r="W289" s="186"/>
      <c r="X289" s="46"/>
    </row>
    <row r="290" spans="1:24" ht="16.5">
      <c r="A290" s="186"/>
      <c r="B290" s="46"/>
      <c r="C290" s="33"/>
      <c r="D290" s="46"/>
      <c r="E290" s="46"/>
      <c r="F290" s="46"/>
      <c r="G290" s="33"/>
      <c r="W290" s="186"/>
      <c r="X290" s="46"/>
    </row>
    <row r="291" spans="1:24" ht="16.5">
      <c r="A291" s="186"/>
      <c r="B291" s="46"/>
      <c r="C291" s="33"/>
      <c r="D291" s="46"/>
      <c r="E291" s="46"/>
      <c r="F291" s="46"/>
      <c r="G291" s="33"/>
      <c r="W291" s="186"/>
      <c r="X291" s="46"/>
    </row>
    <row r="292" spans="1:24" ht="16.5">
      <c r="A292" s="186"/>
      <c r="B292" s="46"/>
      <c r="C292" s="33"/>
      <c r="D292" s="46"/>
      <c r="E292" s="46"/>
      <c r="F292" s="46"/>
      <c r="G292" s="33"/>
      <c r="W292" s="186"/>
      <c r="X292" s="46"/>
    </row>
    <row r="293" spans="1:24" ht="16.5">
      <c r="A293" s="186"/>
      <c r="B293" s="46"/>
      <c r="C293" s="33"/>
      <c r="D293" s="46"/>
      <c r="E293" s="46"/>
      <c r="F293" s="46"/>
      <c r="G293" s="33"/>
      <c r="W293" s="186"/>
      <c r="X293" s="46"/>
    </row>
    <row r="294" spans="1:24" ht="16.5">
      <c r="A294" s="186"/>
      <c r="B294" s="46"/>
      <c r="C294" s="33"/>
      <c r="D294" s="46"/>
      <c r="E294" s="46"/>
      <c r="F294" s="46"/>
      <c r="G294" s="33"/>
      <c r="W294" s="186"/>
      <c r="X294" s="46"/>
    </row>
    <row r="295" spans="1:24" ht="16.5">
      <c r="A295" s="186"/>
      <c r="B295" s="46"/>
      <c r="C295" s="33"/>
      <c r="D295" s="46"/>
      <c r="E295" s="46"/>
      <c r="F295" s="46"/>
      <c r="G295" s="33"/>
      <c r="W295" s="186"/>
      <c r="X295" s="46"/>
    </row>
    <row r="296" spans="1:24" ht="16.5">
      <c r="A296" s="186"/>
      <c r="B296" s="46"/>
      <c r="C296" s="33"/>
      <c r="D296" s="46"/>
      <c r="E296" s="46"/>
      <c r="F296" s="46"/>
      <c r="G296" s="33"/>
      <c r="W296" s="186"/>
      <c r="X296" s="46"/>
    </row>
    <row r="297" spans="1:24" ht="16.5">
      <c r="A297" s="186"/>
      <c r="B297" s="46"/>
      <c r="C297" s="33"/>
      <c r="D297" s="46"/>
      <c r="E297" s="46"/>
      <c r="F297" s="46"/>
      <c r="G297" s="33"/>
      <c r="W297" s="186"/>
      <c r="X297" s="46"/>
    </row>
    <row r="298" spans="1:24" ht="16.5">
      <c r="A298" s="186"/>
      <c r="B298" s="46"/>
      <c r="C298" s="33"/>
      <c r="D298" s="46"/>
      <c r="E298" s="46"/>
      <c r="F298" s="46"/>
      <c r="G298" s="33"/>
      <c r="W298" s="186"/>
      <c r="X298" s="46"/>
    </row>
    <row r="299" spans="1:24" ht="16.5">
      <c r="A299" s="186"/>
      <c r="B299" s="46"/>
      <c r="C299" s="33"/>
      <c r="D299" s="46"/>
      <c r="E299" s="46"/>
      <c r="F299" s="46"/>
      <c r="G299" s="33"/>
      <c r="W299" s="186"/>
      <c r="X299" s="46"/>
    </row>
    <row r="300" spans="1:24" ht="16.5">
      <c r="A300" s="186"/>
      <c r="B300" s="46"/>
      <c r="C300" s="33"/>
      <c r="D300" s="46"/>
      <c r="E300" s="46"/>
      <c r="F300" s="46"/>
      <c r="G300" s="33"/>
      <c r="W300" s="186"/>
      <c r="X300" s="46"/>
    </row>
    <row r="301" spans="1:24" ht="16.5">
      <c r="A301" s="186"/>
      <c r="B301" s="46"/>
      <c r="C301" s="33"/>
      <c r="D301" s="46"/>
      <c r="E301" s="46"/>
      <c r="F301" s="46"/>
      <c r="G301" s="33"/>
      <c r="W301" s="186"/>
      <c r="X301" s="46"/>
    </row>
    <row r="302" spans="1:24" ht="16.5">
      <c r="A302" s="186"/>
      <c r="B302" s="46"/>
      <c r="C302" s="33"/>
      <c r="D302" s="46"/>
      <c r="E302" s="46"/>
      <c r="F302" s="46"/>
      <c r="G302" s="33"/>
      <c r="W302" s="186"/>
      <c r="X302" s="46"/>
    </row>
    <row r="303" spans="1:24" ht="16.5">
      <c r="A303" s="186"/>
      <c r="B303" s="46"/>
      <c r="C303" s="33"/>
      <c r="D303" s="46"/>
      <c r="E303" s="46"/>
      <c r="F303" s="46"/>
      <c r="G303" s="33"/>
      <c r="W303" s="186"/>
      <c r="X303" s="46"/>
    </row>
    <row r="304" spans="1:24" ht="16.5">
      <c r="A304" s="186"/>
      <c r="B304" s="46"/>
      <c r="C304" s="33"/>
      <c r="D304" s="46"/>
      <c r="E304" s="46"/>
      <c r="F304" s="46"/>
      <c r="G304" s="33"/>
      <c r="W304" s="186"/>
      <c r="X304" s="46"/>
    </row>
    <row r="305" spans="1:24" ht="16.5">
      <c r="A305" s="186"/>
      <c r="B305" s="46"/>
      <c r="C305" s="33"/>
      <c r="D305" s="46"/>
      <c r="E305" s="46"/>
      <c r="F305" s="46"/>
      <c r="G305" s="33"/>
      <c r="W305" s="186"/>
      <c r="X305" s="46"/>
    </row>
    <row r="306" spans="1:24" ht="16.5">
      <c r="A306" s="186"/>
      <c r="B306" s="46"/>
      <c r="C306" s="33"/>
      <c r="D306" s="46"/>
      <c r="E306" s="46"/>
      <c r="F306" s="46"/>
      <c r="G306" s="33"/>
      <c r="W306" s="186"/>
      <c r="X306" s="46"/>
    </row>
    <row r="307" spans="1:24" ht="16.5">
      <c r="A307" s="186"/>
      <c r="B307" s="46"/>
      <c r="C307" s="33"/>
      <c r="D307" s="46"/>
      <c r="E307" s="46"/>
      <c r="F307" s="46"/>
      <c r="G307" s="33"/>
      <c r="W307" s="186"/>
      <c r="X307" s="46"/>
    </row>
    <row r="308" spans="1:24" ht="16.5">
      <c r="A308" s="186"/>
      <c r="B308" s="46"/>
      <c r="C308" s="33"/>
      <c r="D308" s="46"/>
      <c r="E308" s="46"/>
      <c r="F308" s="46"/>
      <c r="G308" s="33"/>
      <c r="W308" s="186"/>
      <c r="X308" s="46"/>
    </row>
    <row r="309" spans="1:24" ht="16.5">
      <c r="A309" s="186"/>
      <c r="B309" s="46"/>
      <c r="C309" s="33"/>
      <c r="D309" s="46"/>
      <c r="E309" s="46"/>
      <c r="F309" s="46"/>
      <c r="G309" s="33"/>
      <c r="W309" s="186"/>
      <c r="X309" s="46"/>
    </row>
    <row r="310" spans="1:24" ht="16.5">
      <c r="A310" s="186"/>
      <c r="B310" s="46"/>
      <c r="C310" s="33"/>
      <c r="D310" s="46"/>
      <c r="E310" s="46"/>
      <c r="F310" s="46"/>
      <c r="G310" s="33"/>
      <c r="W310" s="186"/>
      <c r="X310" s="46"/>
    </row>
    <row r="311" spans="1:24" ht="16.5">
      <c r="A311" s="186"/>
      <c r="B311" s="46"/>
      <c r="C311" s="33"/>
      <c r="D311" s="46"/>
      <c r="E311" s="46"/>
      <c r="F311" s="46"/>
      <c r="G311" s="33"/>
      <c r="W311" s="186"/>
      <c r="X311" s="46"/>
    </row>
    <row r="312" spans="1:24" ht="16.5">
      <c r="A312" s="186"/>
      <c r="B312" s="46"/>
      <c r="C312" s="33"/>
      <c r="D312" s="46"/>
      <c r="E312" s="46"/>
      <c r="F312" s="46"/>
      <c r="G312" s="33"/>
      <c r="W312" s="186"/>
      <c r="X312" s="46"/>
    </row>
    <row r="313" spans="1:24" ht="16.5">
      <c r="A313" s="186"/>
      <c r="B313" s="46"/>
      <c r="C313" s="33"/>
      <c r="D313" s="46"/>
      <c r="E313" s="46"/>
      <c r="F313" s="46"/>
      <c r="G313" s="33"/>
      <c r="W313" s="186"/>
      <c r="X313" s="46"/>
    </row>
    <row r="314" spans="1:24" ht="16.5">
      <c r="A314" s="186"/>
      <c r="B314" s="46"/>
      <c r="C314" s="33"/>
      <c r="D314" s="46"/>
      <c r="E314" s="46"/>
      <c r="F314" s="46"/>
      <c r="G314" s="33"/>
      <c r="W314" s="186"/>
      <c r="X314" s="46"/>
    </row>
    <row r="315" spans="1:24" ht="16.5">
      <c r="A315" s="186"/>
      <c r="B315" s="46"/>
      <c r="C315" s="33"/>
      <c r="D315" s="46"/>
      <c r="E315" s="46"/>
      <c r="F315" s="46"/>
      <c r="G315" s="33"/>
      <c r="W315" s="186"/>
      <c r="X315" s="46"/>
    </row>
    <row r="316" spans="1:24" ht="16.5">
      <c r="A316" s="186"/>
      <c r="B316" s="46"/>
      <c r="C316" s="33"/>
      <c r="D316" s="46"/>
      <c r="E316" s="46"/>
      <c r="F316" s="46"/>
      <c r="G316" s="33"/>
      <c r="W316" s="186"/>
      <c r="X316" s="46"/>
    </row>
    <row r="317" spans="1:24" ht="16.5">
      <c r="A317" s="186"/>
      <c r="B317" s="46"/>
      <c r="C317" s="33"/>
      <c r="D317" s="46"/>
      <c r="E317" s="46"/>
      <c r="F317" s="46"/>
      <c r="G317" s="33"/>
      <c r="W317" s="186"/>
      <c r="X317" s="46"/>
    </row>
    <row r="318" spans="1:24" ht="16.5">
      <c r="A318" s="186"/>
      <c r="B318" s="46"/>
      <c r="C318" s="33"/>
      <c r="D318" s="46"/>
      <c r="E318" s="46"/>
      <c r="F318" s="46"/>
      <c r="G318" s="33"/>
      <c r="W318" s="186"/>
      <c r="X318" s="46"/>
    </row>
    <row r="319" spans="1:24" ht="16.5">
      <c r="A319" s="186"/>
      <c r="B319" s="46"/>
      <c r="C319" s="33"/>
      <c r="D319" s="46"/>
      <c r="E319" s="46"/>
      <c r="F319" s="46"/>
      <c r="G319" s="33"/>
      <c r="W319" s="186"/>
      <c r="X319" s="46"/>
    </row>
    <row r="320" spans="1:24" ht="16.5">
      <c r="A320" s="186"/>
      <c r="B320" s="46"/>
      <c r="C320" s="33"/>
      <c r="D320" s="46"/>
      <c r="E320" s="46"/>
      <c r="F320" s="46"/>
      <c r="G320" s="33"/>
      <c r="W320" s="186"/>
      <c r="X320" s="46"/>
    </row>
    <row r="321" spans="1:24" ht="16.5">
      <c r="A321" s="186"/>
      <c r="B321" s="46"/>
      <c r="C321" s="33"/>
      <c r="D321" s="46"/>
      <c r="E321" s="46"/>
      <c r="F321" s="46"/>
      <c r="G321" s="33"/>
      <c r="W321" s="186"/>
      <c r="X321" s="46"/>
    </row>
    <row r="322" spans="1:24" ht="16.5">
      <c r="A322" s="186"/>
      <c r="B322" s="46"/>
      <c r="C322" s="33"/>
      <c r="D322" s="46"/>
      <c r="E322" s="46"/>
      <c r="F322" s="46"/>
      <c r="G322" s="33"/>
      <c r="W322" s="186"/>
      <c r="X322" s="46"/>
    </row>
    <row r="323" spans="1:24" ht="16.5">
      <c r="A323" s="186"/>
      <c r="B323" s="46"/>
      <c r="C323" s="33"/>
      <c r="D323" s="46"/>
      <c r="E323" s="46"/>
      <c r="F323" s="46"/>
      <c r="G323" s="33"/>
      <c r="W323" s="186"/>
      <c r="X323" s="46"/>
    </row>
    <row r="324" spans="1:24" ht="16.5">
      <c r="A324" s="186"/>
      <c r="B324" s="46"/>
      <c r="C324" s="33"/>
      <c r="D324" s="46"/>
      <c r="E324" s="46"/>
      <c r="F324" s="46"/>
      <c r="G324" s="33"/>
      <c r="W324" s="186"/>
      <c r="X324" s="46"/>
    </row>
    <row r="325" spans="1:24" ht="16.5">
      <c r="A325" s="186"/>
      <c r="B325" s="46"/>
      <c r="C325" s="33"/>
      <c r="D325" s="46"/>
      <c r="E325" s="46"/>
      <c r="F325" s="46"/>
      <c r="G325" s="33"/>
      <c r="W325" s="186"/>
      <c r="X325" s="46"/>
    </row>
    <row r="326" spans="1:24" ht="16.5">
      <c r="A326" s="186"/>
      <c r="B326" s="46"/>
      <c r="C326" s="33"/>
      <c r="D326" s="46"/>
      <c r="E326" s="46"/>
      <c r="F326" s="46"/>
      <c r="G326" s="33"/>
      <c r="W326" s="186"/>
      <c r="X326" s="46"/>
    </row>
    <row r="327" spans="1:24" ht="16.5">
      <c r="A327" s="186"/>
      <c r="B327" s="46"/>
      <c r="C327" s="33"/>
      <c r="D327" s="46"/>
      <c r="E327" s="46"/>
      <c r="F327" s="46"/>
      <c r="G327" s="33"/>
      <c r="W327" s="186"/>
      <c r="X327" s="46"/>
    </row>
    <row r="328" spans="1:24" ht="16.5">
      <c r="A328" s="186"/>
      <c r="B328" s="46"/>
      <c r="C328" s="33"/>
      <c r="D328" s="46"/>
      <c r="E328" s="46"/>
      <c r="F328" s="46"/>
      <c r="G328" s="33"/>
      <c r="W328" s="186"/>
      <c r="X328" s="46"/>
    </row>
    <row r="329" spans="1:24" ht="16.5">
      <c r="A329" s="186"/>
      <c r="B329" s="46"/>
      <c r="C329" s="33"/>
      <c r="D329" s="46"/>
      <c r="E329" s="46"/>
      <c r="F329" s="46"/>
      <c r="G329" s="33"/>
      <c r="W329" s="186"/>
      <c r="X329" s="46"/>
    </row>
    <row r="330" spans="1:24" ht="16.5">
      <c r="A330" s="186"/>
      <c r="B330" s="46"/>
      <c r="C330" s="33"/>
      <c r="D330" s="46"/>
      <c r="E330" s="46"/>
      <c r="F330" s="46"/>
      <c r="G330" s="33"/>
      <c r="W330" s="186"/>
      <c r="X330" s="46"/>
    </row>
    <row r="331" spans="1:24" ht="16.5">
      <c r="A331" s="186"/>
      <c r="B331" s="46"/>
      <c r="C331" s="33"/>
      <c r="D331" s="46"/>
      <c r="E331" s="46"/>
      <c r="F331" s="46"/>
      <c r="G331" s="33"/>
      <c r="W331" s="186"/>
      <c r="X331" s="46"/>
    </row>
    <row r="332" spans="1:24" ht="16.5">
      <c r="A332" s="186"/>
      <c r="B332" s="46"/>
      <c r="C332" s="33"/>
      <c r="D332" s="46"/>
      <c r="E332" s="46"/>
      <c r="F332" s="46"/>
      <c r="G332" s="33"/>
      <c r="W332" s="186"/>
      <c r="X332" s="46"/>
    </row>
    <row r="333" spans="1:24" ht="16.5">
      <c r="A333" s="186"/>
      <c r="B333" s="46"/>
      <c r="C333" s="33"/>
      <c r="D333" s="46"/>
      <c r="E333" s="46"/>
      <c r="F333" s="46"/>
      <c r="G333" s="33"/>
      <c r="W333" s="186"/>
      <c r="X333" s="46"/>
    </row>
    <row r="334" spans="1:24" ht="16.5">
      <c r="A334" s="186"/>
      <c r="B334" s="46"/>
      <c r="C334" s="33"/>
      <c r="D334" s="46"/>
      <c r="E334" s="46"/>
      <c r="F334" s="46"/>
      <c r="G334" s="33"/>
      <c r="W334" s="186"/>
      <c r="X334" s="46"/>
    </row>
    <row r="335" spans="1:24" ht="16.5">
      <c r="A335" s="186"/>
      <c r="B335" s="46"/>
      <c r="C335" s="33"/>
      <c r="D335" s="46"/>
      <c r="E335" s="46"/>
      <c r="F335" s="46"/>
      <c r="G335" s="33"/>
      <c r="W335" s="186"/>
      <c r="X335" s="46"/>
    </row>
    <row r="336" spans="1:24" ht="16.5">
      <c r="A336" s="186"/>
      <c r="B336" s="46"/>
      <c r="C336" s="33"/>
      <c r="D336" s="46"/>
      <c r="E336" s="46"/>
      <c r="F336" s="46"/>
      <c r="G336" s="33"/>
      <c r="W336" s="186"/>
      <c r="X336" s="46"/>
    </row>
    <row r="337" spans="1:24" ht="16.5">
      <c r="A337" s="186"/>
      <c r="B337" s="46"/>
      <c r="C337" s="33"/>
      <c r="D337" s="46"/>
      <c r="E337" s="46"/>
      <c r="F337" s="46"/>
      <c r="G337" s="33"/>
      <c r="W337" s="186"/>
      <c r="X337" s="46"/>
    </row>
    <row r="338" spans="1:24" ht="16.5">
      <c r="A338" s="186"/>
      <c r="B338" s="46"/>
      <c r="C338" s="33"/>
      <c r="D338" s="46"/>
      <c r="E338" s="46"/>
      <c r="F338" s="46"/>
      <c r="G338" s="33"/>
      <c r="W338" s="186"/>
      <c r="X338" s="46"/>
    </row>
    <row r="339" spans="1:24" ht="16.5">
      <c r="A339" s="186"/>
      <c r="B339" s="46"/>
      <c r="C339" s="33"/>
      <c r="D339" s="46"/>
      <c r="E339" s="46"/>
      <c r="F339" s="46"/>
      <c r="G339" s="33"/>
      <c r="W339" s="186"/>
      <c r="X339" s="46"/>
    </row>
    <row r="340" spans="1:24" ht="16.5">
      <c r="A340" s="186"/>
      <c r="B340" s="46"/>
      <c r="C340" s="33"/>
      <c r="D340" s="46"/>
      <c r="E340" s="46"/>
      <c r="F340" s="46"/>
      <c r="G340" s="33"/>
      <c r="W340" s="186"/>
      <c r="X340" s="46"/>
    </row>
    <row r="341" spans="1:24" ht="16.5">
      <c r="A341" s="186"/>
      <c r="B341" s="46"/>
      <c r="C341" s="33"/>
      <c r="D341" s="46"/>
      <c r="E341" s="46"/>
      <c r="F341" s="46"/>
      <c r="G341" s="33"/>
      <c r="W341" s="186"/>
      <c r="X341" s="46"/>
    </row>
    <row r="342" spans="1:24" ht="16.5">
      <c r="A342" s="186"/>
      <c r="B342" s="46"/>
      <c r="C342" s="33"/>
      <c r="D342" s="46"/>
      <c r="E342" s="46"/>
      <c r="F342" s="46"/>
      <c r="G342" s="33"/>
      <c r="W342" s="186"/>
      <c r="X342" s="46"/>
    </row>
    <row r="343" spans="1:24" ht="16.5">
      <c r="A343" s="186"/>
      <c r="B343" s="46"/>
      <c r="C343" s="33"/>
      <c r="D343" s="46"/>
      <c r="E343" s="46"/>
      <c r="F343" s="46"/>
      <c r="G343" s="33"/>
      <c r="W343" s="186"/>
      <c r="X343" s="46"/>
    </row>
    <row r="344" spans="1:24" ht="16.5">
      <c r="A344" s="186"/>
      <c r="B344" s="46"/>
      <c r="C344" s="33"/>
      <c r="D344" s="46"/>
      <c r="E344" s="46"/>
      <c r="F344" s="46"/>
      <c r="G344" s="33"/>
      <c r="W344" s="186"/>
      <c r="X344" s="46"/>
    </row>
    <row r="345" spans="1:24" ht="16.5">
      <c r="A345" s="186"/>
      <c r="B345" s="46"/>
      <c r="C345" s="33"/>
      <c r="D345" s="46"/>
      <c r="E345" s="46"/>
      <c r="F345" s="46"/>
      <c r="G345" s="33"/>
      <c r="W345" s="186"/>
      <c r="X345" s="46"/>
    </row>
    <row r="346" spans="1:24" ht="16.5">
      <c r="A346" s="186"/>
      <c r="B346" s="46"/>
      <c r="C346" s="33"/>
      <c r="D346" s="46"/>
      <c r="E346" s="46"/>
      <c r="F346" s="46"/>
      <c r="G346" s="33"/>
      <c r="W346" s="186"/>
      <c r="X346" s="46"/>
    </row>
    <row r="347" spans="1:24" ht="16.5">
      <c r="A347" s="186"/>
      <c r="B347" s="46"/>
      <c r="C347" s="33"/>
      <c r="D347" s="46"/>
      <c r="E347" s="46"/>
      <c r="F347" s="46"/>
      <c r="G347" s="33"/>
      <c r="W347" s="186"/>
      <c r="X347" s="46"/>
    </row>
    <row r="348" spans="1:24" ht="16.5">
      <c r="A348" s="186"/>
      <c r="B348" s="46"/>
      <c r="C348" s="33"/>
      <c r="D348" s="46"/>
      <c r="E348" s="46"/>
      <c r="F348" s="46"/>
      <c r="G348" s="33"/>
      <c r="W348" s="186"/>
      <c r="X348" s="46"/>
    </row>
    <row r="349" spans="1:24" ht="16.5">
      <c r="A349" s="186"/>
      <c r="B349" s="46"/>
      <c r="C349" s="33"/>
      <c r="D349" s="46"/>
      <c r="E349" s="46"/>
      <c r="F349" s="46"/>
      <c r="G349" s="33"/>
      <c r="W349" s="186"/>
      <c r="X349" s="46"/>
    </row>
    <row r="350" spans="1:24" ht="16.5">
      <c r="A350" s="186"/>
      <c r="B350" s="46"/>
      <c r="C350" s="33"/>
      <c r="D350" s="46"/>
      <c r="E350" s="46"/>
      <c r="F350" s="46"/>
      <c r="G350" s="33"/>
      <c r="W350" s="186"/>
      <c r="X350" s="46"/>
    </row>
    <row r="351" spans="1:24" ht="16.5">
      <c r="A351" s="186"/>
      <c r="B351" s="46"/>
      <c r="C351" s="33"/>
      <c r="D351" s="46"/>
      <c r="E351" s="46"/>
      <c r="F351" s="46"/>
      <c r="G351" s="33"/>
      <c r="W351" s="186"/>
      <c r="X351" s="46"/>
    </row>
    <row r="352" spans="1:24" ht="16.5">
      <c r="A352" s="186"/>
      <c r="B352" s="46"/>
      <c r="C352" s="33"/>
      <c r="D352" s="46"/>
      <c r="E352" s="46"/>
      <c r="F352" s="46"/>
      <c r="G352" s="33"/>
      <c r="W352" s="186"/>
      <c r="X352" s="46"/>
    </row>
    <row r="353" spans="1:24" ht="16.5">
      <c r="A353" s="186"/>
      <c r="B353" s="46"/>
      <c r="C353" s="33"/>
      <c r="D353" s="46"/>
      <c r="E353" s="46"/>
      <c r="F353" s="46"/>
      <c r="G353" s="33"/>
      <c r="W353" s="186"/>
      <c r="X353" s="46"/>
    </row>
    <row r="354" spans="1:24" ht="16.5">
      <c r="A354" s="186"/>
      <c r="B354" s="46"/>
      <c r="C354" s="33"/>
      <c r="D354" s="46"/>
      <c r="E354" s="46"/>
      <c r="F354" s="46"/>
      <c r="G354" s="33"/>
      <c r="W354" s="186"/>
      <c r="X354" s="46"/>
    </row>
    <row r="355" spans="1:24" ht="16.5">
      <c r="A355" s="186"/>
      <c r="B355" s="46"/>
      <c r="C355" s="33"/>
      <c r="D355" s="46"/>
      <c r="E355" s="46"/>
      <c r="F355" s="46"/>
      <c r="G355" s="33"/>
      <c r="W355" s="186"/>
      <c r="X355" s="46"/>
    </row>
    <row r="356" spans="1:24" ht="16.5">
      <c r="A356" s="186"/>
      <c r="B356" s="46"/>
      <c r="C356" s="33"/>
      <c r="D356" s="46"/>
      <c r="E356" s="46"/>
      <c r="F356" s="46"/>
      <c r="G356" s="33"/>
      <c r="W356" s="186"/>
      <c r="X356" s="46"/>
    </row>
    <row r="357" spans="1:24" ht="16.5">
      <c r="A357" s="186"/>
      <c r="B357" s="46"/>
      <c r="C357" s="33"/>
      <c r="D357" s="46"/>
      <c r="E357" s="46"/>
      <c r="F357" s="46"/>
      <c r="G357" s="33"/>
      <c r="W357" s="186"/>
      <c r="X357" s="46"/>
    </row>
    <row r="358" spans="1:24" ht="16.5">
      <c r="A358" s="186"/>
      <c r="B358" s="46"/>
      <c r="C358" s="33"/>
      <c r="D358" s="46"/>
      <c r="E358" s="46"/>
      <c r="F358" s="46"/>
      <c r="G358" s="33"/>
      <c r="W358" s="186"/>
      <c r="X358" s="46"/>
    </row>
    <row r="359" spans="1:24" ht="16.5">
      <c r="A359" s="186"/>
      <c r="B359" s="46"/>
      <c r="C359" s="33"/>
      <c r="D359" s="46"/>
      <c r="E359" s="46"/>
      <c r="F359" s="46"/>
      <c r="G359" s="33"/>
      <c r="W359" s="186"/>
      <c r="X359" s="46"/>
    </row>
    <row r="360" spans="1:24" ht="16.5">
      <c r="A360" s="186"/>
      <c r="B360" s="46"/>
      <c r="C360" s="33"/>
      <c r="D360" s="46"/>
      <c r="E360" s="46"/>
      <c r="F360" s="46"/>
      <c r="G360" s="33"/>
      <c r="W360" s="186"/>
      <c r="X360" s="46"/>
    </row>
    <row r="361" spans="1:24" ht="16.5">
      <c r="A361" s="186"/>
      <c r="B361" s="46"/>
      <c r="C361" s="33"/>
      <c r="D361" s="46"/>
      <c r="E361" s="46"/>
      <c r="F361" s="46"/>
      <c r="G361" s="33"/>
      <c r="W361" s="186"/>
      <c r="X361" s="46"/>
    </row>
    <row r="362" spans="1:24" ht="16.5">
      <c r="A362" s="186"/>
      <c r="B362" s="46"/>
      <c r="C362" s="33"/>
      <c r="D362" s="46"/>
      <c r="E362" s="46"/>
      <c r="F362" s="46"/>
      <c r="G362" s="33"/>
      <c r="W362" s="186"/>
      <c r="X362" s="46"/>
    </row>
    <row r="363" spans="1:24" ht="16.5">
      <c r="A363" s="186"/>
      <c r="B363" s="46"/>
      <c r="C363" s="33"/>
      <c r="D363" s="46"/>
      <c r="E363" s="46"/>
      <c r="F363" s="46"/>
      <c r="G363" s="33"/>
      <c r="W363" s="186"/>
      <c r="X363" s="46"/>
    </row>
    <row r="364" spans="1:24" ht="16.5">
      <c r="A364" s="186"/>
      <c r="B364" s="46"/>
      <c r="C364" s="33"/>
      <c r="D364" s="46"/>
      <c r="E364" s="46"/>
      <c r="F364" s="46"/>
      <c r="G364" s="33"/>
      <c r="W364" s="186"/>
      <c r="X364" s="46"/>
    </row>
    <row r="365" spans="1:24" ht="16.5">
      <c r="A365" s="186"/>
      <c r="B365" s="46"/>
      <c r="C365" s="33"/>
      <c r="D365" s="46"/>
      <c r="E365" s="46"/>
      <c r="F365" s="46"/>
      <c r="G365" s="33"/>
      <c r="W365" s="186"/>
      <c r="X365" s="46"/>
    </row>
    <row r="366" spans="1:24" ht="16.5">
      <c r="A366" s="186"/>
      <c r="B366" s="46"/>
      <c r="C366" s="33"/>
      <c r="D366" s="46"/>
      <c r="E366" s="46"/>
      <c r="F366" s="46"/>
      <c r="G366" s="33"/>
      <c r="W366" s="186"/>
      <c r="X366" s="46"/>
    </row>
    <row r="367" spans="1:24" ht="16.5">
      <c r="A367" s="186"/>
      <c r="B367" s="46"/>
      <c r="C367" s="33"/>
      <c r="D367" s="46"/>
      <c r="E367" s="46"/>
      <c r="F367" s="46"/>
      <c r="G367" s="33"/>
      <c r="W367" s="186"/>
      <c r="X367" s="46"/>
    </row>
    <row r="368" spans="1:24" ht="16.5">
      <c r="A368" s="186"/>
      <c r="B368" s="46"/>
      <c r="C368" s="33"/>
      <c r="D368" s="46"/>
      <c r="E368" s="46"/>
      <c r="F368" s="46"/>
      <c r="G368" s="33"/>
      <c r="W368" s="186"/>
      <c r="X368" s="46"/>
    </row>
    <row r="369" spans="1:24" ht="16.5">
      <c r="A369" s="186"/>
      <c r="B369" s="46"/>
      <c r="C369" s="33"/>
      <c r="D369" s="46"/>
      <c r="E369" s="46"/>
      <c r="F369" s="46"/>
      <c r="G369" s="33"/>
      <c r="W369" s="186"/>
      <c r="X369" s="46"/>
    </row>
    <row r="370" spans="1:24" ht="16.5">
      <c r="A370" s="186"/>
      <c r="B370" s="46"/>
      <c r="C370" s="33"/>
      <c r="D370" s="46"/>
      <c r="E370" s="46"/>
      <c r="F370" s="46"/>
      <c r="G370" s="33"/>
      <c r="W370" s="186"/>
      <c r="X370" s="46"/>
    </row>
    <row r="371" spans="1:24" ht="16.5">
      <c r="A371" s="186"/>
      <c r="B371" s="46"/>
      <c r="C371" s="33"/>
      <c r="D371" s="46"/>
      <c r="E371" s="46"/>
      <c r="F371" s="46"/>
      <c r="G371" s="33"/>
      <c r="W371" s="186"/>
      <c r="X371" s="46"/>
    </row>
    <row r="372" spans="1:24" ht="16.5">
      <c r="A372" s="186"/>
      <c r="B372" s="46"/>
      <c r="C372" s="33"/>
      <c r="D372" s="46"/>
      <c r="E372" s="46"/>
      <c r="F372" s="46"/>
      <c r="G372" s="33"/>
      <c r="W372" s="186"/>
      <c r="X372" s="46"/>
    </row>
    <row r="373" spans="1:24" ht="16.5">
      <c r="A373" s="186"/>
      <c r="B373" s="46"/>
      <c r="C373" s="33"/>
      <c r="D373" s="46"/>
      <c r="E373" s="46"/>
      <c r="F373" s="46"/>
      <c r="G373" s="33"/>
      <c r="W373" s="186"/>
      <c r="X373" s="46"/>
    </row>
    <row r="374" spans="1:24" ht="16.5">
      <c r="A374" s="186"/>
      <c r="B374" s="46"/>
      <c r="C374" s="33"/>
      <c r="D374" s="46"/>
      <c r="E374" s="46"/>
      <c r="F374" s="46"/>
      <c r="G374" s="33"/>
      <c r="W374" s="186"/>
      <c r="X374" s="46"/>
    </row>
    <row r="375" spans="1:24" ht="16.5">
      <c r="A375" s="186"/>
      <c r="B375" s="46"/>
      <c r="C375" s="33"/>
      <c r="D375" s="46"/>
      <c r="E375" s="46"/>
      <c r="F375" s="46"/>
      <c r="G375" s="33"/>
      <c r="W375" s="186"/>
      <c r="X375" s="46"/>
    </row>
    <row r="376" spans="1:24" ht="16.5">
      <c r="A376" s="186"/>
      <c r="B376" s="46"/>
      <c r="C376" s="33"/>
      <c r="D376" s="46"/>
      <c r="E376" s="46"/>
      <c r="F376" s="46"/>
      <c r="G376" s="33"/>
      <c r="W376" s="186"/>
      <c r="X376" s="46"/>
    </row>
    <row r="377" spans="1:24" ht="16.5">
      <c r="A377" s="186"/>
      <c r="B377" s="46"/>
      <c r="C377" s="33"/>
      <c r="D377" s="46"/>
      <c r="E377" s="46"/>
      <c r="F377" s="46"/>
      <c r="G377" s="33"/>
      <c r="W377" s="186"/>
      <c r="X377" s="46"/>
    </row>
    <row r="378" spans="1:24" ht="16.5">
      <c r="A378" s="186"/>
      <c r="B378" s="46"/>
      <c r="C378" s="33"/>
      <c r="D378" s="46"/>
      <c r="E378" s="46"/>
      <c r="F378" s="46"/>
      <c r="G378" s="33"/>
      <c r="W378" s="186"/>
      <c r="X378" s="46"/>
    </row>
    <row r="379" spans="1:24" ht="16.5">
      <c r="A379" s="186"/>
      <c r="B379" s="46"/>
      <c r="C379" s="33"/>
      <c r="D379" s="46"/>
      <c r="E379" s="46"/>
      <c r="F379" s="46"/>
      <c r="G379" s="33"/>
      <c r="W379" s="186"/>
      <c r="X379" s="46"/>
    </row>
    <row r="380" spans="1:24" ht="16.5">
      <c r="A380" s="186"/>
      <c r="B380" s="46"/>
      <c r="C380" s="33"/>
      <c r="D380" s="46"/>
      <c r="E380" s="46"/>
      <c r="F380" s="46"/>
      <c r="G380" s="33"/>
      <c r="W380" s="186"/>
      <c r="X380" s="46"/>
    </row>
    <row r="381" spans="1:24" ht="16.5">
      <c r="A381" s="186"/>
      <c r="B381" s="46"/>
      <c r="C381" s="33"/>
      <c r="D381" s="46"/>
      <c r="E381" s="46"/>
      <c r="F381" s="46"/>
      <c r="G381" s="33"/>
      <c r="W381" s="186"/>
      <c r="X381" s="46"/>
    </row>
    <row r="382" spans="1:24" ht="16.5">
      <c r="A382" s="186"/>
      <c r="B382" s="46"/>
      <c r="C382" s="33"/>
      <c r="D382" s="46"/>
      <c r="E382" s="46"/>
      <c r="F382" s="46"/>
      <c r="G382" s="33"/>
      <c r="W382" s="186"/>
      <c r="X382" s="46"/>
    </row>
    <row r="383" spans="1:24" ht="16.5">
      <c r="A383" s="186"/>
      <c r="B383" s="46"/>
      <c r="C383" s="33"/>
      <c r="D383" s="46"/>
      <c r="E383" s="46"/>
      <c r="F383" s="46"/>
      <c r="G383" s="33"/>
      <c r="W383" s="186"/>
      <c r="X383" s="46"/>
    </row>
    <row r="384" spans="1:24" ht="16.5">
      <c r="A384" s="186"/>
      <c r="B384" s="46"/>
      <c r="C384" s="33"/>
      <c r="D384" s="46"/>
      <c r="E384" s="46"/>
      <c r="F384" s="46"/>
      <c r="G384" s="33"/>
      <c r="W384" s="186"/>
      <c r="X384" s="46"/>
    </row>
    <row r="385" spans="1:24" ht="16.5">
      <c r="A385" s="186"/>
      <c r="B385" s="46"/>
      <c r="C385" s="33"/>
      <c r="D385" s="46"/>
      <c r="E385" s="46"/>
      <c r="F385" s="46"/>
      <c r="G385" s="33"/>
      <c r="W385" s="186"/>
      <c r="X385" s="46"/>
    </row>
    <row r="386" spans="1:24" ht="16.5">
      <c r="A386" s="186"/>
      <c r="B386" s="46"/>
      <c r="C386" s="33"/>
      <c r="D386" s="46"/>
      <c r="E386" s="46"/>
      <c r="F386" s="46"/>
      <c r="G386" s="33"/>
      <c r="W386" s="186"/>
      <c r="X386" s="46"/>
    </row>
    <row r="387" spans="1:24" ht="16.5">
      <c r="A387" s="186"/>
      <c r="B387" s="46"/>
      <c r="C387" s="33"/>
      <c r="D387" s="46"/>
      <c r="E387" s="46"/>
      <c r="F387" s="46"/>
      <c r="G387" s="33"/>
      <c r="W387" s="186"/>
      <c r="X387" s="46"/>
    </row>
    <row r="388" spans="1:24" ht="16.5">
      <c r="A388" s="186"/>
      <c r="B388" s="46"/>
      <c r="C388" s="33"/>
      <c r="D388" s="46"/>
      <c r="E388" s="46"/>
      <c r="F388" s="46"/>
      <c r="G388" s="33"/>
      <c r="W388" s="186"/>
      <c r="X388" s="46"/>
    </row>
    <row r="389" spans="1:24" ht="16.5">
      <c r="A389" s="186"/>
      <c r="B389" s="46"/>
      <c r="C389" s="33"/>
      <c r="D389" s="46"/>
      <c r="E389" s="46"/>
      <c r="F389" s="46"/>
      <c r="G389" s="33"/>
      <c r="W389" s="186"/>
      <c r="X389" s="46"/>
    </row>
    <row r="390" spans="1:24" ht="16.5">
      <c r="A390" s="186"/>
      <c r="B390" s="46"/>
      <c r="C390" s="33"/>
      <c r="D390" s="46"/>
      <c r="E390" s="46"/>
      <c r="F390" s="46"/>
      <c r="G390" s="33"/>
      <c r="W390" s="186"/>
      <c r="X390" s="46"/>
    </row>
    <row r="391" spans="1:24" ht="16.5">
      <c r="A391" s="186"/>
      <c r="B391" s="46"/>
      <c r="C391" s="33"/>
      <c r="D391" s="46"/>
      <c r="E391" s="46"/>
      <c r="F391" s="46"/>
      <c r="G391" s="33"/>
      <c r="W391" s="186"/>
      <c r="X391" s="46"/>
    </row>
    <row r="392" spans="1:24" ht="16.5">
      <c r="A392" s="186"/>
      <c r="B392" s="46"/>
      <c r="C392" s="33"/>
      <c r="D392" s="46"/>
      <c r="E392" s="46"/>
      <c r="F392" s="46"/>
      <c r="G392" s="33"/>
      <c r="W392" s="186"/>
      <c r="X392" s="46"/>
    </row>
    <row r="393" spans="1:24" ht="16.5">
      <c r="A393" s="186"/>
      <c r="B393" s="46"/>
      <c r="C393" s="33"/>
      <c r="D393" s="46"/>
      <c r="E393" s="46"/>
      <c r="F393" s="46"/>
      <c r="G393" s="33"/>
      <c r="W393" s="186"/>
      <c r="X393" s="46"/>
    </row>
    <row r="394" spans="1:24" ht="16.5">
      <c r="A394" s="186"/>
      <c r="B394" s="46"/>
      <c r="C394" s="33"/>
      <c r="D394" s="46"/>
      <c r="E394" s="46"/>
      <c r="F394" s="46"/>
      <c r="G394" s="33"/>
      <c r="W394" s="186"/>
      <c r="X394" s="46"/>
    </row>
    <row r="395" spans="1:24" ht="16.5">
      <c r="A395" s="186"/>
      <c r="B395" s="46"/>
      <c r="C395" s="33"/>
      <c r="D395" s="46"/>
      <c r="E395" s="46"/>
      <c r="F395" s="46"/>
      <c r="G395" s="33"/>
      <c r="W395" s="186"/>
      <c r="X395" s="46"/>
    </row>
    <row r="396" spans="1:24" ht="16.5">
      <c r="A396" s="186"/>
      <c r="B396" s="46"/>
      <c r="C396" s="33"/>
      <c r="D396" s="46"/>
      <c r="E396" s="46"/>
      <c r="F396" s="46"/>
      <c r="G396" s="33"/>
      <c r="W396" s="186"/>
      <c r="X396" s="46"/>
    </row>
    <row r="397" spans="1:24" ht="16.5">
      <c r="A397" s="186"/>
      <c r="B397" s="46"/>
      <c r="C397" s="33"/>
      <c r="D397" s="46"/>
      <c r="E397" s="46"/>
      <c r="F397" s="46"/>
      <c r="G397" s="33"/>
      <c r="W397" s="186"/>
      <c r="X397" s="46"/>
    </row>
    <row r="398" spans="1:24" ht="16.5">
      <c r="A398" s="186"/>
      <c r="B398" s="46"/>
      <c r="C398" s="33"/>
      <c r="D398" s="46"/>
      <c r="E398" s="46"/>
      <c r="F398" s="46"/>
      <c r="G398" s="33"/>
      <c r="W398" s="186"/>
      <c r="X398" s="46"/>
    </row>
    <row r="399" spans="1:24" ht="16.5">
      <c r="A399" s="186"/>
      <c r="B399" s="46"/>
      <c r="C399" s="33"/>
      <c r="D399" s="46"/>
      <c r="E399" s="46"/>
      <c r="F399" s="46"/>
      <c r="G399" s="33"/>
      <c r="W399" s="186"/>
      <c r="X399" s="46"/>
    </row>
    <row r="400" spans="1:24" ht="16.5">
      <c r="A400" s="186"/>
      <c r="B400" s="46"/>
      <c r="C400" s="33"/>
      <c r="D400" s="46"/>
      <c r="E400" s="46"/>
      <c r="F400" s="46"/>
      <c r="G400" s="33"/>
      <c r="W400" s="186"/>
      <c r="X400" s="46"/>
    </row>
    <row r="401" spans="1:24" ht="16.5">
      <c r="A401" s="186"/>
      <c r="B401" s="46"/>
      <c r="C401" s="33"/>
      <c r="D401" s="46"/>
      <c r="E401" s="46"/>
      <c r="F401" s="46"/>
      <c r="G401" s="33"/>
      <c r="W401" s="186"/>
      <c r="X401" s="46"/>
    </row>
    <row r="402" spans="1:24" ht="16.5">
      <c r="A402" s="186"/>
      <c r="B402" s="46"/>
      <c r="C402" s="33"/>
      <c r="D402" s="46"/>
      <c r="E402" s="46"/>
      <c r="F402" s="46"/>
      <c r="G402" s="33"/>
      <c r="W402" s="186"/>
      <c r="X402" s="46"/>
    </row>
    <row r="403" spans="1:24" ht="16.5">
      <c r="A403" s="186"/>
      <c r="B403" s="46"/>
      <c r="C403" s="33"/>
      <c r="D403" s="46"/>
      <c r="E403" s="46"/>
      <c r="F403" s="46"/>
      <c r="G403" s="33"/>
      <c r="W403" s="186"/>
      <c r="X403" s="46"/>
    </row>
    <row r="404" spans="1:24" ht="16.5">
      <c r="A404" s="186"/>
      <c r="B404" s="46"/>
      <c r="C404" s="33"/>
      <c r="D404" s="46"/>
      <c r="E404" s="46"/>
      <c r="F404" s="46"/>
      <c r="G404" s="33"/>
      <c r="W404" s="186"/>
      <c r="X404" s="46"/>
    </row>
    <row r="405" spans="1:24" ht="16.5">
      <c r="A405" s="186"/>
      <c r="B405" s="46"/>
      <c r="C405" s="33"/>
      <c r="D405" s="46"/>
      <c r="E405" s="46"/>
      <c r="F405" s="46"/>
      <c r="G405" s="33"/>
      <c r="W405" s="186"/>
      <c r="X405" s="46"/>
    </row>
    <row r="406" spans="1:24" ht="16.5">
      <c r="A406" s="186"/>
      <c r="B406" s="46"/>
      <c r="C406" s="33"/>
      <c r="D406" s="46"/>
      <c r="E406" s="46"/>
      <c r="F406" s="46"/>
      <c r="G406" s="33"/>
      <c r="W406" s="186"/>
      <c r="X406" s="46"/>
    </row>
    <row r="407" spans="1:24" ht="16.5">
      <c r="A407" s="186"/>
      <c r="B407" s="46"/>
      <c r="C407" s="33"/>
      <c r="D407" s="46"/>
      <c r="E407" s="46"/>
      <c r="F407" s="46"/>
      <c r="G407" s="33"/>
      <c r="W407" s="186"/>
      <c r="X407" s="46"/>
    </row>
    <row r="408" spans="1:24" ht="16.5">
      <c r="A408" s="186"/>
      <c r="B408" s="46"/>
      <c r="C408" s="33"/>
      <c r="D408" s="46"/>
      <c r="E408" s="46"/>
      <c r="F408" s="46"/>
      <c r="G408" s="33"/>
      <c r="W408" s="186"/>
      <c r="X408" s="46"/>
    </row>
    <row r="409" spans="1:24" ht="16.5">
      <c r="A409" s="186"/>
      <c r="B409" s="46"/>
      <c r="C409" s="33"/>
      <c r="D409" s="46"/>
      <c r="E409" s="46"/>
      <c r="F409" s="46"/>
      <c r="G409" s="33"/>
      <c r="W409" s="186"/>
      <c r="X409" s="46"/>
    </row>
    <row r="410" spans="1:24" ht="16.5">
      <c r="A410" s="186"/>
      <c r="B410" s="46"/>
      <c r="C410" s="33"/>
      <c r="D410" s="46"/>
      <c r="E410" s="46"/>
      <c r="F410" s="46"/>
      <c r="G410" s="33"/>
      <c r="W410" s="186"/>
      <c r="X410" s="46"/>
    </row>
    <row r="411" spans="1:24" ht="16.5">
      <c r="A411" s="186"/>
      <c r="B411" s="46"/>
      <c r="C411" s="33"/>
      <c r="D411" s="46"/>
      <c r="E411" s="46"/>
      <c r="F411" s="46"/>
      <c r="G411" s="33"/>
      <c r="W411" s="186"/>
      <c r="X411" s="46"/>
    </row>
    <row r="412" spans="1:24" ht="16.5">
      <c r="A412" s="186"/>
      <c r="B412" s="46"/>
      <c r="C412" s="33"/>
      <c r="D412" s="46"/>
      <c r="E412" s="46"/>
      <c r="F412" s="46"/>
      <c r="G412" s="33"/>
      <c r="W412" s="186"/>
      <c r="X412" s="46"/>
    </row>
    <row r="413" spans="1:24" ht="16.5">
      <c r="A413" s="186"/>
      <c r="B413" s="46"/>
      <c r="C413" s="33"/>
      <c r="D413" s="46"/>
      <c r="E413" s="46"/>
      <c r="F413" s="46"/>
      <c r="G413" s="33"/>
      <c r="W413" s="186"/>
      <c r="X413" s="46"/>
    </row>
    <row r="414" spans="1:24" ht="16.5">
      <c r="A414" s="186"/>
      <c r="B414" s="46"/>
      <c r="C414" s="33"/>
      <c r="D414" s="46"/>
      <c r="E414" s="46"/>
      <c r="F414" s="46"/>
      <c r="G414" s="33"/>
      <c r="W414" s="186"/>
      <c r="X414" s="46"/>
    </row>
    <row r="415" spans="1:24" ht="16.5">
      <c r="A415" s="186"/>
      <c r="B415" s="46"/>
      <c r="C415" s="33"/>
      <c r="D415" s="46"/>
      <c r="E415" s="46"/>
      <c r="F415" s="46"/>
      <c r="G415" s="33"/>
      <c r="W415" s="186"/>
      <c r="X415" s="46"/>
    </row>
    <row r="416" spans="1:24" ht="16.5">
      <c r="A416" s="186"/>
      <c r="B416" s="46"/>
      <c r="C416" s="33"/>
      <c r="D416" s="46"/>
      <c r="E416" s="46"/>
      <c r="F416" s="46"/>
      <c r="G416" s="33"/>
      <c r="W416" s="186"/>
      <c r="X416" s="46"/>
    </row>
    <row r="417" spans="1:24" ht="16.5">
      <c r="A417" s="186"/>
      <c r="B417" s="46"/>
      <c r="C417" s="33"/>
      <c r="D417" s="46"/>
      <c r="E417" s="46"/>
      <c r="F417" s="46"/>
      <c r="G417" s="33"/>
      <c r="W417" s="186"/>
      <c r="X417" s="46"/>
    </row>
    <row r="418" spans="1:24" ht="16.5">
      <c r="A418" s="186"/>
      <c r="B418" s="46"/>
      <c r="C418" s="33"/>
      <c r="D418" s="46"/>
      <c r="E418" s="46"/>
      <c r="F418" s="46"/>
      <c r="G418" s="33"/>
      <c r="W418" s="186"/>
      <c r="X418" s="46"/>
    </row>
    <row r="419" spans="1:24" ht="16.5">
      <c r="A419" s="186"/>
      <c r="B419" s="46"/>
      <c r="C419" s="33"/>
      <c r="D419" s="46"/>
      <c r="E419" s="46"/>
      <c r="F419" s="46"/>
      <c r="G419" s="33"/>
      <c r="W419" s="186"/>
      <c r="X419" s="46"/>
    </row>
    <row r="420" spans="1:24" ht="16.5">
      <c r="A420" s="186"/>
      <c r="B420" s="46"/>
      <c r="C420" s="33"/>
      <c r="D420" s="46"/>
      <c r="E420" s="46"/>
      <c r="F420" s="46"/>
      <c r="G420" s="33"/>
      <c r="W420" s="186"/>
      <c r="X420" s="46"/>
    </row>
    <row r="421" spans="1:24" ht="16.5">
      <c r="A421" s="186"/>
      <c r="B421" s="46"/>
      <c r="C421" s="33"/>
      <c r="D421" s="46"/>
      <c r="E421" s="46"/>
      <c r="F421" s="46"/>
      <c r="G421" s="33"/>
      <c r="W421" s="186"/>
      <c r="X421" s="46"/>
    </row>
    <row r="422" spans="1:24" ht="16.5">
      <c r="A422" s="186"/>
      <c r="B422" s="46"/>
      <c r="C422" s="33"/>
      <c r="D422" s="46"/>
      <c r="E422" s="46"/>
      <c r="F422" s="46"/>
      <c r="G422" s="33"/>
      <c r="W422" s="186"/>
      <c r="X422" s="46"/>
    </row>
    <row r="423" spans="1:24" ht="16.5">
      <c r="A423" s="186"/>
      <c r="B423" s="46"/>
      <c r="C423" s="33"/>
      <c r="D423" s="46"/>
      <c r="E423" s="46"/>
      <c r="F423" s="46"/>
      <c r="G423" s="33"/>
      <c r="H423" s="46"/>
      <c r="W423" s="186"/>
      <c r="X423" s="46"/>
    </row>
    <row r="424" spans="1:24" ht="16.5">
      <c r="A424" s="186"/>
      <c r="B424" s="46"/>
      <c r="C424" s="33"/>
      <c r="D424" s="46"/>
      <c r="E424" s="46"/>
      <c r="F424" s="46"/>
      <c r="G424" s="33"/>
      <c r="H424" s="46"/>
      <c r="W424" s="186"/>
      <c r="X424" s="46"/>
    </row>
    <row r="425" spans="1:24" ht="16.5">
      <c r="A425" s="186"/>
      <c r="B425" s="46"/>
      <c r="C425" s="33"/>
      <c r="D425" s="46"/>
      <c r="E425" s="46"/>
      <c r="F425" s="46"/>
      <c r="G425" s="33"/>
      <c r="H425" s="46"/>
      <c r="W425" s="186"/>
      <c r="X425" s="46"/>
    </row>
    <row r="426" spans="1:24" ht="16.5">
      <c r="A426" s="186"/>
      <c r="B426" s="46"/>
      <c r="C426" s="33"/>
      <c r="D426" s="46"/>
      <c r="E426" s="46"/>
      <c r="F426" s="46"/>
      <c r="G426" s="33"/>
      <c r="H426" s="46"/>
      <c r="W426" s="186"/>
      <c r="X426" s="46"/>
    </row>
    <row r="427" spans="1:24" ht="16.5">
      <c r="A427" s="186"/>
      <c r="B427" s="46"/>
      <c r="C427" s="33"/>
      <c r="D427" s="46"/>
      <c r="E427" s="46"/>
      <c r="F427" s="46"/>
      <c r="G427" s="33"/>
      <c r="H427" s="46"/>
      <c r="W427" s="186"/>
      <c r="X427" s="46"/>
    </row>
    <row r="428" spans="1:24" ht="16.5">
      <c r="A428" s="186"/>
      <c r="B428" s="46"/>
      <c r="C428" s="33"/>
      <c r="D428" s="46"/>
      <c r="E428" s="46"/>
      <c r="F428" s="46"/>
      <c r="G428" s="33"/>
      <c r="H428" s="46"/>
      <c r="W428" s="186"/>
      <c r="X428" s="46"/>
    </row>
    <row r="429" spans="1:24" ht="16.5">
      <c r="A429" s="186"/>
      <c r="B429" s="46"/>
      <c r="C429" s="33"/>
      <c r="D429" s="46"/>
      <c r="E429" s="46"/>
      <c r="F429" s="46"/>
      <c r="G429" s="33"/>
      <c r="H429" s="46"/>
      <c r="W429" s="186"/>
      <c r="X429" s="46"/>
    </row>
    <row r="430" spans="1:24" ht="16.5">
      <c r="A430" s="186"/>
      <c r="B430" s="46"/>
      <c r="C430" s="33"/>
      <c r="D430" s="46"/>
      <c r="E430" s="46"/>
      <c r="F430" s="46"/>
      <c r="G430" s="33"/>
      <c r="H430" s="46"/>
      <c r="W430" s="186"/>
      <c r="X430" s="46"/>
    </row>
    <row r="431" spans="1:24" ht="16.5">
      <c r="A431" s="186"/>
      <c r="B431" s="46"/>
      <c r="C431" s="33"/>
      <c r="D431" s="46"/>
      <c r="E431" s="46"/>
      <c r="F431" s="46"/>
      <c r="G431" s="33"/>
      <c r="H431" s="46"/>
      <c r="I431" s="46"/>
      <c r="J431" s="46"/>
      <c r="K431" s="46"/>
      <c r="W431" s="186"/>
      <c r="X431" s="46"/>
    </row>
    <row r="432" spans="1:24" ht="16.5">
      <c r="A432" s="186"/>
      <c r="B432" s="46"/>
      <c r="C432" s="33"/>
      <c r="D432" s="46"/>
      <c r="E432" s="46"/>
      <c r="F432" s="46"/>
      <c r="G432" s="33"/>
      <c r="H432" s="46"/>
      <c r="I432" s="46"/>
      <c r="J432" s="46"/>
      <c r="K432" s="46"/>
      <c r="W432" s="186"/>
      <c r="X432" s="46"/>
    </row>
    <row r="433" spans="1:24" ht="16.5">
      <c r="A433" s="186"/>
      <c r="B433" s="46"/>
      <c r="C433" s="33"/>
      <c r="D433" s="46"/>
      <c r="E433" s="46"/>
      <c r="F433" s="46"/>
      <c r="G433" s="33"/>
      <c r="H433" s="46"/>
      <c r="I433" s="46"/>
      <c r="J433" s="46"/>
      <c r="K433" s="46"/>
      <c r="W433" s="186"/>
      <c r="X433" s="46"/>
    </row>
    <row r="434" spans="1:24" ht="16.5">
      <c r="A434" s="186"/>
      <c r="B434" s="46"/>
      <c r="C434" s="33"/>
      <c r="D434" s="46"/>
      <c r="E434" s="46"/>
      <c r="F434" s="46"/>
      <c r="G434" s="33"/>
      <c r="H434" s="46"/>
      <c r="I434" s="46"/>
      <c r="J434" s="46"/>
      <c r="K434" s="46"/>
      <c r="W434" s="186"/>
      <c r="X434" s="46"/>
    </row>
    <row r="435" spans="1:24" ht="16.5">
      <c r="A435" s="186"/>
      <c r="B435" s="46"/>
      <c r="C435" s="33"/>
      <c r="D435" s="46"/>
      <c r="E435" s="46"/>
      <c r="F435" s="46"/>
      <c r="G435" s="33"/>
      <c r="H435" s="46"/>
      <c r="I435" s="46"/>
      <c r="J435" s="46"/>
      <c r="K435" s="46"/>
      <c r="W435" s="186"/>
      <c r="X435" s="46"/>
    </row>
    <row r="436" spans="1:24" ht="16.5">
      <c r="A436" s="186"/>
      <c r="B436" s="46"/>
      <c r="C436" s="33"/>
      <c r="D436" s="46"/>
      <c r="E436" s="46"/>
      <c r="F436" s="46"/>
      <c r="G436" s="33"/>
      <c r="H436" s="46"/>
      <c r="I436" s="46"/>
      <c r="J436" s="46"/>
      <c r="K436" s="46"/>
      <c r="W436" s="186"/>
      <c r="X436" s="46"/>
    </row>
    <row r="437" spans="1:24" ht="16.5">
      <c r="A437" s="186"/>
      <c r="B437" s="46"/>
      <c r="C437" s="33"/>
      <c r="D437" s="46"/>
      <c r="E437" s="46"/>
      <c r="F437" s="46"/>
      <c r="G437" s="33"/>
      <c r="H437" s="46"/>
      <c r="I437" s="46"/>
      <c r="J437" s="46"/>
      <c r="K437" s="46"/>
      <c r="W437" s="186"/>
      <c r="X437" s="46"/>
    </row>
    <row r="438" spans="1:24" ht="16.5">
      <c r="A438" s="186"/>
      <c r="B438" s="46"/>
      <c r="C438" s="33"/>
      <c r="D438" s="46"/>
      <c r="E438" s="46"/>
      <c r="F438" s="46"/>
      <c r="G438" s="33"/>
      <c r="H438" s="46"/>
      <c r="I438" s="40"/>
      <c r="J438" s="40"/>
      <c r="K438" s="40"/>
      <c r="L438" s="40"/>
      <c r="W438" s="186"/>
      <c r="X438" s="46"/>
    </row>
    <row r="439" spans="1:24" ht="16.5">
      <c r="A439" s="186"/>
      <c r="B439" s="46"/>
      <c r="C439" s="33"/>
      <c r="D439" s="46"/>
      <c r="E439" s="46"/>
      <c r="F439" s="46"/>
      <c r="G439" s="33"/>
      <c r="H439" s="46"/>
      <c r="I439" s="32"/>
      <c r="J439" s="32"/>
      <c r="K439" s="32"/>
      <c r="L439" s="32"/>
      <c r="W439" s="186"/>
      <c r="X439" s="46"/>
    </row>
    <row r="440" spans="1:24" ht="16.5">
      <c r="A440" s="186"/>
      <c r="B440" s="46"/>
      <c r="C440" s="33"/>
      <c r="D440" s="46"/>
      <c r="E440" s="46"/>
      <c r="F440" s="46"/>
      <c r="G440" s="33"/>
      <c r="H440" s="46"/>
      <c r="I440" s="32"/>
      <c r="J440" s="32"/>
      <c r="K440" s="32"/>
      <c r="L440" s="32"/>
      <c r="W440" s="186"/>
      <c r="X440" s="46"/>
    </row>
    <row r="441" spans="1:24" ht="16.5">
      <c r="A441" s="186"/>
      <c r="B441" s="46"/>
      <c r="C441" s="33"/>
      <c r="D441" s="46"/>
      <c r="E441" s="46"/>
      <c r="F441" s="46"/>
      <c r="G441" s="33"/>
      <c r="H441" s="46"/>
      <c r="I441" s="32"/>
      <c r="J441" s="32"/>
      <c r="K441" s="32"/>
      <c r="L441" s="32"/>
      <c r="W441" s="186"/>
      <c r="X441" s="46"/>
    </row>
    <row r="442" spans="1:24" ht="16.5">
      <c r="A442" s="186"/>
      <c r="B442" s="46"/>
      <c r="C442" s="33"/>
      <c r="D442" s="46"/>
      <c r="E442" s="46"/>
      <c r="F442" s="46"/>
      <c r="G442" s="33"/>
      <c r="H442" s="46"/>
      <c r="I442" s="32"/>
      <c r="J442" s="32"/>
      <c r="K442" s="32"/>
      <c r="L442" s="32"/>
      <c r="W442" s="186"/>
      <c r="X442" s="46"/>
    </row>
    <row r="443" spans="1:24" ht="16.5">
      <c r="A443" s="186"/>
      <c r="B443" s="46"/>
      <c r="C443" s="33"/>
      <c r="D443" s="46"/>
      <c r="E443" s="46"/>
      <c r="F443" s="46"/>
      <c r="G443" s="33"/>
      <c r="H443" s="46"/>
      <c r="I443" s="32"/>
      <c r="J443" s="32"/>
      <c r="K443" s="32"/>
      <c r="L443" s="32"/>
      <c r="W443" s="186"/>
      <c r="X443" s="46"/>
    </row>
    <row r="444" spans="1:24" ht="16.5">
      <c r="A444" s="186"/>
      <c r="B444" s="46"/>
      <c r="C444" s="33"/>
      <c r="D444" s="46"/>
      <c r="E444" s="46"/>
      <c r="F444" s="46"/>
      <c r="G444" s="33"/>
      <c r="H444" s="46"/>
      <c r="I444" s="32"/>
      <c r="J444" s="32"/>
      <c r="K444" s="32"/>
      <c r="L444" s="32"/>
      <c r="W444" s="186"/>
      <c r="X444" s="46"/>
    </row>
    <row r="445" spans="1:24" ht="16.5">
      <c r="A445" s="186"/>
      <c r="B445" s="46"/>
      <c r="C445" s="33"/>
      <c r="D445" s="46"/>
      <c r="E445" s="46"/>
      <c r="F445" s="46"/>
      <c r="G445" s="33"/>
      <c r="H445" s="46"/>
      <c r="W445" s="186"/>
      <c r="X445" s="46"/>
    </row>
    <row r="446" spans="1:24" ht="16.5">
      <c r="A446" s="186"/>
      <c r="B446" s="46"/>
      <c r="C446" s="33"/>
      <c r="D446" s="46"/>
      <c r="E446" s="46"/>
      <c r="F446" s="46"/>
      <c r="G446" s="33"/>
      <c r="H446" s="46"/>
      <c r="W446" s="186"/>
      <c r="X446" s="46"/>
    </row>
    <row r="447" spans="1:24" ht="16.5">
      <c r="A447" s="186"/>
      <c r="B447" s="46"/>
      <c r="C447" s="33"/>
      <c r="D447" s="46"/>
      <c r="E447" s="46"/>
      <c r="F447" s="46"/>
      <c r="G447" s="33"/>
      <c r="H447" s="46"/>
      <c r="W447" s="186"/>
      <c r="X447" s="46"/>
    </row>
    <row r="448" spans="1:24" ht="16.5">
      <c r="A448" s="186"/>
      <c r="B448" s="46"/>
      <c r="C448" s="33"/>
      <c r="D448" s="46"/>
      <c r="E448" s="46"/>
      <c r="F448" s="46"/>
      <c r="G448" s="33"/>
      <c r="H448" s="46"/>
      <c r="W448" s="186"/>
      <c r="X448" s="46"/>
    </row>
    <row r="449" spans="1:24" ht="16.5">
      <c r="A449" s="186"/>
      <c r="B449" s="46"/>
      <c r="C449" s="33"/>
      <c r="D449" s="46"/>
      <c r="E449" s="46"/>
      <c r="F449" s="46"/>
      <c r="G449" s="33"/>
      <c r="H449" s="46"/>
      <c r="W449" s="186"/>
      <c r="X449" s="46"/>
    </row>
    <row r="450" spans="1:24" ht="16.5">
      <c r="A450" s="186"/>
      <c r="B450" s="46"/>
      <c r="C450" s="33"/>
      <c r="D450" s="46"/>
      <c r="E450" s="46"/>
      <c r="F450" s="46"/>
      <c r="G450" s="33"/>
      <c r="H450" s="46"/>
      <c r="W450" s="186"/>
      <c r="X450" s="46"/>
    </row>
    <row r="451" spans="1:24" ht="16.5">
      <c r="A451" s="186"/>
      <c r="B451" s="46"/>
      <c r="C451" s="33"/>
      <c r="D451" s="46"/>
      <c r="E451" s="46"/>
      <c r="F451" s="46"/>
      <c r="G451" s="33"/>
      <c r="H451" s="46"/>
      <c r="W451" s="186"/>
      <c r="X451" s="46"/>
    </row>
    <row r="452" spans="1:24" ht="16.5">
      <c r="A452" s="186"/>
      <c r="B452" s="46"/>
      <c r="C452" s="33"/>
      <c r="D452" s="46"/>
      <c r="E452" s="46"/>
      <c r="F452" s="46"/>
      <c r="G452" s="33"/>
      <c r="H452" s="46"/>
      <c r="W452" s="186"/>
      <c r="X452" s="46"/>
    </row>
    <row r="453" spans="1:24" ht="16.5">
      <c r="A453" s="186"/>
      <c r="B453" s="46"/>
      <c r="C453" s="33"/>
      <c r="D453" s="46"/>
      <c r="E453" s="46"/>
      <c r="F453" s="46"/>
      <c r="G453" s="33"/>
      <c r="H453" s="46"/>
      <c r="W453" s="186"/>
      <c r="X453" s="46"/>
    </row>
    <row r="454" spans="1:24" ht="16.5">
      <c r="A454" s="186"/>
      <c r="B454" s="46"/>
      <c r="C454" s="33"/>
      <c r="D454" s="46"/>
      <c r="E454" s="46"/>
      <c r="F454" s="46"/>
      <c r="G454" s="33"/>
      <c r="H454" s="46"/>
      <c r="W454" s="186"/>
      <c r="X454" s="46"/>
    </row>
    <row r="455" spans="1:24" ht="16.5">
      <c r="A455" s="186"/>
      <c r="B455" s="46"/>
      <c r="C455" s="33"/>
      <c r="D455" s="46"/>
      <c r="E455" s="46"/>
      <c r="F455" s="46"/>
      <c r="G455" s="33"/>
      <c r="H455" s="46"/>
      <c r="W455" s="186"/>
      <c r="X455" s="46"/>
    </row>
    <row r="456" spans="1:24" ht="16.5">
      <c r="A456" s="186"/>
      <c r="B456" s="46"/>
      <c r="C456" s="33"/>
      <c r="D456" s="46"/>
      <c r="E456" s="46"/>
      <c r="F456" s="46"/>
      <c r="G456" s="33"/>
      <c r="H456" s="46"/>
      <c r="W456" s="186"/>
      <c r="X456" s="46"/>
    </row>
    <row r="457" spans="1:24" ht="16.5">
      <c r="A457" s="186"/>
      <c r="B457" s="46"/>
      <c r="C457" s="33"/>
      <c r="D457" s="46"/>
      <c r="E457" s="46"/>
      <c r="F457" s="46"/>
      <c r="G457" s="33"/>
      <c r="H457" s="46"/>
      <c r="W457" s="186"/>
      <c r="X457" s="46"/>
    </row>
    <row r="458" spans="1:24" ht="16.5">
      <c r="A458" s="186"/>
      <c r="B458" s="46"/>
      <c r="C458" s="33"/>
      <c r="D458" s="46"/>
      <c r="E458" s="46"/>
      <c r="F458" s="46"/>
      <c r="G458" s="33"/>
      <c r="H458" s="46"/>
      <c r="W458" s="186"/>
      <c r="X458" s="46"/>
    </row>
    <row r="459" spans="1:24" ht="16.5">
      <c r="A459" s="186"/>
      <c r="B459" s="46"/>
      <c r="C459" s="33"/>
      <c r="D459" s="46"/>
      <c r="E459" s="46"/>
      <c r="F459" s="46"/>
      <c r="G459" s="33"/>
      <c r="H459" s="46"/>
      <c r="W459" s="186"/>
      <c r="X459" s="46"/>
    </row>
    <row r="460" spans="1:24" ht="16.5">
      <c r="A460" s="186"/>
      <c r="B460" s="46"/>
      <c r="C460" s="33"/>
      <c r="D460" s="46"/>
      <c r="E460" s="46"/>
      <c r="F460" s="46"/>
      <c r="G460" s="33"/>
      <c r="H460" s="46"/>
      <c r="W460" s="186"/>
      <c r="X460" s="46"/>
    </row>
    <row r="461" spans="1:24" ht="16.5">
      <c r="A461" s="186"/>
      <c r="B461" s="46"/>
      <c r="C461" s="33"/>
      <c r="D461" s="46"/>
      <c r="E461" s="46"/>
      <c r="F461" s="46"/>
      <c r="G461" s="33"/>
      <c r="H461" s="46"/>
      <c r="W461" s="186"/>
      <c r="X461" s="46"/>
    </row>
    <row r="462" spans="1:24" ht="16.5">
      <c r="A462" s="186"/>
      <c r="B462" s="46"/>
      <c r="C462" s="33"/>
      <c r="D462" s="46"/>
      <c r="E462" s="46"/>
      <c r="F462" s="46"/>
      <c r="G462" s="33"/>
      <c r="H462" s="46"/>
      <c r="W462" s="186"/>
      <c r="X462" s="46"/>
    </row>
    <row r="463" spans="1:24" ht="16.5">
      <c r="A463" s="186"/>
      <c r="B463" s="46"/>
      <c r="C463" s="33"/>
      <c r="D463" s="46"/>
      <c r="E463" s="46"/>
      <c r="F463" s="46"/>
      <c r="G463" s="33"/>
      <c r="H463" s="46"/>
      <c r="W463" s="186"/>
      <c r="X463" s="46"/>
    </row>
    <row r="464" spans="1:24" ht="16.5">
      <c r="A464" s="186"/>
      <c r="B464" s="46"/>
      <c r="C464" s="33"/>
      <c r="D464" s="46"/>
      <c r="E464" s="46"/>
      <c r="F464" s="46"/>
      <c r="G464" s="33"/>
      <c r="H464" s="46"/>
      <c r="W464" s="186"/>
      <c r="X464" s="46"/>
    </row>
    <row r="465" spans="1:24" ht="16.5">
      <c r="A465" s="186"/>
      <c r="B465" s="46"/>
      <c r="C465" s="33"/>
      <c r="D465" s="46"/>
      <c r="E465" s="46"/>
      <c r="F465" s="46"/>
      <c r="G465" s="33"/>
      <c r="H465" s="46"/>
      <c r="W465" s="186"/>
      <c r="X465" s="46"/>
    </row>
    <row r="466" spans="1:24" ht="16.5">
      <c r="A466" s="186"/>
      <c r="B466" s="46"/>
      <c r="C466" s="33"/>
      <c r="D466" s="46"/>
      <c r="E466" s="46"/>
      <c r="F466" s="46"/>
      <c r="G466" s="33"/>
      <c r="H466" s="46"/>
      <c r="W466" s="186"/>
      <c r="X466" s="46"/>
    </row>
    <row r="467" spans="1:24" ht="16.5">
      <c r="A467" s="186"/>
      <c r="B467" s="46"/>
      <c r="C467" s="33"/>
      <c r="D467" s="46"/>
      <c r="E467" s="46"/>
      <c r="F467" s="46"/>
      <c r="G467" s="33"/>
      <c r="H467" s="46"/>
      <c r="W467" s="186"/>
      <c r="X467" s="46"/>
    </row>
    <row r="468" spans="1:24" ht="16.5">
      <c r="A468" s="186"/>
      <c r="B468" s="46"/>
      <c r="C468" s="33"/>
      <c r="D468" s="46"/>
      <c r="E468" s="46"/>
      <c r="F468" s="46"/>
      <c r="G468" s="33"/>
      <c r="H468" s="46"/>
      <c r="W468" s="186"/>
      <c r="X468" s="46"/>
    </row>
    <row r="469" spans="1:24" ht="16.5">
      <c r="A469" s="186"/>
      <c r="B469" s="46"/>
      <c r="C469" s="33"/>
      <c r="D469" s="46"/>
      <c r="E469" s="46"/>
      <c r="F469" s="46"/>
      <c r="G469" s="33"/>
      <c r="H469" s="46"/>
      <c r="W469" s="186"/>
      <c r="X469" s="46"/>
    </row>
    <row r="470" spans="1:24" ht="16.5">
      <c r="A470" s="186"/>
      <c r="B470" s="46"/>
      <c r="C470" s="33"/>
      <c r="D470" s="46"/>
      <c r="E470" s="46"/>
      <c r="F470" s="46"/>
      <c r="G470" s="33"/>
      <c r="H470" s="46"/>
      <c r="W470" s="186"/>
      <c r="X470" s="46"/>
    </row>
    <row r="471" spans="1:24" ht="16.5">
      <c r="A471" s="186"/>
      <c r="B471" s="46"/>
      <c r="C471" s="33"/>
      <c r="D471" s="46"/>
      <c r="E471" s="46"/>
      <c r="F471" s="46"/>
      <c r="G471" s="33"/>
      <c r="H471" s="46"/>
      <c r="W471" s="186"/>
      <c r="X471" s="46"/>
    </row>
    <row r="472" spans="1:24" ht="16.5">
      <c r="A472" s="186"/>
      <c r="B472" s="46"/>
      <c r="C472" s="33"/>
      <c r="D472" s="46"/>
      <c r="E472" s="46"/>
      <c r="F472" s="46"/>
      <c r="G472" s="33"/>
      <c r="H472" s="46"/>
      <c r="W472" s="186"/>
      <c r="X472" s="46"/>
    </row>
    <row r="473" spans="1:24" ht="16.5">
      <c r="A473" s="186"/>
      <c r="B473" s="46"/>
      <c r="C473" s="33"/>
      <c r="D473" s="46"/>
      <c r="E473" s="46"/>
      <c r="F473" s="46"/>
      <c r="G473" s="33"/>
      <c r="H473" s="46"/>
      <c r="W473" s="186"/>
      <c r="X473" s="46"/>
    </row>
    <row r="474" spans="1:24" ht="16.5">
      <c r="A474" s="186"/>
      <c r="B474" s="46"/>
      <c r="C474" s="33"/>
      <c r="D474" s="46"/>
      <c r="E474" s="46"/>
      <c r="F474" s="46"/>
      <c r="G474" s="33"/>
      <c r="H474" s="46"/>
      <c r="W474" s="186"/>
      <c r="X474" s="46"/>
    </row>
    <row r="475" spans="1:24" ht="16.5">
      <c r="A475" s="186"/>
      <c r="B475" s="46"/>
      <c r="C475" s="33"/>
      <c r="D475" s="46"/>
      <c r="E475" s="46"/>
      <c r="F475" s="46"/>
      <c r="G475" s="33"/>
      <c r="H475" s="46"/>
      <c r="W475" s="186"/>
      <c r="X475" s="46"/>
    </row>
    <row r="476" spans="1:24" ht="16.5">
      <c r="A476" s="186"/>
      <c r="B476" s="46"/>
      <c r="C476" s="33"/>
      <c r="D476" s="46"/>
      <c r="E476" s="46"/>
      <c r="F476" s="46"/>
      <c r="G476" s="33"/>
      <c r="H476" s="46"/>
      <c r="W476" s="186"/>
      <c r="X476" s="46"/>
    </row>
    <row r="477" spans="1:24" ht="16.5">
      <c r="A477" s="186"/>
      <c r="B477" s="46"/>
      <c r="C477" s="33"/>
      <c r="D477" s="46"/>
      <c r="E477" s="46"/>
      <c r="F477" s="46"/>
      <c r="G477" s="33"/>
      <c r="H477" s="46"/>
      <c r="W477" s="186"/>
      <c r="X477" s="46"/>
    </row>
    <row r="478" spans="1:24" ht="16.5">
      <c r="A478" s="186"/>
      <c r="B478" s="46"/>
      <c r="C478" s="33"/>
      <c r="D478" s="46"/>
      <c r="E478" s="46"/>
      <c r="F478" s="46"/>
      <c r="G478" s="33"/>
      <c r="H478" s="46"/>
      <c r="W478" s="186"/>
      <c r="X478" s="46"/>
    </row>
    <row r="479" spans="1:24" ht="16.5">
      <c r="A479" s="186"/>
      <c r="B479" s="46"/>
      <c r="C479" s="33"/>
      <c r="D479" s="46"/>
      <c r="E479" s="46"/>
      <c r="F479" s="46"/>
      <c r="G479" s="33"/>
      <c r="H479" s="46"/>
      <c r="W479" s="186"/>
      <c r="X479" s="46"/>
    </row>
    <row r="480" spans="1:24" ht="16.5">
      <c r="A480" s="186"/>
      <c r="B480" s="46"/>
      <c r="C480" s="33"/>
      <c r="D480" s="46"/>
      <c r="E480" s="46"/>
      <c r="F480" s="46"/>
      <c r="G480" s="33"/>
      <c r="H480" s="46"/>
      <c r="W480" s="186"/>
      <c r="X480" s="46"/>
    </row>
    <row r="481" spans="1:24" ht="16.5">
      <c r="A481" s="186"/>
      <c r="B481" s="46"/>
      <c r="C481" s="33"/>
      <c r="D481" s="46"/>
      <c r="E481" s="46"/>
      <c r="F481" s="46"/>
      <c r="G481" s="33"/>
      <c r="H481" s="46"/>
      <c r="W481" s="186"/>
      <c r="X481" s="46"/>
    </row>
    <row r="482" spans="1:24" ht="16.5">
      <c r="A482" s="186"/>
      <c r="B482" s="46"/>
      <c r="C482" s="33"/>
      <c r="D482" s="46"/>
      <c r="E482" s="46"/>
      <c r="F482" s="46"/>
      <c r="G482" s="33"/>
      <c r="H482" s="46"/>
      <c r="W482" s="186"/>
      <c r="X482" s="46"/>
    </row>
    <row r="483" spans="1:24" ht="16.5">
      <c r="A483" s="186"/>
      <c r="B483" s="46"/>
      <c r="C483" s="33"/>
      <c r="D483" s="46"/>
      <c r="E483" s="46"/>
      <c r="F483" s="46"/>
      <c r="G483" s="33"/>
      <c r="H483" s="46"/>
      <c r="W483" s="186"/>
      <c r="X483" s="46"/>
    </row>
    <row r="484" spans="1:24" ht="16.5">
      <c r="A484" s="186"/>
      <c r="B484" s="46"/>
      <c r="C484" s="33"/>
      <c r="D484" s="46"/>
      <c r="E484" s="46"/>
      <c r="F484" s="46"/>
      <c r="G484" s="33"/>
      <c r="H484" s="46"/>
      <c r="W484" s="186"/>
      <c r="X484" s="46"/>
    </row>
    <row r="485" spans="1:24" ht="16.5">
      <c r="A485" s="186"/>
      <c r="B485" s="46"/>
      <c r="C485" s="33"/>
      <c r="D485" s="46"/>
      <c r="E485" s="46"/>
      <c r="F485" s="46"/>
      <c r="G485" s="33"/>
      <c r="H485" s="46"/>
      <c r="W485" s="186"/>
      <c r="X485" s="46"/>
    </row>
    <row r="486" spans="1:24" ht="16.5">
      <c r="A486" s="186"/>
      <c r="B486" s="46"/>
      <c r="C486" s="33"/>
      <c r="D486" s="46"/>
      <c r="E486" s="46"/>
      <c r="F486" s="46"/>
      <c r="G486" s="33"/>
      <c r="H486" s="46"/>
      <c r="W486" s="186"/>
      <c r="X486" s="46"/>
    </row>
    <row r="487" spans="1:24" ht="16.5">
      <c r="A487" s="186"/>
      <c r="B487" s="46"/>
      <c r="C487" s="33"/>
      <c r="D487" s="46"/>
      <c r="E487" s="46"/>
      <c r="F487" s="46"/>
      <c r="G487" s="33"/>
      <c r="H487" s="46"/>
      <c r="W487" s="186"/>
      <c r="X487" s="46"/>
    </row>
    <row r="488" spans="1:24" ht="16.5">
      <c r="A488" s="186"/>
      <c r="B488" s="46"/>
      <c r="C488" s="33"/>
      <c r="D488" s="46"/>
      <c r="E488" s="46"/>
      <c r="F488" s="46"/>
      <c r="G488" s="33"/>
      <c r="H488" s="46"/>
      <c r="W488" s="186"/>
      <c r="X488" s="46"/>
    </row>
    <row r="489" spans="1:24" ht="16.5">
      <c r="A489" s="186"/>
      <c r="B489" s="46"/>
      <c r="C489" s="33"/>
      <c r="D489" s="46"/>
      <c r="E489" s="46"/>
      <c r="F489" s="46"/>
      <c r="G489" s="33"/>
      <c r="H489" s="46"/>
      <c r="W489" s="186"/>
      <c r="X489" s="46"/>
    </row>
    <row r="490" spans="1:24" ht="16.5">
      <c r="A490" s="186"/>
      <c r="B490" s="46"/>
      <c r="C490" s="33"/>
      <c r="D490" s="46"/>
      <c r="E490" s="46"/>
      <c r="F490" s="46"/>
      <c r="G490" s="33"/>
      <c r="H490" s="46"/>
      <c r="W490" s="186"/>
      <c r="X490" s="46"/>
    </row>
    <row r="491" spans="1:24" ht="16.5">
      <c r="A491" s="186"/>
      <c r="B491" s="46"/>
      <c r="C491" s="33"/>
      <c r="D491" s="46"/>
      <c r="E491" s="46"/>
      <c r="F491" s="46"/>
      <c r="G491" s="33"/>
      <c r="H491" s="46"/>
      <c r="W491" s="186"/>
      <c r="X491" s="46"/>
    </row>
    <row r="492" spans="1:24" ht="16.5">
      <c r="A492" s="186"/>
      <c r="B492" s="46"/>
      <c r="C492" s="33"/>
      <c r="D492" s="46"/>
      <c r="E492" s="46"/>
      <c r="F492" s="46"/>
      <c r="G492" s="33"/>
      <c r="H492" s="46"/>
      <c r="W492" s="186"/>
      <c r="X492" s="46"/>
    </row>
    <row r="493" spans="1:24" ht="16.5">
      <c r="A493" s="186"/>
      <c r="B493" s="46"/>
      <c r="C493" s="33"/>
      <c r="D493" s="46"/>
      <c r="E493" s="46"/>
      <c r="F493" s="46"/>
      <c r="G493" s="33"/>
      <c r="H493" s="46"/>
      <c r="W493" s="186"/>
      <c r="X493" s="46"/>
    </row>
    <row r="494" spans="1:24" ht="16.5">
      <c r="A494" s="186"/>
      <c r="B494" s="46"/>
      <c r="C494" s="33"/>
      <c r="D494" s="46"/>
      <c r="E494" s="46"/>
      <c r="F494" s="46"/>
      <c r="G494" s="33"/>
      <c r="H494" s="46"/>
      <c r="W494" s="186"/>
      <c r="X494" s="46"/>
    </row>
    <row r="495" spans="1:24" ht="16.5">
      <c r="A495" s="186"/>
      <c r="B495" s="46"/>
      <c r="C495" s="33"/>
      <c r="D495" s="46"/>
      <c r="E495" s="46"/>
      <c r="F495" s="46"/>
      <c r="G495" s="33"/>
      <c r="H495" s="46"/>
      <c r="W495" s="186"/>
      <c r="X495" s="46"/>
    </row>
    <row r="496" spans="1:24" ht="16.5">
      <c r="A496" s="186"/>
      <c r="B496" s="46"/>
      <c r="C496" s="33"/>
      <c r="D496" s="46"/>
      <c r="E496" s="46"/>
      <c r="F496" s="46"/>
      <c r="G496" s="33"/>
      <c r="H496" s="46"/>
      <c r="W496" s="186"/>
      <c r="X496" s="46"/>
    </row>
    <row r="497" spans="1:24" ht="16.5">
      <c r="A497" s="186"/>
      <c r="B497" s="46"/>
      <c r="C497" s="33"/>
      <c r="D497" s="46"/>
      <c r="E497" s="46"/>
      <c r="F497" s="46"/>
      <c r="G497" s="33"/>
      <c r="H497" s="46"/>
      <c r="W497" s="186"/>
      <c r="X497" s="46"/>
    </row>
    <row r="498" spans="1:24" ht="16.5">
      <c r="A498" s="186"/>
      <c r="B498" s="46"/>
      <c r="C498" s="33"/>
      <c r="D498" s="46"/>
      <c r="E498" s="46"/>
      <c r="F498" s="46"/>
      <c r="G498" s="33"/>
      <c r="H498" s="46"/>
      <c r="W498" s="186"/>
      <c r="X498" s="46"/>
    </row>
    <row r="499" spans="1:24" ht="16.5">
      <c r="A499" s="186"/>
      <c r="B499" s="46"/>
      <c r="C499" s="33"/>
      <c r="D499" s="46"/>
      <c r="E499" s="46"/>
      <c r="F499" s="46"/>
      <c r="G499" s="33"/>
      <c r="H499" s="46"/>
      <c r="W499" s="186"/>
      <c r="X499" s="46"/>
    </row>
    <row r="500" spans="1:24" ht="16.5">
      <c r="A500" s="186"/>
      <c r="B500" s="46"/>
      <c r="C500" s="33"/>
      <c r="D500" s="46"/>
      <c r="E500" s="46"/>
      <c r="F500" s="46"/>
      <c r="G500" s="33"/>
      <c r="H500" s="46"/>
      <c r="W500" s="186"/>
      <c r="X500" s="46"/>
    </row>
    <row r="501" spans="1:24" ht="16.5">
      <c r="A501" s="186"/>
      <c r="B501" s="46"/>
      <c r="C501" s="33"/>
      <c r="D501" s="46"/>
      <c r="E501" s="46"/>
      <c r="F501" s="46"/>
      <c r="G501" s="33"/>
      <c r="H501" s="46"/>
      <c r="W501" s="186"/>
      <c r="X501" s="46"/>
    </row>
    <row r="502" spans="1:24" ht="16.5">
      <c r="A502" s="186"/>
      <c r="B502" s="46"/>
      <c r="C502" s="33"/>
      <c r="D502" s="46"/>
      <c r="E502" s="46"/>
      <c r="F502" s="46"/>
      <c r="G502" s="33"/>
      <c r="H502" s="46"/>
      <c r="W502" s="186"/>
      <c r="X502" s="46"/>
    </row>
    <row r="503" spans="1:24" ht="16.5">
      <c r="A503" s="186"/>
      <c r="B503" s="46"/>
      <c r="C503" s="33"/>
      <c r="D503" s="46"/>
      <c r="E503" s="46"/>
      <c r="F503" s="46"/>
      <c r="G503" s="33"/>
      <c r="H503" s="46"/>
      <c r="W503" s="186"/>
      <c r="X503" s="46"/>
    </row>
    <row r="504" spans="1:24" ht="16.5">
      <c r="A504" s="186"/>
      <c r="B504" s="46"/>
      <c r="C504" s="33"/>
      <c r="D504" s="46"/>
      <c r="E504" s="46"/>
      <c r="F504" s="46"/>
      <c r="G504" s="33"/>
      <c r="H504" s="46"/>
      <c r="W504" s="186"/>
      <c r="X504" s="46"/>
    </row>
    <row r="505" spans="1:24" ht="16.5">
      <c r="A505" s="186"/>
      <c r="B505" s="46"/>
      <c r="C505" s="33"/>
      <c r="D505" s="46"/>
      <c r="E505" s="46"/>
      <c r="F505" s="46"/>
      <c r="G505" s="33"/>
      <c r="H505" s="46"/>
      <c r="W505" s="186"/>
      <c r="X505" s="46"/>
    </row>
    <row r="506" spans="1:24" ht="16.5">
      <c r="A506" s="186"/>
      <c r="B506" s="46"/>
      <c r="C506" s="33"/>
      <c r="D506" s="46"/>
      <c r="E506" s="46"/>
      <c r="F506" s="46"/>
      <c r="G506" s="33"/>
      <c r="H506" s="46"/>
      <c r="W506" s="186"/>
      <c r="X506" s="46"/>
    </row>
    <row r="507" spans="1:24" ht="16.5">
      <c r="A507" s="186"/>
      <c r="B507" s="46"/>
      <c r="C507" s="33"/>
      <c r="D507" s="46"/>
      <c r="E507" s="46"/>
      <c r="F507" s="46"/>
      <c r="G507" s="33"/>
      <c r="H507" s="46"/>
      <c r="W507" s="186"/>
      <c r="X507" s="46"/>
    </row>
    <row r="508" spans="1:24" ht="16.5">
      <c r="A508" s="186"/>
      <c r="B508" s="46"/>
      <c r="C508" s="33"/>
      <c r="D508" s="46"/>
      <c r="E508" s="46"/>
      <c r="F508" s="46"/>
      <c r="G508" s="33"/>
      <c r="H508" s="46"/>
      <c r="W508" s="186"/>
      <c r="X508" s="46"/>
    </row>
    <row r="509" spans="1:24" ht="16.5">
      <c r="A509" s="186"/>
      <c r="B509" s="46"/>
      <c r="C509" s="33"/>
      <c r="D509" s="46"/>
      <c r="E509" s="46"/>
      <c r="F509" s="46"/>
      <c r="G509" s="33"/>
      <c r="H509" s="46"/>
      <c r="W509" s="186"/>
      <c r="X509" s="46"/>
    </row>
    <row r="510" spans="1:24" ht="16.5">
      <c r="A510" s="186"/>
      <c r="B510" s="46"/>
      <c r="C510" s="33"/>
      <c r="D510" s="46"/>
      <c r="E510" s="46"/>
      <c r="F510" s="46"/>
      <c r="G510" s="33"/>
      <c r="H510" s="46"/>
      <c r="W510" s="186"/>
      <c r="X510" s="46"/>
    </row>
    <row r="511" spans="1:24" ht="16.5">
      <c r="A511" s="186"/>
      <c r="B511" s="46"/>
      <c r="C511" s="33"/>
      <c r="D511" s="46"/>
      <c r="E511" s="46"/>
      <c r="F511" s="46"/>
      <c r="G511" s="33"/>
      <c r="H511" s="46"/>
      <c r="W511" s="186"/>
      <c r="X511" s="46"/>
    </row>
    <row r="512" spans="1:24" ht="16.5">
      <c r="A512" s="186"/>
      <c r="B512" s="46"/>
      <c r="C512" s="33"/>
      <c r="D512" s="46"/>
      <c r="E512" s="46"/>
      <c r="F512" s="46"/>
      <c r="G512" s="33"/>
      <c r="H512" s="46"/>
      <c r="W512" s="186"/>
      <c r="X512" s="46"/>
    </row>
    <row r="513" spans="1:24" ht="16.5">
      <c r="A513" s="186"/>
      <c r="B513" s="46"/>
      <c r="C513" s="33"/>
      <c r="D513" s="46"/>
      <c r="E513" s="46"/>
      <c r="F513" s="46"/>
      <c r="G513" s="33"/>
      <c r="H513" s="46"/>
      <c r="W513" s="186"/>
      <c r="X513" s="46"/>
    </row>
    <row r="514" spans="1:24" ht="16.5">
      <c r="A514" s="186"/>
      <c r="B514" s="46"/>
      <c r="C514" s="33"/>
      <c r="D514" s="46"/>
      <c r="E514" s="46"/>
      <c r="F514" s="46"/>
      <c r="G514" s="33"/>
      <c r="H514" s="46"/>
      <c r="W514" s="186"/>
      <c r="X514" s="46"/>
    </row>
    <row r="515" spans="1:24" ht="16.5">
      <c r="A515" s="186"/>
      <c r="B515" s="46"/>
      <c r="C515" s="33"/>
      <c r="D515" s="46"/>
      <c r="E515" s="46"/>
      <c r="F515" s="46"/>
      <c r="G515" s="33"/>
      <c r="H515" s="46"/>
      <c r="W515" s="186"/>
      <c r="X515" s="46"/>
    </row>
    <row r="516" spans="1:24" ht="16.5">
      <c r="A516" s="186"/>
      <c r="B516" s="46"/>
      <c r="C516" s="33"/>
      <c r="D516" s="46"/>
      <c r="E516" s="46"/>
      <c r="F516" s="46"/>
      <c r="G516" s="33"/>
      <c r="H516" s="46"/>
      <c r="W516" s="186"/>
      <c r="X516" s="46"/>
    </row>
    <row r="517" spans="1:24" ht="16.5">
      <c r="A517" s="186"/>
      <c r="B517" s="46"/>
      <c r="C517" s="33"/>
      <c r="D517" s="46"/>
      <c r="E517" s="46"/>
      <c r="F517" s="46"/>
      <c r="G517" s="33"/>
      <c r="H517" s="46"/>
      <c r="W517" s="186"/>
      <c r="X517" s="46"/>
    </row>
    <row r="518" spans="1:24" ht="16.5">
      <c r="A518" s="186"/>
      <c r="B518" s="46"/>
      <c r="C518" s="33"/>
      <c r="D518" s="46"/>
      <c r="E518" s="46"/>
      <c r="F518" s="46"/>
      <c r="G518" s="33"/>
      <c r="H518" s="46"/>
      <c r="W518" s="186"/>
      <c r="X518" s="46"/>
    </row>
    <row r="519" spans="1:24" ht="16.5">
      <c r="A519" s="186"/>
      <c r="B519" s="46"/>
      <c r="C519" s="33"/>
      <c r="D519" s="46"/>
      <c r="E519" s="46"/>
      <c r="F519" s="46"/>
      <c r="G519" s="33"/>
      <c r="H519" s="46"/>
      <c r="W519" s="186"/>
      <c r="X519" s="46"/>
    </row>
    <row r="520" spans="1:24" ht="16.5">
      <c r="A520" s="186"/>
      <c r="B520" s="46"/>
      <c r="C520" s="33"/>
      <c r="D520" s="46"/>
      <c r="E520" s="46"/>
      <c r="F520" s="46"/>
      <c r="G520" s="33"/>
      <c r="H520" s="46"/>
      <c r="W520" s="186"/>
      <c r="X520" s="46"/>
    </row>
    <row r="521" spans="1:24" ht="16.5">
      <c r="A521" s="186"/>
      <c r="B521" s="46"/>
      <c r="C521" s="33"/>
      <c r="D521" s="46"/>
      <c r="E521" s="46"/>
      <c r="F521" s="46"/>
      <c r="G521" s="33"/>
      <c r="H521" s="46"/>
      <c r="W521" s="186"/>
      <c r="X521" s="46"/>
    </row>
    <row r="522" spans="1:24" ht="16.5">
      <c r="A522" s="186"/>
      <c r="B522" s="46"/>
      <c r="C522" s="33"/>
      <c r="D522" s="46"/>
      <c r="E522" s="46"/>
      <c r="F522" s="46"/>
      <c r="G522" s="33"/>
      <c r="H522" s="46"/>
      <c r="W522" s="186"/>
      <c r="X522" s="46"/>
    </row>
    <row r="523" spans="1:24" ht="16.5">
      <c r="A523" s="186"/>
      <c r="B523" s="46"/>
      <c r="C523" s="33"/>
      <c r="D523" s="46"/>
      <c r="E523" s="46"/>
      <c r="F523" s="46"/>
      <c r="G523" s="33"/>
      <c r="H523" s="46"/>
      <c r="W523" s="186"/>
      <c r="X523" s="46"/>
    </row>
    <row r="524" spans="1:24" ht="16.5">
      <c r="A524" s="186"/>
      <c r="B524" s="46"/>
      <c r="C524" s="33"/>
      <c r="D524" s="46"/>
      <c r="E524" s="46"/>
      <c r="F524" s="46"/>
      <c r="G524" s="33"/>
      <c r="H524" s="46"/>
      <c r="W524" s="186"/>
      <c r="X524" s="46"/>
    </row>
    <row r="525" spans="1:24" ht="16.5">
      <c r="A525" s="186"/>
      <c r="B525" s="46"/>
      <c r="C525" s="33"/>
      <c r="D525" s="46"/>
      <c r="E525" s="46"/>
      <c r="F525" s="46"/>
      <c r="G525" s="33"/>
      <c r="H525" s="46"/>
      <c r="W525" s="186"/>
      <c r="X525" s="46"/>
    </row>
    <row r="526" spans="1:24" ht="16.5">
      <c r="A526" s="186"/>
      <c r="B526" s="46"/>
      <c r="C526" s="33"/>
      <c r="D526" s="46"/>
      <c r="E526" s="46"/>
      <c r="F526" s="46"/>
      <c r="G526" s="33"/>
      <c r="H526" s="46"/>
      <c r="W526" s="186"/>
      <c r="X526" s="46"/>
    </row>
    <row r="527" spans="1:24" ht="16.5">
      <c r="A527" s="186"/>
      <c r="B527" s="46"/>
      <c r="C527" s="33"/>
      <c r="D527" s="46"/>
      <c r="E527" s="46"/>
      <c r="F527" s="46"/>
      <c r="G527" s="33"/>
      <c r="H527" s="46"/>
      <c r="W527" s="186"/>
      <c r="X527" s="46"/>
    </row>
    <row r="528" spans="1:24" ht="16.5">
      <c r="A528" s="186"/>
      <c r="B528" s="46"/>
      <c r="C528" s="33"/>
      <c r="D528" s="46"/>
      <c r="E528" s="46"/>
      <c r="F528" s="46"/>
      <c r="G528" s="33"/>
      <c r="H528" s="46"/>
      <c r="W528" s="186"/>
      <c r="X528" s="46"/>
    </row>
    <row r="529" spans="1:24" ht="16.5">
      <c r="A529" s="186"/>
      <c r="B529" s="46"/>
      <c r="C529" s="33"/>
      <c r="D529" s="46"/>
      <c r="E529" s="46"/>
      <c r="F529" s="46"/>
      <c r="G529" s="33"/>
      <c r="H529" s="46"/>
      <c r="W529" s="186"/>
      <c r="X529" s="46"/>
    </row>
    <row r="530" spans="1:24" ht="16.5">
      <c r="A530" s="186"/>
      <c r="B530" s="46"/>
      <c r="C530" s="33"/>
      <c r="D530" s="46"/>
      <c r="E530" s="46"/>
      <c r="F530" s="46"/>
      <c r="G530" s="33"/>
      <c r="H530" s="46"/>
      <c r="W530" s="186"/>
      <c r="X530" s="46"/>
    </row>
    <row r="531" spans="1:24" ht="16.5">
      <c r="A531" s="186"/>
      <c r="B531" s="46"/>
      <c r="C531" s="33"/>
      <c r="D531" s="46"/>
      <c r="E531" s="46"/>
      <c r="F531" s="46"/>
      <c r="G531" s="33"/>
      <c r="H531" s="46"/>
      <c r="W531" s="186"/>
      <c r="X531" s="46"/>
    </row>
    <row r="532" spans="1:24" ht="16.5">
      <c r="A532" s="186"/>
      <c r="B532" s="46"/>
      <c r="C532" s="33"/>
      <c r="D532" s="46"/>
      <c r="E532" s="46"/>
      <c r="F532" s="46"/>
      <c r="G532" s="33"/>
      <c r="H532" s="46"/>
      <c r="W532" s="186"/>
      <c r="X532" s="46"/>
    </row>
    <row r="533" spans="1:24" ht="16.5">
      <c r="A533" s="186"/>
      <c r="B533" s="46"/>
      <c r="C533" s="33"/>
      <c r="D533" s="46"/>
      <c r="E533" s="46"/>
      <c r="F533" s="46"/>
      <c r="G533" s="33"/>
      <c r="H533" s="46"/>
      <c r="W533" s="186"/>
      <c r="X533" s="46"/>
    </row>
    <row r="534" spans="1:24" ht="16.5">
      <c r="A534" s="186"/>
      <c r="B534" s="46"/>
      <c r="C534" s="33"/>
      <c r="D534" s="46"/>
      <c r="E534" s="46"/>
      <c r="F534" s="46"/>
      <c r="G534" s="33"/>
      <c r="H534" s="46"/>
      <c r="W534" s="186"/>
      <c r="X534" s="46"/>
    </row>
    <row r="535" spans="1:24" ht="16.5">
      <c r="A535" s="186"/>
      <c r="B535" s="46"/>
      <c r="C535" s="33"/>
      <c r="D535" s="46"/>
      <c r="E535" s="46"/>
      <c r="F535" s="46"/>
      <c r="G535" s="33"/>
      <c r="H535" s="46"/>
      <c r="W535" s="186"/>
      <c r="X535" s="46"/>
    </row>
    <row r="536" spans="1:24" ht="16.5">
      <c r="A536" s="186"/>
      <c r="B536" s="46"/>
      <c r="C536" s="33"/>
      <c r="D536" s="46"/>
      <c r="E536" s="46"/>
      <c r="F536" s="46"/>
      <c r="G536" s="33"/>
      <c r="H536" s="46"/>
      <c r="W536" s="186"/>
      <c r="X536" s="46"/>
    </row>
    <row r="537" spans="1:24" ht="16.5">
      <c r="A537" s="186"/>
      <c r="B537" s="46"/>
      <c r="C537" s="33"/>
      <c r="D537" s="46"/>
      <c r="E537" s="46"/>
      <c r="F537" s="46"/>
      <c r="G537" s="33"/>
      <c r="H537" s="46"/>
      <c r="W537" s="186"/>
      <c r="X537" s="46"/>
    </row>
    <row r="538" spans="1:24" ht="16.5">
      <c r="A538" s="186"/>
      <c r="B538" s="46"/>
      <c r="C538" s="33"/>
      <c r="D538" s="46"/>
      <c r="E538" s="46"/>
      <c r="F538" s="46"/>
      <c r="G538" s="33"/>
      <c r="H538" s="46"/>
      <c r="W538" s="186"/>
      <c r="X538" s="46"/>
    </row>
    <row r="539" spans="1:24" ht="16.5">
      <c r="A539" s="186"/>
      <c r="B539" s="46"/>
      <c r="C539" s="33"/>
      <c r="D539" s="46"/>
      <c r="E539" s="46"/>
      <c r="F539" s="46"/>
      <c r="G539" s="33"/>
      <c r="H539" s="46"/>
      <c r="W539" s="186"/>
      <c r="X539" s="46"/>
    </row>
    <row r="540" spans="1:24" ht="16.5">
      <c r="A540" s="186"/>
      <c r="B540" s="46"/>
      <c r="C540" s="33"/>
      <c r="D540" s="46"/>
      <c r="E540" s="46"/>
      <c r="F540" s="46"/>
      <c r="G540" s="33"/>
      <c r="H540" s="46"/>
      <c r="W540" s="186"/>
      <c r="X540" s="46"/>
    </row>
    <row r="541" spans="1:24" ht="16.5">
      <c r="A541" s="186"/>
      <c r="B541" s="46"/>
      <c r="C541" s="33"/>
      <c r="D541" s="46"/>
      <c r="E541" s="46"/>
      <c r="F541" s="46"/>
      <c r="G541" s="33"/>
      <c r="H541" s="46"/>
      <c r="W541" s="186"/>
      <c r="X541" s="46"/>
    </row>
    <row r="542" spans="1:24" ht="16.5">
      <c r="A542" s="186"/>
      <c r="B542" s="46"/>
      <c r="C542" s="33"/>
      <c r="D542" s="46"/>
      <c r="E542" s="46"/>
      <c r="F542" s="46"/>
      <c r="G542" s="33"/>
      <c r="H542" s="46"/>
      <c r="W542" s="186"/>
      <c r="X542" s="46"/>
    </row>
    <row r="543" spans="1:24" ht="16.5">
      <c r="A543" s="186"/>
      <c r="B543" s="46"/>
      <c r="C543" s="33"/>
      <c r="D543" s="46"/>
      <c r="E543" s="46"/>
      <c r="F543" s="46"/>
      <c r="G543" s="33"/>
      <c r="H543" s="46"/>
      <c r="W543" s="186"/>
      <c r="X543" s="46"/>
    </row>
    <row r="544" spans="1:24" ht="16.5">
      <c r="A544" s="186"/>
      <c r="B544" s="46"/>
      <c r="C544" s="33"/>
      <c r="D544" s="46"/>
      <c r="E544" s="46"/>
      <c r="F544" s="46"/>
      <c r="G544" s="33"/>
      <c r="H544" s="46"/>
      <c r="W544" s="186"/>
      <c r="X544" s="46"/>
    </row>
    <row r="545" spans="1:24" ht="16.5">
      <c r="A545" s="186"/>
      <c r="B545" s="46"/>
      <c r="C545" s="33"/>
      <c r="D545" s="46"/>
      <c r="E545" s="46"/>
      <c r="F545" s="46"/>
      <c r="G545" s="33"/>
      <c r="H545" s="46"/>
      <c r="W545" s="186"/>
      <c r="X545" s="46"/>
    </row>
    <row r="546" spans="1:24" ht="16.5">
      <c r="A546" s="186"/>
      <c r="B546" s="46"/>
      <c r="C546" s="33"/>
      <c r="D546" s="46"/>
      <c r="E546" s="46"/>
      <c r="F546" s="46"/>
      <c r="G546" s="33"/>
      <c r="H546" s="46"/>
      <c r="W546" s="186"/>
      <c r="X546" s="46"/>
    </row>
    <row r="547" spans="1:24" ht="16.5">
      <c r="A547" s="186"/>
      <c r="B547" s="46"/>
      <c r="C547" s="33"/>
      <c r="D547" s="46"/>
      <c r="E547" s="46"/>
      <c r="F547" s="46"/>
      <c r="G547" s="33"/>
      <c r="H547" s="46"/>
      <c r="W547" s="186"/>
      <c r="X547" s="46"/>
    </row>
    <row r="548" spans="1:24" ht="16.5">
      <c r="A548" s="186"/>
      <c r="B548" s="46"/>
      <c r="C548" s="33"/>
      <c r="D548" s="46"/>
      <c r="E548" s="46"/>
      <c r="F548" s="46"/>
      <c r="G548" s="33"/>
      <c r="H548" s="46"/>
      <c r="W548" s="186"/>
      <c r="X548" s="46"/>
    </row>
    <row r="549" spans="1:24" ht="16.5">
      <c r="A549" s="186"/>
      <c r="B549" s="46"/>
      <c r="C549" s="33"/>
      <c r="D549" s="46"/>
      <c r="E549" s="46"/>
      <c r="F549" s="46"/>
      <c r="G549" s="33"/>
      <c r="H549" s="46"/>
      <c r="W549" s="186"/>
      <c r="X549" s="46"/>
    </row>
    <row r="550" spans="1:24" ht="16.5">
      <c r="A550" s="186"/>
      <c r="B550" s="46"/>
      <c r="C550" s="33"/>
      <c r="D550" s="46"/>
      <c r="E550" s="46"/>
      <c r="F550" s="46"/>
      <c r="G550" s="33"/>
      <c r="H550" s="46"/>
      <c r="W550" s="186"/>
      <c r="X550" s="46"/>
    </row>
    <row r="551" spans="1:24" ht="16.5">
      <c r="A551" s="186"/>
      <c r="B551" s="46"/>
      <c r="C551" s="33"/>
      <c r="D551" s="46"/>
      <c r="E551" s="46"/>
      <c r="F551" s="46"/>
      <c r="G551" s="33"/>
      <c r="H551" s="46"/>
      <c r="W551" s="186"/>
      <c r="X551" s="46"/>
    </row>
    <row r="552" spans="1:24" ht="16.5">
      <c r="A552" s="186"/>
      <c r="B552" s="46"/>
      <c r="C552" s="33"/>
      <c r="D552" s="46"/>
      <c r="E552" s="46"/>
      <c r="F552" s="46"/>
      <c r="G552" s="33"/>
      <c r="H552" s="46"/>
      <c r="W552" s="186"/>
      <c r="X552" s="46"/>
    </row>
    <row r="553" spans="1:24" ht="16.5">
      <c r="A553" s="186"/>
      <c r="B553" s="46"/>
      <c r="C553" s="33"/>
      <c r="D553" s="46"/>
      <c r="E553" s="46"/>
      <c r="F553" s="46"/>
      <c r="G553" s="33"/>
      <c r="H553" s="46"/>
      <c r="W553" s="186"/>
      <c r="X553" s="46"/>
    </row>
    <row r="554" spans="1:24" ht="16.5">
      <c r="A554" s="186"/>
      <c r="B554" s="46"/>
      <c r="C554" s="33"/>
      <c r="D554" s="46"/>
      <c r="E554" s="46"/>
      <c r="F554" s="46"/>
      <c r="G554" s="33"/>
      <c r="H554" s="46"/>
      <c r="W554" s="186"/>
      <c r="X554" s="46"/>
    </row>
    <row r="555" spans="1:24" ht="16.5">
      <c r="A555" s="186"/>
      <c r="B555" s="46"/>
      <c r="C555" s="33"/>
      <c r="D555" s="46"/>
      <c r="E555" s="46"/>
      <c r="F555" s="46"/>
      <c r="G555" s="33"/>
      <c r="H555" s="46"/>
      <c r="W555" s="186"/>
      <c r="X555" s="46"/>
    </row>
    <row r="556" spans="1:24" ht="16.5">
      <c r="A556" s="186"/>
      <c r="B556" s="46"/>
      <c r="C556" s="33"/>
      <c r="D556" s="46"/>
      <c r="E556" s="46"/>
      <c r="F556" s="46"/>
      <c r="G556" s="33"/>
      <c r="H556" s="46"/>
      <c r="W556" s="186"/>
      <c r="X556" s="46"/>
    </row>
    <row r="557" spans="1:24" ht="16.5">
      <c r="A557" s="186"/>
      <c r="B557" s="46"/>
      <c r="C557" s="33"/>
      <c r="D557" s="46"/>
      <c r="E557" s="46"/>
      <c r="F557" s="46"/>
      <c r="G557" s="33"/>
      <c r="H557" s="46"/>
      <c r="W557" s="186"/>
      <c r="X557" s="46"/>
    </row>
    <row r="558" spans="1:24" ht="16.5">
      <c r="A558" s="186"/>
      <c r="B558" s="46"/>
      <c r="C558" s="33"/>
      <c r="D558" s="46"/>
      <c r="E558" s="46"/>
      <c r="F558" s="46"/>
      <c r="G558" s="33"/>
      <c r="H558" s="46"/>
      <c r="W558" s="186"/>
      <c r="X558" s="46"/>
    </row>
    <row r="559" spans="1:24" ht="16.5">
      <c r="A559" s="186"/>
      <c r="B559" s="46"/>
      <c r="C559" s="33"/>
      <c r="D559" s="46"/>
      <c r="E559" s="46"/>
      <c r="F559" s="46"/>
      <c r="G559" s="33"/>
      <c r="H559" s="46"/>
      <c r="W559" s="186"/>
      <c r="X559" s="46"/>
    </row>
    <row r="560" spans="1:24" ht="16.5">
      <c r="A560" s="186"/>
      <c r="B560" s="46"/>
      <c r="C560" s="33"/>
      <c r="D560" s="46"/>
      <c r="E560" s="46"/>
      <c r="F560" s="46"/>
      <c r="G560" s="33"/>
      <c r="H560" s="46"/>
      <c r="W560" s="186"/>
      <c r="X560" s="46"/>
    </row>
    <row r="561" spans="1:24" ht="16.5">
      <c r="A561" s="186"/>
      <c r="B561" s="46"/>
      <c r="C561" s="33"/>
      <c r="D561" s="46"/>
      <c r="E561" s="46"/>
      <c r="F561" s="46"/>
      <c r="G561" s="33"/>
      <c r="H561" s="46"/>
      <c r="W561" s="186"/>
      <c r="X561" s="46"/>
    </row>
    <row r="562" spans="1:24" ht="16.5">
      <c r="A562" s="186"/>
      <c r="B562" s="46"/>
      <c r="C562" s="33"/>
      <c r="D562" s="46"/>
      <c r="E562" s="46"/>
      <c r="F562" s="46"/>
      <c r="G562" s="33"/>
      <c r="H562" s="46"/>
      <c r="W562" s="186"/>
      <c r="X562" s="46"/>
    </row>
    <row r="563" spans="1:24" ht="16.5">
      <c r="A563" s="186"/>
      <c r="B563" s="46"/>
      <c r="C563" s="33"/>
      <c r="D563" s="46"/>
      <c r="E563" s="46"/>
      <c r="F563" s="46"/>
      <c r="G563" s="33"/>
      <c r="H563" s="46"/>
      <c r="W563" s="186"/>
      <c r="X563" s="46"/>
    </row>
    <row r="564" spans="1:24" ht="16.5">
      <c r="A564" s="186"/>
      <c r="B564" s="46"/>
      <c r="C564" s="33"/>
      <c r="D564" s="46"/>
      <c r="E564" s="46"/>
      <c r="F564" s="46"/>
      <c r="G564" s="33"/>
      <c r="H564" s="46"/>
      <c r="W564" s="186"/>
      <c r="X564" s="46"/>
    </row>
    <row r="565" spans="1:24" ht="16.5">
      <c r="A565" s="186"/>
      <c r="B565" s="46"/>
      <c r="C565" s="33"/>
      <c r="D565" s="46"/>
      <c r="E565" s="46"/>
      <c r="F565" s="46"/>
      <c r="G565" s="33"/>
      <c r="H565" s="46"/>
      <c r="W565" s="186"/>
      <c r="X565" s="46"/>
    </row>
    <row r="566" spans="1:24" ht="16.5">
      <c r="A566" s="186"/>
      <c r="B566" s="46"/>
      <c r="C566" s="33"/>
      <c r="D566" s="46"/>
      <c r="E566" s="46"/>
      <c r="F566" s="46"/>
      <c r="G566" s="33"/>
      <c r="H566" s="46"/>
      <c r="W566" s="186"/>
      <c r="X566" s="46"/>
    </row>
    <row r="567" spans="1:24" ht="16.5">
      <c r="A567" s="186"/>
      <c r="B567" s="46"/>
      <c r="C567" s="33"/>
      <c r="D567" s="46"/>
      <c r="E567" s="46"/>
      <c r="F567" s="46"/>
      <c r="G567" s="33"/>
      <c r="H567" s="46"/>
      <c r="W567" s="186"/>
      <c r="X567" s="46"/>
    </row>
    <row r="568" spans="1:24" ht="16.5">
      <c r="A568" s="186"/>
      <c r="B568" s="46"/>
      <c r="C568" s="33"/>
      <c r="D568" s="46"/>
      <c r="E568" s="46"/>
      <c r="F568" s="46"/>
      <c r="G568" s="33"/>
      <c r="H568" s="46"/>
      <c r="W568" s="186"/>
      <c r="X568" s="46"/>
    </row>
    <row r="569" spans="1:24" ht="16.5">
      <c r="A569" s="186"/>
      <c r="B569" s="46"/>
      <c r="C569" s="33"/>
      <c r="D569" s="46"/>
      <c r="E569" s="46"/>
      <c r="F569" s="46"/>
      <c r="G569" s="33"/>
      <c r="H569" s="46"/>
      <c r="W569" s="186"/>
      <c r="X569" s="46"/>
    </row>
    <row r="570" spans="1:24" ht="16.5">
      <c r="A570" s="186"/>
      <c r="B570" s="46"/>
      <c r="C570" s="33"/>
      <c r="D570" s="46"/>
      <c r="E570" s="46"/>
      <c r="F570" s="46"/>
      <c r="G570" s="33"/>
      <c r="H570" s="46"/>
      <c r="W570" s="186"/>
      <c r="X570" s="46"/>
    </row>
    <row r="571" spans="1:24" ht="16.5">
      <c r="A571" s="186"/>
      <c r="B571" s="46"/>
      <c r="C571" s="33"/>
      <c r="D571" s="46"/>
      <c r="E571" s="46"/>
      <c r="F571" s="46"/>
      <c r="G571" s="33"/>
      <c r="H571" s="46"/>
      <c r="W571" s="186"/>
      <c r="X571" s="46"/>
    </row>
    <row r="572" spans="1:24" ht="16.5">
      <c r="A572" s="186"/>
      <c r="B572" s="46"/>
      <c r="C572" s="33"/>
      <c r="D572" s="46"/>
      <c r="E572" s="46"/>
      <c r="F572" s="46"/>
      <c r="G572" s="33"/>
      <c r="H572" s="46"/>
      <c r="W572" s="186"/>
      <c r="X572" s="46"/>
    </row>
    <row r="573" spans="1:24" ht="16.5">
      <c r="A573" s="186"/>
      <c r="B573" s="46"/>
      <c r="C573" s="33"/>
      <c r="D573" s="46"/>
      <c r="E573" s="46"/>
      <c r="F573" s="46"/>
      <c r="G573" s="33"/>
      <c r="H573" s="46"/>
      <c r="W573" s="186"/>
      <c r="X573" s="46"/>
    </row>
    <row r="574" spans="1:24" ht="16.5">
      <c r="A574" s="186"/>
      <c r="B574" s="46"/>
      <c r="C574" s="33"/>
      <c r="D574" s="46"/>
      <c r="E574" s="46"/>
      <c r="F574" s="46"/>
      <c r="G574" s="33"/>
      <c r="H574" s="46"/>
      <c r="W574" s="186"/>
      <c r="X574" s="46"/>
    </row>
    <row r="575" spans="1:24" ht="16.5">
      <c r="A575" s="186"/>
      <c r="B575" s="46"/>
      <c r="C575" s="33"/>
      <c r="D575" s="46"/>
      <c r="E575" s="46"/>
      <c r="F575" s="46"/>
      <c r="G575" s="33"/>
      <c r="H575" s="46"/>
      <c r="W575" s="186"/>
      <c r="X575" s="46"/>
    </row>
    <row r="576" spans="1:24" ht="16.5">
      <c r="A576" s="186"/>
      <c r="B576" s="46"/>
      <c r="C576" s="33"/>
      <c r="D576" s="46"/>
      <c r="E576" s="46"/>
      <c r="F576" s="46"/>
      <c r="G576" s="33"/>
      <c r="H576" s="46"/>
      <c r="W576" s="186"/>
      <c r="X576" s="46"/>
    </row>
    <row r="577" spans="1:24" ht="16.5">
      <c r="A577" s="186"/>
      <c r="B577" s="46"/>
      <c r="C577" s="33"/>
      <c r="D577" s="46"/>
      <c r="E577" s="46"/>
      <c r="F577" s="46"/>
      <c r="G577" s="33"/>
      <c r="H577" s="46"/>
      <c r="W577" s="186"/>
      <c r="X577" s="46"/>
    </row>
    <row r="578" spans="1:24" ht="16.5">
      <c r="A578" s="186"/>
      <c r="B578" s="46"/>
      <c r="C578" s="33"/>
      <c r="D578" s="46"/>
      <c r="E578" s="46"/>
      <c r="F578" s="46"/>
      <c r="G578" s="33"/>
      <c r="H578" s="46"/>
      <c r="W578" s="186"/>
      <c r="X578" s="46"/>
    </row>
    <row r="579" spans="1:24" ht="16.5">
      <c r="A579" s="186"/>
      <c r="B579" s="46"/>
      <c r="C579" s="33"/>
      <c r="D579" s="46"/>
      <c r="E579" s="46"/>
      <c r="F579" s="46"/>
      <c r="G579" s="33"/>
      <c r="H579" s="46"/>
      <c r="W579" s="186"/>
      <c r="X579" s="46"/>
    </row>
    <row r="580" spans="1:24" ht="16.5">
      <c r="A580" s="186"/>
      <c r="B580" s="46"/>
      <c r="C580" s="33"/>
      <c r="D580" s="46"/>
      <c r="E580" s="46"/>
      <c r="F580" s="46"/>
      <c r="G580" s="33"/>
      <c r="H580" s="46"/>
      <c r="W580" s="186"/>
      <c r="X580" s="46"/>
    </row>
    <row r="581" spans="1:24" ht="16.5">
      <c r="A581" s="186"/>
      <c r="B581" s="46"/>
      <c r="C581" s="33"/>
      <c r="D581" s="46"/>
      <c r="E581" s="46"/>
      <c r="F581" s="46"/>
      <c r="G581" s="33"/>
      <c r="H581" s="46"/>
      <c r="W581" s="186"/>
      <c r="X581" s="46"/>
    </row>
    <row r="582" spans="1:24" ht="16.5">
      <c r="A582" s="186"/>
      <c r="B582" s="46"/>
      <c r="C582" s="33"/>
      <c r="D582" s="46"/>
      <c r="E582" s="46"/>
      <c r="F582" s="46"/>
      <c r="G582" s="33"/>
      <c r="H582" s="46"/>
      <c r="W582" s="186"/>
      <c r="X582" s="46"/>
    </row>
    <row r="583" spans="1:24" ht="16.5">
      <c r="A583" s="186"/>
      <c r="B583" s="46"/>
      <c r="C583" s="33"/>
      <c r="D583" s="46"/>
      <c r="E583" s="46"/>
      <c r="F583" s="46"/>
      <c r="G583" s="33"/>
      <c r="H583" s="46"/>
      <c r="W583" s="186"/>
      <c r="X583" s="46"/>
    </row>
    <row r="584" spans="1:24" ht="16.5">
      <c r="A584" s="186"/>
      <c r="B584" s="46"/>
      <c r="C584" s="33"/>
      <c r="D584" s="46"/>
      <c r="E584" s="46"/>
      <c r="F584" s="46"/>
      <c r="G584" s="33"/>
      <c r="H584" s="46"/>
      <c r="W584" s="186"/>
      <c r="X584" s="46"/>
    </row>
    <row r="585" spans="1:24" ht="16.5">
      <c r="A585" s="186"/>
      <c r="B585" s="46"/>
      <c r="C585" s="33"/>
      <c r="D585" s="46"/>
      <c r="E585" s="46"/>
      <c r="F585" s="46"/>
      <c r="G585" s="33"/>
      <c r="H585" s="46"/>
      <c r="W585" s="186"/>
      <c r="X585" s="46"/>
    </row>
    <row r="586" spans="1:24" ht="16.5">
      <c r="A586" s="186"/>
      <c r="B586" s="46"/>
      <c r="C586" s="33"/>
      <c r="D586" s="46"/>
      <c r="E586" s="46"/>
      <c r="F586" s="46"/>
      <c r="G586" s="33"/>
      <c r="H586" s="46"/>
      <c r="W586" s="186"/>
      <c r="X586" s="46"/>
    </row>
    <row r="587" spans="1:24" ht="16.5">
      <c r="A587" s="186"/>
      <c r="B587" s="46"/>
      <c r="C587" s="33"/>
      <c r="D587" s="46"/>
      <c r="E587" s="46"/>
      <c r="F587" s="46"/>
      <c r="G587" s="33"/>
      <c r="H587" s="46"/>
      <c r="W587" s="186"/>
      <c r="X587" s="46"/>
    </row>
    <row r="588" spans="1:24" ht="16.5">
      <c r="A588" s="186"/>
      <c r="B588" s="46"/>
      <c r="C588" s="33"/>
      <c r="D588" s="46"/>
      <c r="E588" s="46"/>
      <c r="F588" s="46"/>
      <c r="G588" s="33"/>
      <c r="H588" s="46"/>
      <c r="W588" s="186"/>
      <c r="X588" s="46"/>
    </row>
    <row r="589" spans="1:24" ht="16.5">
      <c r="A589" s="186"/>
      <c r="B589" s="46"/>
      <c r="C589" s="33"/>
      <c r="D589" s="46"/>
      <c r="E589" s="46"/>
      <c r="F589" s="46"/>
      <c r="G589" s="33"/>
      <c r="H589" s="46"/>
      <c r="W589" s="186"/>
      <c r="X589" s="46"/>
    </row>
    <row r="590" spans="1:24" ht="16.5">
      <c r="A590" s="186"/>
      <c r="B590" s="46"/>
      <c r="C590" s="33"/>
      <c r="D590" s="46"/>
      <c r="E590" s="46"/>
      <c r="F590" s="46"/>
      <c r="G590" s="33"/>
      <c r="H590" s="46"/>
      <c r="W590" s="186"/>
      <c r="X590" s="46"/>
    </row>
    <row r="591" spans="1:24" ht="16.5">
      <c r="A591" s="186"/>
      <c r="B591" s="46"/>
      <c r="C591" s="33"/>
      <c r="D591" s="46"/>
      <c r="E591" s="46"/>
      <c r="F591" s="46"/>
      <c r="G591" s="33"/>
      <c r="H591" s="46"/>
      <c r="W591" s="186"/>
      <c r="X591" s="46"/>
    </row>
    <row r="592" spans="1:24" ht="16.5">
      <c r="A592" s="186"/>
      <c r="B592" s="46"/>
      <c r="C592" s="33"/>
      <c r="D592" s="46"/>
      <c r="E592" s="46"/>
      <c r="F592" s="46"/>
      <c r="G592" s="33"/>
      <c r="H592" s="46"/>
      <c r="W592" s="186"/>
      <c r="X592" s="46"/>
    </row>
    <row r="593" spans="1:24" ht="16.5">
      <c r="A593" s="186"/>
      <c r="B593" s="46"/>
      <c r="C593" s="33"/>
      <c r="D593" s="46"/>
      <c r="E593" s="46"/>
      <c r="F593" s="46"/>
      <c r="G593" s="33"/>
      <c r="H593" s="46"/>
      <c r="W593" s="186"/>
      <c r="X593" s="46"/>
    </row>
    <row r="594" spans="1:24" ht="16.5">
      <c r="A594" s="186"/>
      <c r="B594" s="46"/>
      <c r="C594" s="33"/>
      <c r="D594" s="46"/>
      <c r="E594" s="46"/>
      <c r="F594" s="46"/>
      <c r="G594" s="33"/>
      <c r="H594" s="46"/>
      <c r="W594" s="186"/>
      <c r="X594" s="46"/>
    </row>
    <row r="595" spans="1:24" ht="16.5">
      <c r="A595" s="186"/>
      <c r="B595" s="46"/>
      <c r="C595" s="33"/>
      <c r="D595" s="46"/>
      <c r="E595" s="46"/>
      <c r="F595" s="46"/>
      <c r="G595" s="33"/>
      <c r="H595" s="46"/>
      <c r="W595" s="186"/>
      <c r="X595" s="46"/>
    </row>
    <row r="596" spans="1:24" ht="16.5">
      <c r="A596" s="186"/>
      <c r="B596" s="46"/>
      <c r="C596" s="33"/>
      <c r="D596" s="46"/>
      <c r="E596" s="46"/>
      <c r="F596" s="46"/>
      <c r="G596" s="33"/>
      <c r="H596" s="46"/>
      <c r="W596" s="186"/>
      <c r="X596" s="46"/>
    </row>
    <row r="597" spans="1:24" ht="16.5">
      <c r="A597" s="186"/>
      <c r="B597" s="46"/>
      <c r="C597" s="33"/>
      <c r="D597" s="46"/>
      <c r="E597" s="46"/>
      <c r="F597" s="46"/>
      <c r="G597" s="33"/>
      <c r="H597" s="46"/>
      <c r="W597" s="186"/>
      <c r="X597" s="46"/>
    </row>
    <row r="598" spans="1:24" ht="16.5">
      <c r="A598" s="186"/>
      <c r="B598" s="46"/>
      <c r="C598" s="33"/>
      <c r="D598" s="46"/>
      <c r="E598" s="46"/>
      <c r="F598" s="46"/>
      <c r="G598" s="33"/>
      <c r="H598" s="46"/>
      <c r="W598" s="186"/>
      <c r="X598" s="46"/>
    </row>
    <row r="599" spans="1:24" ht="16.5">
      <c r="A599" s="186"/>
      <c r="B599" s="46"/>
      <c r="C599" s="33"/>
      <c r="D599" s="46"/>
      <c r="E599" s="46"/>
      <c r="F599" s="46"/>
      <c r="G599" s="33"/>
      <c r="H599" s="46"/>
      <c r="W599" s="186"/>
      <c r="X599" s="46"/>
    </row>
    <row r="600" spans="1:24" ht="16.5">
      <c r="A600" s="186"/>
      <c r="B600" s="46"/>
      <c r="C600" s="33"/>
      <c r="D600" s="46"/>
      <c r="E600" s="46"/>
      <c r="F600" s="46"/>
      <c r="G600" s="33"/>
      <c r="H600" s="46"/>
      <c r="W600" s="186"/>
      <c r="X600" s="46"/>
    </row>
    <row r="601" spans="1:24" ht="16.5">
      <c r="A601" s="186"/>
      <c r="B601" s="46"/>
      <c r="C601" s="33"/>
      <c r="D601" s="46"/>
      <c r="E601" s="46"/>
      <c r="F601" s="46"/>
      <c r="G601" s="33"/>
      <c r="H601" s="46"/>
      <c r="W601" s="186"/>
      <c r="X601" s="46"/>
    </row>
    <row r="602" spans="1:24" ht="16.5">
      <c r="A602" s="186"/>
      <c r="B602" s="46"/>
      <c r="C602" s="33"/>
      <c r="D602" s="46"/>
      <c r="E602" s="46"/>
      <c r="F602" s="46"/>
      <c r="G602" s="33"/>
      <c r="H602" s="46"/>
      <c r="W602" s="186"/>
      <c r="X602" s="46"/>
    </row>
    <row r="603" spans="1:24" ht="16.5">
      <c r="A603" s="186"/>
      <c r="B603" s="46"/>
      <c r="C603" s="33"/>
      <c r="D603" s="46"/>
      <c r="E603" s="46"/>
      <c r="F603" s="46"/>
      <c r="G603" s="33"/>
      <c r="H603" s="46"/>
      <c r="W603" s="186"/>
      <c r="X603" s="46"/>
    </row>
    <row r="604" spans="1:24" ht="16.5">
      <c r="A604" s="186"/>
      <c r="B604" s="46"/>
      <c r="C604" s="33"/>
      <c r="D604" s="46"/>
      <c r="E604" s="46"/>
      <c r="F604" s="46"/>
      <c r="G604" s="33"/>
      <c r="H604" s="46"/>
      <c r="W604" s="186"/>
      <c r="X604" s="46"/>
    </row>
    <row r="605" spans="1:24" ht="16.5">
      <c r="A605" s="186"/>
      <c r="B605" s="46"/>
      <c r="C605" s="33"/>
      <c r="D605" s="46"/>
      <c r="E605" s="46"/>
      <c r="F605" s="46"/>
      <c r="G605" s="33"/>
      <c r="H605" s="46"/>
      <c r="W605" s="186"/>
      <c r="X605" s="46"/>
    </row>
    <row r="606" spans="1:24" ht="16.5">
      <c r="A606" s="186"/>
      <c r="B606" s="46"/>
      <c r="C606" s="33"/>
      <c r="D606" s="46"/>
      <c r="E606" s="46"/>
      <c r="F606" s="46"/>
      <c r="G606" s="33"/>
      <c r="H606" s="46"/>
      <c r="W606" s="186"/>
      <c r="X606" s="46"/>
    </row>
    <row r="607" spans="1:24" ht="16.5">
      <c r="A607" s="186"/>
      <c r="B607" s="46"/>
      <c r="C607" s="33"/>
      <c r="D607" s="46"/>
      <c r="E607" s="46"/>
      <c r="F607" s="46"/>
      <c r="G607" s="33"/>
      <c r="H607" s="46"/>
      <c r="W607" s="186"/>
      <c r="X607" s="46"/>
    </row>
    <row r="608" spans="1:24" ht="16.5">
      <c r="A608" s="186"/>
      <c r="B608" s="46"/>
      <c r="C608" s="33"/>
      <c r="D608" s="46"/>
      <c r="E608" s="46"/>
      <c r="F608" s="46"/>
      <c r="G608" s="33"/>
      <c r="H608" s="46"/>
      <c r="W608" s="186"/>
      <c r="X608" s="46"/>
    </row>
    <row r="609" spans="1:24" ht="16.5">
      <c r="A609" s="186"/>
      <c r="B609" s="46"/>
      <c r="C609" s="33"/>
      <c r="D609" s="46"/>
      <c r="E609" s="46"/>
      <c r="F609" s="46"/>
      <c r="G609" s="33"/>
      <c r="H609" s="46"/>
      <c r="W609" s="186"/>
      <c r="X609" s="46"/>
    </row>
    <row r="610" spans="1:24" ht="16.5">
      <c r="A610" s="186"/>
      <c r="B610" s="46"/>
      <c r="C610" s="33"/>
      <c r="D610" s="46"/>
      <c r="E610" s="46"/>
      <c r="F610" s="46"/>
      <c r="G610" s="33"/>
      <c r="H610" s="46"/>
      <c r="W610" s="186"/>
      <c r="X610" s="46"/>
    </row>
    <row r="611" spans="1:24" ht="16.5">
      <c r="A611" s="186"/>
      <c r="B611" s="46"/>
      <c r="C611" s="33"/>
      <c r="D611" s="46"/>
      <c r="E611" s="46"/>
      <c r="F611" s="46"/>
      <c r="G611" s="33"/>
      <c r="H611" s="46"/>
      <c r="W611" s="186"/>
      <c r="X611" s="46"/>
    </row>
    <row r="612" spans="1:24" ht="16.5">
      <c r="A612" s="186"/>
      <c r="B612" s="46"/>
      <c r="C612" s="33"/>
      <c r="D612" s="46"/>
      <c r="E612" s="46"/>
      <c r="F612" s="46"/>
      <c r="G612" s="33"/>
      <c r="H612" s="46"/>
      <c r="W612" s="186"/>
      <c r="X612" s="46"/>
    </row>
    <row r="613" spans="1:24" ht="16.5">
      <c r="A613" s="186"/>
      <c r="B613" s="46"/>
      <c r="C613" s="33"/>
      <c r="D613" s="46"/>
      <c r="E613" s="46"/>
      <c r="F613" s="46"/>
      <c r="G613" s="33"/>
      <c r="H613" s="46"/>
      <c r="W613" s="186"/>
      <c r="X613" s="46"/>
    </row>
    <row r="614" spans="1:24" ht="16.5">
      <c r="A614" s="186"/>
      <c r="B614" s="46"/>
      <c r="C614" s="33"/>
      <c r="D614" s="46"/>
      <c r="E614" s="46"/>
      <c r="F614" s="46"/>
      <c r="G614" s="33"/>
      <c r="H614" s="46"/>
      <c r="W614" s="186"/>
      <c r="X614" s="46"/>
    </row>
    <row r="615" spans="1:24" ht="16.5">
      <c r="A615" s="186"/>
      <c r="B615" s="46"/>
      <c r="C615" s="33"/>
      <c r="D615" s="46"/>
      <c r="E615" s="46"/>
      <c r="F615" s="46"/>
      <c r="G615" s="33"/>
      <c r="H615" s="46"/>
      <c r="W615" s="186"/>
      <c r="X615" s="46"/>
    </row>
    <row r="616" spans="1:24" ht="16.5">
      <c r="A616" s="186"/>
      <c r="B616" s="46"/>
      <c r="C616" s="33"/>
      <c r="D616" s="46"/>
      <c r="E616" s="46"/>
      <c r="F616" s="46"/>
      <c r="G616" s="33"/>
      <c r="H616" s="46"/>
      <c r="W616" s="186"/>
      <c r="X616" s="46"/>
    </row>
    <row r="617" spans="1:24" ht="16.5">
      <c r="A617" s="186"/>
      <c r="B617" s="46"/>
      <c r="C617" s="33"/>
      <c r="D617" s="46"/>
      <c r="E617" s="46"/>
      <c r="F617" s="46"/>
      <c r="G617" s="33"/>
      <c r="H617" s="46"/>
      <c r="W617" s="186"/>
      <c r="X617" s="46"/>
    </row>
    <row r="618" spans="1:24" ht="16.5">
      <c r="A618" s="186"/>
      <c r="B618" s="46"/>
      <c r="C618" s="33"/>
      <c r="D618" s="46"/>
      <c r="E618" s="46"/>
      <c r="F618" s="46"/>
      <c r="G618" s="33"/>
      <c r="H618" s="46"/>
      <c r="W618" s="186"/>
      <c r="X618" s="46"/>
    </row>
    <row r="619" spans="1:24" ht="16.5">
      <c r="A619" s="186"/>
      <c r="B619" s="46"/>
      <c r="C619" s="33"/>
      <c r="D619" s="46"/>
      <c r="E619" s="46"/>
      <c r="F619" s="46"/>
      <c r="G619" s="33"/>
      <c r="H619" s="46"/>
      <c r="W619" s="186"/>
      <c r="X619" s="46"/>
    </row>
    <row r="620" spans="1:24" ht="16.5">
      <c r="A620" s="186"/>
      <c r="B620" s="46"/>
      <c r="C620" s="33"/>
      <c r="D620" s="46"/>
      <c r="E620" s="46"/>
      <c r="F620" s="46"/>
      <c r="G620" s="33"/>
      <c r="H620" s="46"/>
      <c r="W620" s="186"/>
      <c r="X620" s="46"/>
    </row>
    <row r="621" spans="1:24" ht="16.5">
      <c r="A621" s="186"/>
      <c r="B621" s="46"/>
      <c r="C621" s="33"/>
      <c r="D621" s="46"/>
      <c r="E621" s="46"/>
      <c r="F621" s="46"/>
      <c r="G621" s="33"/>
      <c r="H621" s="46"/>
      <c r="W621" s="186"/>
      <c r="X621" s="46"/>
    </row>
    <row r="622" spans="1:24" ht="16.5">
      <c r="A622" s="186"/>
      <c r="B622" s="46"/>
      <c r="C622" s="33"/>
      <c r="D622" s="46"/>
      <c r="E622" s="46"/>
      <c r="F622" s="46"/>
      <c r="G622" s="33"/>
      <c r="H622" s="46"/>
      <c r="W622" s="186"/>
      <c r="X622" s="46"/>
    </row>
    <row r="623" spans="1:24" ht="16.5">
      <c r="A623" s="186"/>
      <c r="B623" s="46"/>
      <c r="C623" s="33"/>
      <c r="D623" s="46"/>
      <c r="E623" s="46"/>
      <c r="F623" s="46"/>
      <c r="G623" s="33"/>
      <c r="H623" s="46"/>
      <c r="W623" s="186"/>
      <c r="X623" s="46"/>
    </row>
    <row r="624" spans="1:24" ht="16.5">
      <c r="A624" s="186"/>
      <c r="B624" s="46"/>
      <c r="C624" s="33"/>
      <c r="D624" s="46"/>
      <c r="E624" s="46"/>
      <c r="F624" s="46"/>
      <c r="G624" s="33"/>
      <c r="H624" s="46"/>
      <c r="W624" s="186"/>
      <c r="X624" s="46"/>
    </row>
    <row r="625" spans="1:24" ht="16.5">
      <c r="A625" s="186"/>
      <c r="B625" s="46"/>
      <c r="C625" s="33"/>
      <c r="D625" s="46"/>
      <c r="E625" s="46"/>
      <c r="F625" s="46"/>
      <c r="G625" s="33"/>
      <c r="H625" s="46"/>
      <c r="W625" s="186"/>
      <c r="X625" s="46"/>
    </row>
    <row r="626" spans="1:24" ht="16.5">
      <c r="A626" s="186"/>
      <c r="B626" s="46"/>
      <c r="C626" s="33"/>
      <c r="D626" s="46"/>
      <c r="E626" s="46"/>
      <c r="F626" s="46"/>
      <c r="G626" s="33"/>
      <c r="H626" s="46"/>
      <c r="W626" s="186"/>
      <c r="X626" s="46"/>
    </row>
    <row r="627" spans="1:24" ht="16.5">
      <c r="A627" s="186"/>
      <c r="B627" s="46"/>
      <c r="C627" s="33"/>
      <c r="D627" s="46"/>
      <c r="E627" s="46"/>
      <c r="F627" s="46"/>
      <c r="G627" s="33"/>
      <c r="H627" s="46"/>
      <c r="W627" s="186"/>
      <c r="X627" s="46"/>
    </row>
    <row r="628" spans="1:24" ht="16.5">
      <c r="A628" s="186"/>
      <c r="B628" s="46"/>
      <c r="C628" s="33"/>
      <c r="D628" s="46"/>
      <c r="E628" s="46"/>
      <c r="F628" s="46"/>
      <c r="G628" s="33"/>
      <c r="H628" s="46"/>
      <c r="W628" s="186"/>
      <c r="X628" s="46"/>
    </row>
    <row r="629" spans="1:24" ht="16.5">
      <c r="A629" s="186"/>
      <c r="B629" s="46"/>
      <c r="C629" s="33"/>
      <c r="D629" s="46"/>
      <c r="E629" s="46"/>
      <c r="F629" s="46"/>
      <c r="G629" s="33"/>
      <c r="H629" s="46"/>
      <c r="W629" s="186"/>
      <c r="X629" s="46"/>
    </row>
    <row r="630" spans="1:24" ht="16.5">
      <c r="A630" s="186"/>
      <c r="B630" s="46"/>
      <c r="C630" s="33"/>
      <c r="D630" s="46"/>
      <c r="E630" s="46"/>
      <c r="F630" s="46"/>
      <c r="G630" s="33"/>
      <c r="H630" s="46"/>
      <c r="W630" s="186"/>
      <c r="X630" s="46"/>
    </row>
    <row r="631" spans="1:24" ht="16.5">
      <c r="A631" s="186"/>
      <c r="B631" s="46"/>
      <c r="C631" s="33"/>
      <c r="D631" s="46"/>
      <c r="E631" s="46"/>
      <c r="F631" s="46"/>
      <c r="G631" s="33"/>
      <c r="H631" s="46"/>
      <c r="W631" s="186"/>
      <c r="X631" s="46"/>
    </row>
    <row r="632" spans="1:24" ht="16.5">
      <c r="A632" s="186"/>
      <c r="B632" s="46"/>
      <c r="C632" s="33"/>
      <c r="D632" s="46"/>
      <c r="E632" s="46"/>
      <c r="F632" s="46"/>
      <c r="G632" s="33"/>
      <c r="H632" s="46"/>
      <c r="W632" s="186"/>
      <c r="X632" s="46"/>
    </row>
    <row r="633" spans="1:24" ht="16.5">
      <c r="A633" s="186"/>
      <c r="B633" s="46"/>
      <c r="C633" s="33"/>
      <c r="D633" s="46"/>
      <c r="E633" s="46"/>
      <c r="F633" s="46"/>
      <c r="G633" s="33"/>
      <c r="H633" s="46"/>
      <c r="W633" s="186"/>
      <c r="X633" s="46"/>
    </row>
    <row r="634" spans="1:24" ht="16.5">
      <c r="A634" s="186"/>
      <c r="B634" s="46"/>
      <c r="C634" s="33"/>
      <c r="D634" s="46"/>
      <c r="E634" s="46"/>
      <c r="F634" s="46"/>
      <c r="G634" s="33"/>
      <c r="H634" s="46"/>
      <c r="W634" s="186"/>
      <c r="X634" s="46"/>
    </row>
    <row r="635" spans="1:24" ht="16.5">
      <c r="A635" s="186"/>
      <c r="B635" s="46"/>
      <c r="C635" s="33"/>
      <c r="D635" s="46"/>
      <c r="E635" s="46"/>
      <c r="F635" s="46"/>
      <c r="G635" s="33"/>
      <c r="H635" s="46"/>
      <c r="W635" s="186"/>
      <c r="X635" s="46"/>
    </row>
    <row r="636" spans="1:24" ht="16.5">
      <c r="A636" s="186"/>
      <c r="B636" s="46"/>
      <c r="C636" s="33"/>
      <c r="D636" s="46"/>
      <c r="E636" s="46"/>
      <c r="F636" s="46"/>
      <c r="G636" s="33"/>
      <c r="H636" s="46"/>
      <c r="W636" s="186"/>
      <c r="X636" s="46"/>
    </row>
    <row r="637" spans="1:24" ht="16.5">
      <c r="A637" s="186"/>
      <c r="B637" s="46"/>
      <c r="C637" s="33"/>
      <c r="D637" s="46"/>
      <c r="E637" s="46"/>
      <c r="F637" s="46"/>
      <c r="G637" s="33"/>
      <c r="H637" s="46"/>
      <c r="W637" s="186"/>
      <c r="X637" s="46"/>
    </row>
    <row r="638" spans="1:24" ht="16.5">
      <c r="A638" s="186"/>
      <c r="B638" s="46"/>
      <c r="C638" s="33"/>
      <c r="D638" s="46"/>
      <c r="E638" s="46"/>
      <c r="F638" s="46"/>
      <c r="G638" s="33"/>
      <c r="H638" s="46"/>
      <c r="W638" s="186"/>
      <c r="X638" s="46"/>
    </row>
    <row r="639" spans="1:24" ht="16.5">
      <c r="A639" s="186"/>
      <c r="B639" s="46"/>
      <c r="C639" s="33"/>
      <c r="D639" s="46"/>
      <c r="E639" s="46"/>
      <c r="F639" s="46"/>
      <c r="G639" s="33"/>
      <c r="H639" s="46"/>
      <c r="W639" s="186"/>
      <c r="X639" s="46"/>
    </row>
    <row r="640" spans="1:24" ht="16.5">
      <c r="A640" s="186"/>
      <c r="B640" s="46"/>
      <c r="C640" s="33"/>
      <c r="D640" s="46"/>
      <c r="E640" s="46"/>
      <c r="F640" s="46"/>
      <c r="G640" s="33"/>
      <c r="H640" s="46"/>
      <c r="W640" s="186"/>
      <c r="X640" s="46"/>
    </row>
    <row r="641" spans="1:24" ht="16.5">
      <c r="A641" s="186"/>
      <c r="B641" s="46"/>
      <c r="C641" s="33"/>
      <c r="D641" s="46"/>
      <c r="E641" s="46"/>
      <c r="F641" s="46"/>
      <c r="G641" s="33"/>
      <c r="H641" s="46"/>
      <c r="W641" s="186"/>
      <c r="X641" s="46"/>
    </row>
    <row r="642" spans="1:24" ht="16.5">
      <c r="A642" s="186"/>
      <c r="B642" s="46"/>
      <c r="C642" s="33"/>
      <c r="D642" s="46"/>
      <c r="E642" s="46"/>
      <c r="F642" s="46"/>
      <c r="G642" s="33"/>
      <c r="H642" s="46"/>
      <c r="W642" s="186"/>
      <c r="X642" s="46"/>
    </row>
    <row r="643" spans="1:24" ht="16.5">
      <c r="A643" s="186"/>
      <c r="B643" s="46"/>
      <c r="C643" s="33"/>
      <c r="D643" s="46"/>
      <c r="E643" s="46"/>
      <c r="F643" s="46"/>
      <c r="G643" s="33"/>
      <c r="H643" s="46"/>
      <c r="W643" s="186"/>
      <c r="X643" s="46"/>
    </row>
    <row r="644" spans="1:24" ht="16.5">
      <c r="A644" s="186"/>
      <c r="B644" s="46"/>
      <c r="C644" s="33"/>
      <c r="D644" s="46"/>
      <c r="E644" s="46"/>
      <c r="F644" s="46"/>
      <c r="G644" s="33"/>
      <c r="H644" s="46"/>
      <c r="W644" s="186"/>
      <c r="X644" s="46"/>
    </row>
    <row r="645" spans="1:24" ht="16.5">
      <c r="A645" s="186"/>
      <c r="B645" s="46"/>
      <c r="C645" s="33"/>
      <c r="D645" s="46"/>
      <c r="E645" s="46"/>
      <c r="F645" s="46"/>
      <c r="G645" s="33"/>
      <c r="H645" s="46"/>
      <c r="W645" s="186"/>
      <c r="X645" s="46"/>
    </row>
    <row r="646" spans="1:24" ht="16.5">
      <c r="A646" s="186"/>
      <c r="B646" s="46"/>
      <c r="C646" s="33"/>
      <c r="D646" s="46"/>
      <c r="E646" s="46"/>
      <c r="F646" s="46"/>
      <c r="G646" s="33"/>
      <c r="H646" s="46"/>
      <c r="W646" s="186"/>
      <c r="X646" s="46"/>
    </row>
    <row r="647" spans="1:24" ht="16.5">
      <c r="A647" s="186"/>
      <c r="B647" s="46"/>
      <c r="C647" s="33"/>
      <c r="D647" s="46"/>
      <c r="E647" s="46"/>
      <c r="F647" s="46"/>
      <c r="G647" s="33"/>
      <c r="H647" s="46"/>
      <c r="W647" s="186"/>
      <c r="X647" s="46"/>
    </row>
    <row r="648" spans="1:24" ht="16.5">
      <c r="A648" s="186"/>
      <c r="B648" s="46"/>
      <c r="C648" s="33"/>
      <c r="D648" s="46"/>
      <c r="E648" s="46"/>
      <c r="F648" s="46"/>
      <c r="G648" s="33"/>
      <c r="H648" s="46"/>
      <c r="W648" s="186"/>
      <c r="X648" s="46"/>
    </row>
    <row r="649" spans="1:24" ht="16.5">
      <c r="A649" s="186"/>
      <c r="B649" s="46"/>
      <c r="C649" s="33"/>
      <c r="D649" s="46"/>
      <c r="E649" s="46"/>
      <c r="F649" s="46"/>
      <c r="G649" s="33"/>
      <c r="H649" s="46"/>
      <c r="W649" s="186"/>
      <c r="X649" s="46"/>
    </row>
    <row r="650" spans="1:24" ht="16.5">
      <c r="A650" s="186"/>
      <c r="B650" s="46"/>
      <c r="C650" s="33"/>
      <c r="D650" s="46"/>
      <c r="E650" s="46"/>
      <c r="F650" s="46"/>
      <c r="G650" s="33"/>
      <c r="H650" s="46"/>
      <c r="W650" s="186"/>
      <c r="X650" s="46"/>
    </row>
    <row r="651" spans="1:24" ht="16.5">
      <c r="A651" s="186"/>
      <c r="B651" s="46"/>
      <c r="C651" s="33"/>
      <c r="D651" s="46"/>
      <c r="E651" s="46"/>
      <c r="F651" s="46"/>
      <c r="G651" s="33"/>
      <c r="H651" s="46"/>
      <c r="W651" s="186"/>
      <c r="X651" s="46"/>
    </row>
    <row r="652" spans="1:24" ht="16.5">
      <c r="A652" s="186"/>
      <c r="B652" s="46"/>
      <c r="C652" s="33"/>
      <c r="D652" s="46"/>
      <c r="E652" s="46"/>
      <c r="F652" s="46"/>
      <c r="G652" s="33"/>
      <c r="H652" s="46"/>
      <c r="W652" s="186"/>
      <c r="X652" s="46"/>
    </row>
    <row r="653" spans="1:24" ht="16.5">
      <c r="A653" s="186"/>
      <c r="B653" s="46"/>
      <c r="C653" s="33"/>
      <c r="D653" s="46"/>
      <c r="E653" s="46"/>
      <c r="F653" s="46"/>
      <c r="G653" s="33"/>
      <c r="H653" s="46"/>
      <c r="W653" s="186"/>
      <c r="X653" s="46"/>
    </row>
    <row r="654" spans="1:24" ht="16.5">
      <c r="A654" s="186"/>
      <c r="B654" s="46"/>
      <c r="C654" s="33"/>
      <c r="D654" s="46"/>
      <c r="E654" s="46"/>
      <c r="F654" s="46"/>
      <c r="G654" s="33"/>
      <c r="H654" s="46"/>
      <c r="W654" s="186"/>
      <c r="X654" s="46"/>
    </row>
    <row r="655" spans="1:24" ht="16.5">
      <c r="A655" s="186"/>
      <c r="B655" s="46"/>
      <c r="C655" s="33"/>
      <c r="D655" s="46"/>
      <c r="E655" s="46"/>
      <c r="F655" s="46"/>
      <c r="G655" s="33"/>
      <c r="H655" s="46"/>
      <c r="W655" s="186"/>
      <c r="X655" s="46"/>
    </row>
    <row r="656" spans="1:24" ht="16.5">
      <c r="A656" s="186"/>
      <c r="B656" s="46"/>
      <c r="C656" s="33"/>
      <c r="D656" s="46"/>
      <c r="E656" s="46"/>
      <c r="F656" s="46"/>
      <c r="G656" s="33"/>
      <c r="H656" s="46"/>
      <c r="W656" s="186"/>
      <c r="X656" s="46"/>
    </row>
    <row r="657" spans="1:24" ht="16.5">
      <c r="A657" s="186"/>
      <c r="B657" s="46"/>
      <c r="C657" s="33"/>
      <c r="D657" s="46"/>
      <c r="E657" s="46"/>
      <c r="F657" s="46"/>
      <c r="G657" s="33"/>
      <c r="H657" s="46"/>
      <c r="W657" s="186"/>
      <c r="X657" s="46"/>
    </row>
    <row r="658" spans="1:24" ht="16.5">
      <c r="A658" s="186"/>
      <c r="B658" s="46"/>
      <c r="C658" s="33"/>
      <c r="D658" s="46"/>
      <c r="E658" s="46"/>
      <c r="F658" s="46"/>
      <c r="G658" s="33"/>
      <c r="H658" s="46"/>
      <c r="W658" s="186"/>
      <c r="X658" s="46"/>
    </row>
    <row r="659" spans="1:24" ht="16.5">
      <c r="A659" s="186"/>
      <c r="B659" s="46"/>
      <c r="C659" s="33"/>
      <c r="D659" s="46"/>
      <c r="E659" s="46"/>
      <c r="F659" s="46"/>
      <c r="G659" s="33"/>
      <c r="H659" s="46"/>
      <c r="W659" s="186"/>
      <c r="X659" s="46"/>
    </row>
    <row r="660" spans="1:24" ht="16.5">
      <c r="A660" s="186"/>
      <c r="B660" s="46"/>
      <c r="C660" s="33"/>
      <c r="D660" s="46"/>
      <c r="E660" s="46"/>
      <c r="F660" s="46"/>
      <c r="G660" s="33"/>
      <c r="H660" s="46"/>
      <c r="W660" s="186"/>
      <c r="X660" s="46"/>
    </row>
    <row r="661" spans="1:24" ht="16.5">
      <c r="A661" s="186"/>
      <c r="B661" s="46"/>
      <c r="C661" s="33"/>
      <c r="D661" s="46"/>
      <c r="E661" s="46"/>
      <c r="F661" s="46"/>
      <c r="G661" s="33"/>
      <c r="H661" s="46"/>
      <c r="W661" s="186"/>
      <c r="X661" s="46"/>
    </row>
    <row r="662" spans="1:24" ht="16.5">
      <c r="A662" s="186"/>
      <c r="B662" s="46"/>
      <c r="C662" s="33"/>
      <c r="D662" s="46"/>
      <c r="E662" s="46"/>
      <c r="F662" s="46"/>
      <c r="G662" s="33"/>
      <c r="H662" s="46"/>
      <c r="W662" s="186"/>
      <c r="X662" s="46"/>
    </row>
    <row r="663" spans="1:24" ht="16.5">
      <c r="A663" s="186"/>
      <c r="B663" s="46"/>
      <c r="C663" s="33"/>
      <c r="D663" s="46"/>
      <c r="E663" s="46"/>
      <c r="F663" s="46"/>
      <c r="G663" s="33"/>
      <c r="H663" s="46"/>
      <c r="W663" s="186"/>
      <c r="X663" s="46"/>
    </row>
    <row r="664" spans="1:24" ht="16.5">
      <c r="A664" s="186"/>
      <c r="B664" s="46"/>
      <c r="C664" s="33"/>
      <c r="D664" s="46"/>
      <c r="E664" s="46"/>
      <c r="F664" s="46"/>
      <c r="G664" s="33"/>
      <c r="H664" s="46"/>
      <c r="W664" s="186"/>
      <c r="X664" s="46"/>
    </row>
    <row r="665" spans="1:24" ht="16.5">
      <c r="A665" s="186"/>
      <c r="B665" s="46"/>
      <c r="C665" s="33"/>
      <c r="D665" s="46"/>
      <c r="E665" s="46"/>
      <c r="F665" s="46"/>
      <c r="G665" s="33"/>
      <c r="H665" s="46"/>
      <c r="W665" s="186"/>
      <c r="X665" s="46"/>
    </row>
    <row r="666" spans="1:24" ht="16.5">
      <c r="A666" s="186"/>
      <c r="B666" s="46"/>
      <c r="C666" s="33"/>
      <c r="D666" s="46"/>
      <c r="E666" s="46"/>
      <c r="F666" s="46"/>
      <c r="G666" s="33"/>
      <c r="H666" s="46"/>
      <c r="W666" s="186"/>
      <c r="X666" s="46"/>
    </row>
    <row r="667" spans="1:24" ht="16.5">
      <c r="A667" s="186"/>
      <c r="B667" s="46"/>
      <c r="C667" s="33"/>
      <c r="D667" s="46"/>
      <c r="E667" s="46"/>
      <c r="F667" s="46"/>
      <c r="G667" s="33"/>
      <c r="H667" s="46"/>
      <c r="W667" s="186"/>
      <c r="X667" s="46"/>
    </row>
    <row r="668" spans="1:24" ht="16.5">
      <c r="A668" s="186"/>
      <c r="B668" s="46"/>
      <c r="C668" s="33"/>
      <c r="D668" s="46"/>
      <c r="E668" s="46"/>
      <c r="F668" s="46"/>
      <c r="G668" s="33"/>
      <c r="H668" s="46"/>
      <c r="W668" s="186"/>
      <c r="X668" s="46"/>
    </row>
    <row r="669" spans="1:24" ht="16.5">
      <c r="A669" s="186"/>
      <c r="B669" s="46"/>
      <c r="C669" s="33"/>
      <c r="D669" s="46"/>
      <c r="E669" s="46"/>
      <c r="F669" s="46"/>
      <c r="G669" s="33"/>
      <c r="H669" s="46"/>
      <c r="W669" s="186"/>
      <c r="X669" s="46"/>
    </row>
    <row r="670" spans="1:24" ht="16.5">
      <c r="A670" s="186"/>
      <c r="B670" s="46"/>
      <c r="C670" s="33"/>
      <c r="D670" s="46"/>
      <c r="E670" s="46"/>
      <c r="F670" s="46"/>
      <c r="G670" s="33"/>
      <c r="H670" s="46"/>
      <c r="W670" s="186"/>
      <c r="X670" s="46"/>
    </row>
    <row r="671" spans="1:24" ht="16.5">
      <c r="A671" s="186"/>
      <c r="B671" s="46"/>
      <c r="C671" s="33"/>
      <c r="D671" s="46"/>
      <c r="E671" s="46"/>
      <c r="F671" s="46"/>
      <c r="G671" s="33"/>
      <c r="H671" s="46"/>
      <c r="W671" s="186"/>
      <c r="X671" s="46"/>
    </row>
    <row r="672" spans="1:24" ht="16.5">
      <c r="A672" s="186"/>
      <c r="B672" s="46"/>
      <c r="C672" s="33"/>
      <c r="D672" s="46"/>
      <c r="E672" s="46"/>
      <c r="F672" s="46"/>
      <c r="G672" s="33"/>
      <c r="H672" s="46"/>
      <c r="W672" s="186"/>
      <c r="X672" s="46"/>
    </row>
    <row r="673" spans="1:24" ht="16.5">
      <c r="A673" s="186"/>
      <c r="B673" s="46"/>
      <c r="C673" s="33"/>
      <c r="D673" s="46"/>
      <c r="E673" s="46"/>
      <c r="F673" s="46"/>
      <c r="G673" s="33"/>
      <c r="H673" s="46"/>
      <c r="W673" s="186"/>
      <c r="X673" s="46"/>
    </row>
    <row r="674" spans="1:24" ht="16.5">
      <c r="A674" s="186"/>
      <c r="B674" s="46"/>
      <c r="C674" s="33"/>
      <c r="D674" s="46"/>
      <c r="E674" s="46"/>
      <c r="F674" s="46"/>
      <c r="G674" s="33"/>
      <c r="H674" s="46"/>
      <c r="W674" s="186"/>
      <c r="X674" s="46"/>
    </row>
    <row r="675" spans="1:24" ht="16.5">
      <c r="A675" s="186"/>
      <c r="B675" s="46"/>
      <c r="C675" s="33"/>
      <c r="D675" s="46"/>
      <c r="E675" s="46"/>
      <c r="F675" s="46"/>
      <c r="G675" s="33"/>
      <c r="H675" s="46"/>
      <c r="W675" s="186"/>
      <c r="X675" s="46"/>
    </row>
    <row r="676" spans="1:24" ht="16.5">
      <c r="A676" s="186"/>
      <c r="B676" s="46"/>
      <c r="C676" s="33"/>
      <c r="D676" s="46"/>
      <c r="E676" s="46"/>
      <c r="F676" s="46"/>
      <c r="G676" s="33"/>
      <c r="H676" s="46"/>
      <c r="W676" s="186"/>
      <c r="X676" s="46"/>
    </row>
    <row r="677" spans="1:24" ht="16.5">
      <c r="A677" s="186"/>
      <c r="B677" s="46"/>
      <c r="C677" s="33"/>
      <c r="D677" s="46"/>
      <c r="E677" s="46"/>
      <c r="F677" s="46"/>
      <c r="G677" s="33"/>
      <c r="H677" s="46"/>
      <c r="W677" s="186"/>
      <c r="X677" s="46"/>
    </row>
    <row r="678" spans="1:24" ht="16.5">
      <c r="A678" s="186"/>
      <c r="B678" s="46"/>
      <c r="C678" s="33"/>
      <c r="D678" s="46"/>
      <c r="E678" s="46"/>
      <c r="F678" s="46"/>
      <c r="G678" s="33"/>
      <c r="H678" s="46"/>
      <c r="W678" s="186"/>
      <c r="X678" s="46"/>
    </row>
    <row r="679" spans="1:24" ht="16.5">
      <c r="A679" s="186"/>
      <c r="B679" s="46"/>
      <c r="C679" s="33"/>
      <c r="D679" s="46"/>
      <c r="E679" s="46"/>
      <c r="F679" s="46"/>
      <c r="G679" s="33"/>
      <c r="H679" s="46"/>
      <c r="W679" s="186"/>
      <c r="X679" s="46"/>
    </row>
    <row r="680" spans="1:24" ht="16.5">
      <c r="A680" s="186"/>
      <c r="B680" s="46"/>
      <c r="C680" s="33"/>
      <c r="D680" s="46"/>
      <c r="E680" s="46"/>
      <c r="F680" s="46"/>
      <c r="G680" s="33"/>
      <c r="H680" s="46"/>
      <c r="W680" s="186"/>
      <c r="X680" s="46"/>
    </row>
    <row r="681" spans="1:24" ht="16.5">
      <c r="A681" s="186"/>
      <c r="B681" s="46"/>
      <c r="C681" s="33"/>
      <c r="D681" s="46"/>
      <c r="E681" s="46"/>
      <c r="F681" s="46"/>
      <c r="G681" s="33"/>
      <c r="H681" s="46"/>
      <c r="W681" s="186"/>
      <c r="X681" s="46"/>
    </row>
    <row r="682" spans="1:24" ht="16.5">
      <c r="A682" s="186"/>
      <c r="B682" s="46"/>
      <c r="C682" s="33"/>
      <c r="D682" s="46"/>
      <c r="E682" s="46"/>
      <c r="F682" s="46"/>
      <c r="G682" s="33"/>
      <c r="H682" s="46"/>
      <c r="W682" s="186"/>
      <c r="X682" s="46"/>
    </row>
    <row r="683" spans="1:24" ht="16.5">
      <c r="A683" s="186"/>
      <c r="B683" s="46"/>
      <c r="C683" s="33"/>
      <c r="D683" s="46"/>
      <c r="E683" s="46"/>
      <c r="F683" s="46"/>
      <c r="G683" s="33"/>
      <c r="H683" s="46"/>
      <c r="W683" s="186"/>
      <c r="X683" s="46"/>
    </row>
    <row r="684" spans="1:24" ht="16.5">
      <c r="A684" s="186"/>
      <c r="B684" s="46"/>
      <c r="C684" s="33"/>
      <c r="D684" s="46"/>
      <c r="E684" s="46"/>
      <c r="F684" s="46"/>
      <c r="G684" s="33"/>
      <c r="H684" s="46"/>
      <c r="W684" s="186"/>
      <c r="X684" s="46"/>
    </row>
    <row r="685" spans="1:24" ht="16.5">
      <c r="A685" s="186"/>
      <c r="B685" s="46"/>
      <c r="C685" s="33"/>
      <c r="D685" s="46"/>
      <c r="E685" s="46"/>
      <c r="F685" s="46"/>
      <c r="G685" s="33"/>
      <c r="H685" s="46"/>
      <c r="W685" s="186"/>
      <c r="X685" s="46"/>
    </row>
    <row r="686" spans="1:24" ht="16.5">
      <c r="A686" s="186"/>
      <c r="B686" s="46"/>
      <c r="C686" s="33"/>
      <c r="D686" s="46"/>
      <c r="E686" s="46"/>
      <c r="F686" s="46"/>
      <c r="G686" s="33"/>
      <c r="H686" s="46"/>
      <c r="W686" s="186"/>
      <c r="X686" s="46"/>
    </row>
    <row r="687" spans="1:24" ht="16.5">
      <c r="A687" s="186"/>
      <c r="B687" s="46"/>
      <c r="C687" s="33"/>
      <c r="D687" s="46"/>
      <c r="E687" s="46"/>
      <c r="F687" s="46"/>
      <c r="G687" s="33"/>
      <c r="H687" s="46"/>
      <c r="W687" s="186"/>
      <c r="X687" s="46"/>
    </row>
    <row r="688" spans="1:24" ht="16.5">
      <c r="A688" s="186"/>
      <c r="B688" s="46"/>
      <c r="C688" s="33"/>
      <c r="D688" s="46"/>
      <c r="E688" s="46"/>
      <c r="F688" s="46"/>
      <c r="G688" s="33"/>
      <c r="H688" s="46"/>
      <c r="W688" s="186"/>
      <c r="X688" s="46"/>
    </row>
    <row r="689" spans="1:24" ht="16.5">
      <c r="A689" s="186"/>
      <c r="B689" s="46"/>
      <c r="C689" s="33"/>
      <c r="D689" s="46"/>
      <c r="E689" s="46"/>
      <c r="F689" s="46"/>
      <c r="G689" s="33"/>
      <c r="H689" s="46"/>
      <c r="W689" s="186"/>
      <c r="X689" s="46"/>
    </row>
    <row r="690" spans="1:24" ht="16.5">
      <c r="A690" s="186"/>
      <c r="B690" s="46"/>
      <c r="C690" s="33"/>
      <c r="D690" s="46"/>
      <c r="E690" s="46"/>
      <c r="F690" s="46"/>
      <c r="G690" s="33"/>
      <c r="H690" s="46"/>
      <c r="W690" s="186"/>
      <c r="X690" s="46"/>
    </row>
    <row r="691" spans="1:24" ht="16.5">
      <c r="A691" s="186"/>
      <c r="B691" s="46"/>
      <c r="C691" s="33"/>
      <c r="D691" s="46"/>
      <c r="E691" s="46"/>
      <c r="F691" s="46"/>
      <c r="G691" s="33"/>
      <c r="H691" s="46"/>
      <c r="W691" s="186"/>
      <c r="X691" s="46"/>
    </row>
    <row r="692" spans="1:24" ht="16.5">
      <c r="A692" s="186"/>
      <c r="B692" s="46"/>
      <c r="C692" s="33"/>
      <c r="D692" s="46"/>
      <c r="E692" s="46"/>
      <c r="F692" s="46"/>
      <c r="G692" s="33"/>
      <c r="H692" s="46"/>
      <c r="W692" s="186"/>
      <c r="X692" s="46"/>
    </row>
    <row r="693" spans="1:24" ht="16.5">
      <c r="A693" s="186"/>
      <c r="B693" s="46"/>
      <c r="C693" s="33"/>
      <c r="D693" s="46"/>
      <c r="E693" s="46"/>
      <c r="F693" s="46"/>
      <c r="G693" s="33"/>
      <c r="H693" s="46"/>
      <c r="W693" s="186"/>
      <c r="X693" s="46"/>
    </row>
    <row r="694" spans="1:24" ht="16.5">
      <c r="A694" s="186"/>
      <c r="B694" s="46"/>
      <c r="C694" s="33"/>
      <c r="D694" s="46"/>
      <c r="E694" s="46"/>
      <c r="F694" s="46"/>
      <c r="G694" s="33"/>
      <c r="H694" s="46"/>
      <c r="W694" s="186"/>
      <c r="X694" s="46"/>
    </row>
    <row r="695" spans="1:24" ht="16.5">
      <c r="A695" s="186"/>
      <c r="B695" s="46"/>
      <c r="C695" s="33"/>
      <c r="D695" s="46"/>
      <c r="E695" s="46"/>
      <c r="F695" s="46"/>
      <c r="G695" s="33"/>
      <c r="H695" s="46"/>
      <c r="W695" s="186"/>
      <c r="X695" s="46"/>
    </row>
    <row r="696" spans="1:24" ht="16.5">
      <c r="A696" s="186"/>
      <c r="B696" s="46"/>
      <c r="C696" s="33"/>
      <c r="D696" s="46"/>
      <c r="E696" s="46"/>
      <c r="F696" s="46"/>
      <c r="G696" s="33"/>
      <c r="H696" s="46"/>
      <c r="W696" s="186"/>
      <c r="X696" s="46"/>
    </row>
    <row r="697" spans="1:24" ht="16.5">
      <c r="A697" s="186"/>
      <c r="B697" s="46"/>
      <c r="C697" s="33"/>
      <c r="D697" s="46"/>
      <c r="E697" s="46"/>
      <c r="F697" s="46"/>
      <c r="G697" s="33"/>
      <c r="H697" s="46"/>
      <c r="W697" s="186"/>
      <c r="X697" s="46"/>
    </row>
    <row r="698" spans="1:24" ht="16.5">
      <c r="A698" s="186"/>
      <c r="B698" s="46"/>
      <c r="C698" s="33"/>
      <c r="D698" s="46"/>
      <c r="E698" s="46"/>
      <c r="F698" s="46"/>
      <c r="G698" s="33"/>
      <c r="H698" s="46"/>
      <c r="W698" s="186"/>
      <c r="X698" s="46"/>
    </row>
    <row r="699" spans="1:24" ht="16.5">
      <c r="A699" s="186"/>
      <c r="B699" s="46"/>
      <c r="C699" s="33"/>
      <c r="D699" s="46"/>
      <c r="E699" s="46"/>
      <c r="F699" s="46"/>
      <c r="G699" s="33"/>
      <c r="H699" s="46"/>
      <c r="W699" s="186"/>
      <c r="X699" s="46"/>
    </row>
    <row r="700" spans="1:24" ht="16.5">
      <c r="A700" s="186"/>
      <c r="B700" s="46"/>
      <c r="C700" s="33"/>
      <c r="D700" s="46"/>
      <c r="E700" s="46"/>
      <c r="F700" s="46"/>
      <c r="G700" s="33"/>
      <c r="H700" s="46"/>
      <c r="W700" s="186"/>
      <c r="X700" s="46"/>
    </row>
    <row r="701" spans="1:24" ht="16.5">
      <c r="A701" s="186"/>
      <c r="B701" s="46"/>
      <c r="C701" s="33"/>
      <c r="D701" s="46"/>
      <c r="E701" s="46"/>
      <c r="F701" s="46"/>
      <c r="G701" s="33"/>
      <c r="H701" s="46"/>
      <c r="W701" s="186"/>
      <c r="X701" s="46"/>
    </row>
    <row r="702" spans="1:24" ht="16.5">
      <c r="A702" s="186"/>
      <c r="B702" s="46"/>
      <c r="C702" s="33"/>
      <c r="D702" s="46"/>
      <c r="E702" s="46"/>
      <c r="F702" s="46"/>
      <c r="G702" s="33"/>
      <c r="H702" s="46"/>
      <c r="W702" s="186"/>
      <c r="X702" s="46"/>
    </row>
    <row r="703" spans="1:24" ht="16.5">
      <c r="A703" s="186"/>
      <c r="B703" s="46"/>
      <c r="C703" s="33"/>
      <c r="D703" s="46"/>
      <c r="E703" s="46"/>
      <c r="F703" s="46"/>
      <c r="G703" s="33"/>
      <c r="H703" s="46"/>
      <c r="W703" s="186"/>
      <c r="X703" s="46"/>
    </row>
    <row r="704" spans="1:24" ht="16.5">
      <c r="A704" s="186"/>
      <c r="B704" s="46"/>
      <c r="C704" s="33"/>
      <c r="D704" s="46"/>
      <c r="E704" s="46"/>
      <c r="F704" s="46"/>
      <c r="G704" s="33"/>
      <c r="H704" s="46"/>
      <c r="W704" s="186"/>
      <c r="X704" s="46"/>
    </row>
    <row r="705" spans="1:24" ht="16.5">
      <c r="A705" s="186"/>
      <c r="B705" s="46"/>
      <c r="C705" s="33"/>
      <c r="D705" s="46"/>
      <c r="E705" s="46"/>
      <c r="F705" s="46"/>
      <c r="G705" s="33"/>
      <c r="H705" s="46"/>
      <c r="W705" s="186"/>
      <c r="X705" s="46"/>
    </row>
    <row r="706" spans="1:24" ht="16.5">
      <c r="A706" s="186"/>
      <c r="B706" s="46"/>
      <c r="C706" s="33"/>
      <c r="D706" s="46"/>
      <c r="E706" s="46"/>
      <c r="F706" s="46"/>
      <c r="G706" s="33"/>
      <c r="H706" s="46"/>
      <c r="W706" s="186"/>
      <c r="X706" s="46"/>
    </row>
    <row r="707" spans="1:24" ht="16.5">
      <c r="A707" s="186"/>
      <c r="B707" s="46"/>
      <c r="C707" s="33"/>
      <c r="D707" s="46"/>
      <c r="E707" s="46"/>
      <c r="F707" s="46"/>
      <c r="G707" s="33"/>
      <c r="H707" s="46"/>
      <c r="W707" s="186"/>
      <c r="X707" s="46"/>
    </row>
    <row r="708" spans="1:24" ht="16.5">
      <c r="A708" s="186"/>
      <c r="B708" s="46"/>
      <c r="C708" s="33"/>
      <c r="D708" s="46"/>
      <c r="E708" s="46"/>
      <c r="F708" s="46"/>
      <c r="G708" s="33"/>
      <c r="H708" s="46"/>
      <c r="W708" s="186"/>
      <c r="X708" s="46"/>
    </row>
    <row r="709" spans="1:24" ht="16.5">
      <c r="A709" s="186"/>
      <c r="B709" s="46"/>
      <c r="C709" s="33"/>
      <c r="D709" s="46"/>
      <c r="E709" s="46"/>
      <c r="F709" s="46"/>
      <c r="G709" s="33"/>
      <c r="H709" s="46"/>
      <c r="W709" s="186"/>
      <c r="X709" s="46"/>
    </row>
    <row r="710" spans="1:24" ht="16.5">
      <c r="A710" s="186"/>
      <c r="B710" s="46"/>
      <c r="C710" s="33"/>
      <c r="D710" s="46"/>
      <c r="E710" s="46"/>
      <c r="F710" s="46"/>
      <c r="G710" s="33"/>
      <c r="H710" s="46"/>
      <c r="W710" s="186"/>
      <c r="X710" s="46"/>
    </row>
    <row r="711" spans="1:24" ht="16.5">
      <c r="A711" s="186"/>
      <c r="B711" s="46"/>
      <c r="C711" s="33"/>
      <c r="D711" s="46"/>
      <c r="E711" s="46"/>
      <c r="F711" s="46"/>
      <c r="G711" s="33"/>
      <c r="H711" s="46"/>
      <c r="W711" s="186"/>
      <c r="X711" s="46"/>
    </row>
    <row r="712" spans="1:24" ht="16.5">
      <c r="A712" s="186"/>
      <c r="B712" s="46"/>
      <c r="C712" s="33"/>
      <c r="D712" s="46"/>
      <c r="E712" s="46"/>
      <c r="F712" s="46"/>
      <c r="G712" s="33"/>
      <c r="H712" s="46"/>
      <c r="W712" s="186"/>
      <c r="X712" s="46"/>
    </row>
    <row r="713" spans="1:24" ht="16.5">
      <c r="A713" s="186"/>
      <c r="B713" s="46"/>
      <c r="C713" s="33"/>
      <c r="D713" s="46"/>
      <c r="E713" s="46"/>
      <c r="F713" s="46"/>
      <c r="G713" s="33"/>
      <c r="H713" s="46"/>
      <c r="W713" s="186"/>
      <c r="X713" s="46"/>
    </row>
    <row r="714" spans="1:24" ht="16.5">
      <c r="A714" s="186"/>
      <c r="B714" s="46"/>
      <c r="C714" s="33"/>
      <c r="D714" s="46"/>
      <c r="E714" s="46"/>
      <c r="F714" s="46"/>
      <c r="G714" s="33"/>
      <c r="H714" s="46"/>
      <c r="W714" s="186"/>
      <c r="X714" s="46"/>
    </row>
    <row r="715" spans="1:24" ht="16.5">
      <c r="A715" s="186"/>
      <c r="B715" s="46"/>
      <c r="C715" s="33"/>
      <c r="D715" s="46"/>
      <c r="E715" s="46"/>
      <c r="F715" s="46"/>
      <c r="G715" s="33"/>
      <c r="H715" s="46"/>
      <c r="W715" s="186"/>
      <c r="X715" s="46"/>
    </row>
    <row r="716" spans="1:24" ht="16.5">
      <c r="A716" s="186"/>
      <c r="B716" s="46"/>
      <c r="C716" s="33"/>
      <c r="D716" s="46"/>
      <c r="E716" s="46"/>
      <c r="F716" s="46"/>
      <c r="G716" s="33"/>
      <c r="H716" s="46"/>
      <c r="W716" s="186"/>
      <c r="X716" s="46"/>
    </row>
    <row r="717" spans="1:24" ht="16.5">
      <c r="A717" s="186"/>
      <c r="B717" s="46"/>
      <c r="C717" s="33"/>
      <c r="D717" s="46"/>
      <c r="E717" s="46"/>
      <c r="F717" s="46"/>
      <c r="G717" s="33"/>
      <c r="H717" s="46"/>
      <c r="W717" s="186"/>
      <c r="X717" s="46"/>
    </row>
    <row r="718" spans="1:24" ht="16.5">
      <c r="A718" s="186"/>
      <c r="B718" s="46"/>
      <c r="C718" s="33"/>
      <c r="D718" s="46"/>
      <c r="E718" s="46"/>
      <c r="F718" s="46"/>
      <c r="G718" s="33"/>
      <c r="H718" s="46"/>
      <c r="W718" s="186"/>
      <c r="X718" s="46"/>
    </row>
    <row r="719" spans="1:24" ht="16.5">
      <c r="A719" s="186"/>
      <c r="B719" s="46"/>
      <c r="C719" s="33"/>
      <c r="D719" s="46"/>
      <c r="E719" s="46"/>
      <c r="F719" s="46"/>
      <c r="G719" s="33"/>
      <c r="H719" s="46"/>
      <c r="W719" s="186"/>
      <c r="X719" s="46"/>
    </row>
    <row r="720" spans="1:24" ht="16.5">
      <c r="A720" s="186"/>
      <c r="B720" s="46"/>
      <c r="C720" s="33"/>
      <c r="D720" s="46"/>
      <c r="E720" s="46"/>
      <c r="F720" s="46"/>
      <c r="G720" s="33"/>
      <c r="H720" s="46"/>
      <c r="W720" s="186"/>
      <c r="X720" s="46"/>
    </row>
    <row r="721" spans="1:24" ht="16.5">
      <c r="A721" s="186"/>
      <c r="B721" s="46"/>
      <c r="C721" s="33"/>
      <c r="D721" s="46"/>
      <c r="E721" s="46"/>
      <c r="F721" s="46"/>
      <c r="G721" s="33"/>
      <c r="H721" s="46"/>
      <c r="W721" s="186"/>
      <c r="X721" s="46"/>
    </row>
    <row r="722" spans="1:24" ht="16.5">
      <c r="A722" s="186"/>
      <c r="B722" s="46"/>
      <c r="C722" s="33"/>
      <c r="D722" s="46"/>
      <c r="E722" s="46"/>
      <c r="F722" s="46"/>
      <c r="G722" s="33"/>
      <c r="H722" s="46"/>
      <c r="W722" s="186"/>
      <c r="X722" s="46"/>
    </row>
    <row r="723" spans="1:24" ht="16.5">
      <c r="A723" s="186"/>
      <c r="B723" s="46"/>
      <c r="C723" s="33"/>
      <c r="D723" s="46"/>
      <c r="E723" s="46"/>
      <c r="F723" s="46"/>
      <c r="G723" s="33"/>
      <c r="H723" s="46"/>
      <c r="W723" s="186"/>
      <c r="X723" s="46"/>
    </row>
    <row r="724" spans="1:24" ht="16.5">
      <c r="A724" s="186"/>
      <c r="B724" s="46"/>
      <c r="C724" s="33"/>
      <c r="D724" s="46"/>
      <c r="E724" s="46"/>
      <c r="F724" s="46"/>
      <c r="G724" s="33"/>
      <c r="H724" s="46"/>
      <c r="W724" s="186"/>
      <c r="X724" s="46"/>
    </row>
    <row r="725" spans="1:24" ht="16.5">
      <c r="A725" s="186"/>
      <c r="B725" s="46"/>
      <c r="C725" s="33"/>
      <c r="D725" s="46"/>
      <c r="E725" s="46"/>
      <c r="F725" s="46"/>
      <c r="G725" s="33"/>
      <c r="H725" s="46"/>
      <c r="W725" s="186"/>
      <c r="X725" s="46"/>
    </row>
    <row r="726" spans="1:24" ht="16.5">
      <c r="A726" s="186"/>
      <c r="B726" s="46"/>
      <c r="C726" s="33"/>
      <c r="D726" s="46"/>
      <c r="E726" s="46"/>
      <c r="F726" s="46"/>
      <c r="G726" s="33"/>
      <c r="H726" s="46"/>
      <c r="W726" s="186"/>
      <c r="X726" s="46"/>
    </row>
    <row r="727" spans="1:24" ht="16.5">
      <c r="A727" s="186"/>
      <c r="B727" s="46"/>
      <c r="C727" s="33"/>
      <c r="D727" s="46"/>
      <c r="E727" s="46"/>
      <c r="F727" s="46"/>
      <c r="G727" s="33"/>
      <c r="H727" s="46"/>
      <c r="W727" s="186"/>
      <c r="X727" s="46"/>
    </row>
    <row r="728" spans="1:24" ht="16.5">
      <c r="A728" s="186"/>
      <c r="B728" s="46"/>
      <c r="C728" s="33"/>
      <c r="D728" s="46"/>
      <c r="E728" s="46"/>
      <c r="F728" s="46"/>
      <c r="G728" s="33"/>
      <c r="H728" s="46"/>
      <c r="W728" s="186"/>
      <c r="X728" s="46"/>
    </row>
    <row r="729" spans="1:24" ht="16.5">
      <c r="A729" s="186"/>
      <c r="B729" s="46"/>
      <c r="C729" s="33"/>
      <c r="D729" s="46"/>
      <c r="E729" s="46"/>
      <c r="F729" s="46"/>
      <c r="G729" s="33"/>
      <c r="H729" s="46"/>
      <c r="W729" s="186"/>
      <c r="X729" s="46"/>
    </row>
    <row r="730" spans="1:24" ht="16.5">
      <c r="A730" s="186"/>
      <c r="B730" s="46"/>
      <c r="C730" s="33"/>
      <c r="D730" s="46"/>
      <c r="E730" s="46"/>
      <c r="F730" s="46"/>
      <c r="G730" s="33"/>
      <c r="H730" s="46"/>
      <c r="W730" s="186"/>
      <c r="X730" s="46"/>
    </row>
    <row r="731" spans="1:24" ht="16.5">
      <c r="A731" s="186"/>
      <c r="B731" s="46"/>
      <c r="C731" s="33"/>
      <c r="D731" s="46"/>
      <c r="E731" s="46"/>
      <c r="F731" s="46"/>
      <c r="G731" s="33"/>
      <c r="H731" s="46"/>
      <c r="W731" s="186"/>
      <c r="X731" s="46"/>
    </row>
    <row r="732" spans="1:24" ht="16.5">
      <c r="A732" s="186"/>
      <c r="B732" s="46"/>
      <c r="C732" s="33"/>
      <c r="D732" s="46"/>
      <c r="E732" s="46"/>
      <c r="F732" s="46"/>
      <c r="G732" s="33"/>
      <c r="H732" s="46"/>
      <c r="W732" s="186"/>
      <c r="X732" s="46"/>
    </row>
    <row r="733" spans="1:24" ht="16.5">
      <c r="A733" s="186"/>
      <c r="B733" s="46"/>
      <c r="C733" s="33"/>
      <c r="D733" s="46"/>
      <c r="E733" s="46"/>
      <c r="F733" s="46"/>
      <c r="G733" s="33"/>
      <c r="H733" s="46"/>
      <c r="W733" s="186"/>
      <c r="X733" s="46"/>
    </row>
    <row r="734" spans="1:24" ht="16.5">
      <c r="A734" s="186"/>
      <c r="B734" s="46"/>
      <c r="C734" s="33"/>
      <c r="D734" s="46"/>
      <c r="E734" s="46"/>
      <c r="F734" s="46"/>
      <c r="G734" s="33"/>
      <c r="H734" s="46"/>
      <c r="W734" s="186"/>
      <c r="X734" s="46"/>
    </row>
    <row r="735" spans="1:24" ht="16.5">
      <c r="A735" s="186"/>
      <c r="B735" s="46"/>
      <c r="C735" s="33"/>
      <c r="D735" s="46"/>
      <c r="E735" s="46"/>
      <c r="F735" s="46"/>
      <c r="G735" s="33"/>
      <c r="H735" s="46"/>
      <c r="W735" s="186"/>
      <c r="X735" s="46"/>
    </row>
    <row r="736" spans="1:24" ht="16.5">
      <c r="A736" s="186"/>
      <c r="B736" s="46"/>
      <c r="C736" s="33"/>
      <c r="D736" s="46"/>
      <c r="E736" s="46"/>
      <c r="F736" s="46"/>
      <c r="G736" s="33"/>
      <c r="H736" s="46"/>
      <c r="W736" s="186"/>
      <c r="X736" s="46"/>
    </row>
    <row r="737" spans="1:24" ht="16.5">
      <c r="A737" s="186"/>
      <c r="B737" s="46"/>
      <c r="C737" s="33"/>
      <c r="D737" s="46"/>
      <c r="E737" s="46"/>
      <c r="F737" s="46"/>
      <c r="G737" s="33"/>
      <c r="H737" s="46"/>
      <c r="W737" s="186"/>
      <c r="X737" s="46"/>
    </row>
    <row r="738" spans="1:24" ht="16.5">
      <c r="A738" s="186"/>
      <c r="B738" s="46"/>
      <c r="C738" s="33"/>
      <c r="D738" s="46"/>
      <c r="E738" s="46"/>
      <c r="F738" s="46"/>
      <c r="G738" s="33"/>
      <c r="H738" s="46"/>
      <c r="W738" s="186"/>
      <c r="X738" s="46"/>
    </row>
    <row r="739" spans="1:24" ht="16.5">
      <c r="A739" s="186"/>
      <c r="B739" s="46"/>
      <c r="C739" s="33"/>
      <c r="D739" s="46"/>
      <c r="E739" s="46"/>
      <c r="F739" s="46"/>
      <c r="G739" s="33"/>
      <c r="H739" s="46"/>
      <c r="W739" s="186"/>
      <c r="X739" s="46"/>
    </row>
    <row r="740" spans="1:24" ht="16.5">
      <c r="A740" s="186"/>
      <c r="B740" s="46"/>
      <c r="C740" s="33"/>
      <c r="D740" s="46"/>
      <c r="E740" s="46"/>
      <c r="F740" s="46"/>
      <c r="G740" s="33"/>
      <c r="H740" s="46"/>
      <c r="W740" s="186"/>
      <c r="X740" s="46"/>
    </row>
    <row r="741" spans="1:24" ht="16.5">
      <c r="A741" s="186"/>
      <c r="B741" s="46"/>
      <c r="C741" s="33"/>
      <c r="D741" s="46"/>
      <c r="E741" s="46"/>
      <c r="F741" s="46"/>
      <c r="G741" s="33"/>
      <c r="H741" s="46"/>
      <c r="W741" s="186"/>
      <c r="X741" s="46"/>
    </row>
    <row r="742" spans="1:24" ht="16.5">
      <c r="A742" s="186"/>
      <c r="B742" s="46"/>
      <c r="C742" s="33"/>
      <c r="D742" s="46"/>
      <c r="E742" s="46"/>
      <c r="F742" s="46"/>
      <c r="G742" s="33"/>
      <c r="H742" s="46"/>
      <c r="W742" s="186"/>
      <c r="X742" s="46"/>
    </row>
    <row r="743" spans="1:24" ht="16.5">
      <c r="A743" s="186"/>
      <c r="B743" s="46"/>
      <c r="C743" s="33"/>
      <c r="D743" s="46"/>
      <c r="E743" s="46"/>
      <c r="F743" s="46"/>
      <c r="G743" s="33"/>
      <c r="H743" s="46"/>
      <c r="W743" s="186"/>
      <c r="X743" s="46"/>
    </row>
    <row r="744" spans="1:24" ht="16.5">
      <c r="A744" s="186"/>
      <c r="B744" s="46"/>
      <c r="C744" s="33"/>
      <c r="D744" s="46"/>
      <c r="E744" s="46"/>
      <c r="F744" s="46"/>
      <c r="G744" s="33"/>
      <c r="H744" s="46"/>
      <c r="W744" s="186"/>
      <c r="X744" s="46"/>
    </row>
    <row r="745" spans="1:24" ht="16.5">
      <c r="A745" s="186"/>
      <c r="B745" s="46"/>
      <c r="C745" s="33"/>
      <c r="D745" s="46"/>
      <c r="E745" s="46"/>
      <c r="F745" s="46"/>
      <c r="G745" s="33"/>
      <c r="H745" s="46"/>
      <c r="W745" s="186"/>
      <c r="X745" s="46"/>
    </row>
    <row r="746" spans="1:24" ht="16.5">
      <c r="A746" s="186"/>
      <c r="B746" s="46"/>
      <c r="C746" s="33"/>
      <c r="D746" s="46"/>
      <c r="E746" s="46"/>
      <c r="F746" s="46"/>
      <c r="G746" s="33"/>
      <c r="H746" s="46"/>
      <c r="W746" s="186"/>
      <c r="X746" s="46"/>
    </row>
    <row r="747" spans="1:24" ht="16.5">
      <c r="A747" s="186"/>
      <c r="B747" s="46"/>
      <c r="C747" s="33"/>
      <c r="D747" s="46"/>
      <c r="E747" s="46"/>
      <c r="F747" s="46"/>
      <c r="G747" s="33"/>
      <c r="H747" s="46"/>
      <c r="W747" s="186"/>
      <c r="X747" s="46"/>
    </row>
    <row r="748" spans="1:24" ht="16.5">
      <c r="A748" s="186"/>
      <c r="B748" s="46"/>
      <c r="C748" s="33"/>
      <c r="D748" s="46"/>
      <c r="E748" s="46"/>
      <c r="F748" s="46"/>
      <c r="G748" s="33"/>
      <c r="H748" s="46"/>
      <c r="W748" s="186"/>
      <c r="X748" s="46"/>
    </row>
    <row r="749" spans="1:24" ht="16.5">
      <c r="A749" s="186"/>
      <c r="B749" s="46"/>
      <c r="C749" s="33"/>
      <c r="D749" s="46"/>
      <c r="E749" s="46"/>
      <c r="F749" s="46"/>
      <c r="G749" s="33"/>
      <c r="H749" s="46"/>
      <c r="W749" s="186"/>
      <c r="X749" s="46"/>
    </row>
    <row r="750" spans="1:24" ht="16.5">
      <c r="A750" s="186"/>
      <c r="B750" s="46"/>
      <c r="C750" s="33"/>
      <c r="D750" s="46"/>
      <c r="E750" s="46"/>
      <c r="F750" s="46"/>
      <c r="G750" s="33"/>
      <c r="H750" s="46"/>
      <c r="W750" s="186"/>
      <c r="X750" s="46"/>
    </row>
    <row r="751" spans="1:24" ht="16.5">
      <c r="A751" s="186"/>
      <c r="B751" s="46"/>
      <c r="C751" s="33"/>
      <c r="D751" s="46"/>
      <c r="E751" s="46"/>
      <c r="F751" s="46"/>
      <c r="G751" s="33"/>
      <c r="H751" s="46"/>
      <c r="W751" s="186"/>
      <c r="X751" s="46"/>
    </row>
    <row r="752" spans="1:24" ht="16.5">
      <c r="A752" s="186"/>
      <c r="B752" s="46"/>
      <c r="C752" s="33"/>
      <c r="D752" s="46"/>
      <c r="E752" s="46"/>
      <c r="F752" s="46"/>
      <c r="G752" s="33"/>
      <c r="H752" s="46"/>
      <c r="W752" s="186"/>
      <c r="X752" s="46"/>
    </row>
    <row r="753" spans="1:24" ht="16.5">
      <c r="A753" s="186"/>
      <c r="B753" s="46"/>
      <c r="C753" s="33"/>
      <c r="D753" s="46"/>
      <c r="E753" s="46"/>
      <c r="F753" s="46"/>
      <c r="G753" s="33"/>
      <c r="H753" s="46"/>
      <c r="W753" s="186"/>
      <c r="X753" s="46"/>
    </row>
    <row r="754" spans="1:24" ht="16.5">
      <c r="A754" s="186"/>
      <c r="B754" s="46"/>
      <c r="C754" s="33"/>
      <c r="D754" s="46"/>
      <c r="E754" s="46"/>
      <c r="F754" s="46"/>
      <c r="G754" s="33"/>
      <c r="H754" s="46"/>
      <c r="W754" s="186"/>
      <c r="X754" s="46"/>
    </row>
    <row r="755" spans="1:24" ht="16.5">
      <c r="A755" s="186"/>
      <c r="B755" s="46"/>
      <c r="C755" s="33"/>
      <c r="D755" s="46"/>
      <c r="E755" s="46"/>
      <c r="F755" s="46"/>
      <c r="G755" s="33"/>
      <c r="H755" s="46"/>
      <c r="W755" s="186"/>
      <c r="X755" s="46"/>
    </row>
    <row r="756" spans="1:24" ht="16.5">
      <c r="A756" s="186"/>
      <c r="B756" s="46"/>
      <c r="C756" s="33"/>
      <c r="D756" s="46"/>
      <c r="E756" s="46"/>
      <c r="F756" s="46"/>
      <c r="G756" s="33"/>
      <c r="H756" s="46"/>
      <c r="W756" s="186"/>
      <c r="X756" s="46"/>
    </row>
    <row r="757" spans="1:24" ht="16.5">
      <c r="A757" s="186"/>
      <c r="B757" s="46"/>
      <c r="C757" s="33"/>
      <c r="D757" s="46"/>
      <c r="E757" s="46"/>
      <c r="F757" s="46"/>
      <c r="G757" s="33"/>
      <c r="H757" s="46"/>
      <c r="W757" s="186"/>
      <c r="X757" s="46"/>
    </row>
    <row r="758" spans="1:24" ht="16.5">
      <c r="A758" s="186"/>
      <c r="B758" s="46"/>
      <c r="C758" s="33"/>
      <c r="D758" s="46"/>
      <c r="E758" s="46"/>
      <c r="F758" s="46"/>
      <c r="G758" s="33"/>
      <c r="H758" s="46"/>
      <c r="W758" s="186"/>
      <c r="X758" s="46"/>
    </row>
    <row r="759" spans="1:24" ht="16.5">
      <c r="A759" s="186"/>
      <c r="B759" s="46"/>
      <c r="C759" s="33"/>
      <c r="D759" s="46"/>
      <c r="E759" s="46"/>
      <c r="F759" s="46"/>
      <c r="G759" s="33"/>
      <c r="H759" s="46"/>
      <c r="W759" s="186"/>
      <c r="X759" s="46"/>
    </row>
    <row r="760" spans="1:24" ht="16.5">
      <c r="A760" s="186"/>
      <c r="B760" s="46"/>
      <c r="C760" s="33"/>
      <c r="D760" s="46"/>
      <c r="E760" s="46"/>
      <c r="F760" s="46"/>
      <c r="G760" s="33"/>
      <c r="H760" s="46"/>
      <c r="W760" s="186"/>
      <c r="X760" s="46"/>
    </row>
    <row r="761" spans="1:24" ht="16.5">
      <c r="A761" s="186"/>
      <c r="B761" s="46"/>
      <c r="C761" s="33"/>
      <c r="D761" s="46"/>
      <c r="E761" s="46"/>
      <c r="F761" s="46"/>
      <c r="G761" s="33"/>
      <c r="H761" s="46"/>
      <c r="W761" s="186"/>
      <c r="X761" s="46"/>
    </row>
    <row r="762" spans="1:24" ht="16.5">
      <c r="A762" s="186"/>
      <c r="B762" s="46"/>
      <c r="C762" s="33"/>
      <c r="D762" s="46"/>
      <c r="E762" s="46"/>
      <c r="F762" s="46"/>
      <c r="G762" s="33"/>
      <c r="H762" s="46"/>
      <c r="W762" s="186"/>
      <c r="X762" s="46"/>
    </row>
    <row r="763" spans="1:24" ht="16.5">
      <c r="A763" s="186"/>
      <c r="B763" s="46"/>
      <c r="C763" s="33"/>
      <c r="D763" s="46"/>
      <c r="E763" s="46"/>
      <c r="F763" s="46"/>
      <c r="G763" s="33"/>
      <c r="H763" s="46"/>
      <c r="W763" s="186"/>
      <c r="X763" s="46"/>
    </row>
    <row r="764" spans="1:24" ht="16.5">
      <c r="A764" s="186"/>
      <c r="B764" s="46"/>
      <c r="C764" s="33"/>
      <c r="D764" s="46"/>
      <c r="E764" s="46"/>
      <c r="F764" s="46"/>
      <c r="G764" s="33"/>
      <c r="H764" s="46"/>
      <c r="W764" s="186"/>
      <c r="X764" s="46"/>
    </row>
    <row r="765" spans="1:24" ht="16.5">
      <c r="A765" s="186"/>
      <c r="B765" s="46"/>
      <c r="C765" s="33"/>
      <c r="D765" s="46"/>
      <c r="E765" s="46"/>
      <c r="F765" s="46"/>
      <c r="G765" s="33"/>
      <c r="H765" s="46"/>
      <c r="W765" s="186"/>
      <c r="X765" s="46"/>
    </row>
    <row r="766" spans="1:24" ht="16.5">
      <c r="A766" s="186"/>
      <c r="B766" s="46"/>
      <c r="C766" s="33"/>
      <c r="D766" s="46"/>
      <c r="E766" s="46"/>
      <c r="F766" s="46"/>
      <c r="G766" s="33"/>
      <c r="H766" s="46"/>
      <c r="W766" s="186"/>
      <c r="X766" s="46"/>
    </row>
    <row r="767" spans="1:24" ht="16.5">
      <c r="A767" s="186"/>
      <c r="B767" s="46"/>
      <c r="C767" s="33"/>
      <c r="D767" s="46"/>
      <c r="E767" s="46"/>
      <c r="F767" s="46"/>
      <c r="G767" s="33"/>
      <c r="H767" s="46"/>
      <c r="W767" s="186"/>
      <c r="X767" s="46"/>
    </row>
    <row r="768" spans="1:24" ht="16.5">
      <c r="A768" s="186"/>
      <c r="B768" s="46"/>
      <c r="C768" s="33"/>
      <c r="D768" s="46"/>
      <c r="E768" s="46"/>
      <c r="F768" s="46"/>
      <c r="G768" s="33"/>
      <c r="H768" s="46"/>
      <c r="W768" s="186"/>
      <c r="X768" s="46"/>
    </row>
    <row r="769" spans="1:24" ht="16.5">
      <c r="A769" s="186"/>
      <c r="B769" s="46"/>
      <c r="C769" s="33"/>
      <c r="D769" s="46"/>
      <c r="E769" s="46"/>
      <c r="F769" s="46"/>
      <c r="G769" s="33"/>
      <c r="H769" s="46"/>
      <c r="W769" s="186"/>
      <c r="X769" s="46"/>
    </row>
    <row r="770" spans="1:24" ht="16.5">
      <c r="A770" s="186"/>
      <c r="B770" s="46"/>
      <c r="C770" s="33"/>
      <c r="D770" s="46"/>
      <c r="E770" s="46"/>
      <c r="F770" s="46"/>
      <c r="G770" s="33"/>
      <c r="H770" s="46"/>
      <c r="W770" s="186"/>
      <c r="X770" s="46"/>
    </row>
    <row r="771" spans="1:24" ht="16.5">
      <c r="A771" s="186"/>
      <c r="B771" s="46"/>
      <c r="C771" s="33"/>
      <c r="D771" s="46"/>
      <c r="E771" s="46"/>
      <c r="F771" s="46"/>
      <c r="G771" s="33"/>
      <c r="H771" s="46"/>
      <c r="W771" s="186"/>
      <c r="X771" s="46"/>
    </row>
    <row r="772" spans="1:24" ht="16.5">
      <c r="A772" s="186"/>
      <c r="B772" s="46"/>
      <c r="C772" s="33"/>
      <c r="D772" s="46"/>
      <c r="E772" s="46"/>
      <c r="F772" s="46"/>
      <c r="G772" s="33"/>
      <c r="H772" s="46"/>
      <c r="W772" s="186"/>
      <c r="X772" s="46"/>
    </row>
    <row r="773" spans="1:24" ht="16.5">
      <c r="A773" s="186"/>
      <c r="B773" s="46"/>
      <c r="C773" s="33"/>
      <c r="D773" s="46"/>
      <c r="E773" s="46"/>
      <c r="F773" s="46"/>
      <c r="G773" s="33"/>
      <c r="H773" s="46"/>
      <c r="W773" s="186"/>
      <c r="X773" s="46"/>
    </row>
    <row r="774" spans="1:24" ht="16.5">
      <c r="A774" s="186"/>
      <c r="B774" s="46"/>
      <c r="C774" s="33"/>
      <c r="D774" s="46"/>
      <c r="E774" s="46"/>
      <c r="F774" s="46"/>
      <c r="G774" s="33"/>
      <c r="H774" s="46"/>
      <c r="W774" s="186"/>
      <c r="X774" s="46"/>
    </row>
    <row r="775" spans="1:24" ht="16.5">
      <c r="A775" s="186"/>
      <c r="B775" s="46"/>
      <c r="C775" s="33"/>
      <c r="D775" s="46"/>
      <c r="E775" s="46"/>
      <c r="F775" s="46"/>
      <c r="G775" s="33"/>
      <c r="H775" s="46"/>
      <c r="W775" s="186"/>
      <c r="X775" s="46"/>
    </row>
    <row r="776" spans="1:24" ht="16.5">
      <c r="A776" s="186"/>
      <c r="B776" s="46"/>
      <c r="C776" s="33"/>
      <c r="D776" s="46"/>
      <c r="E776" s="46"/>
      <c r="F776" s="46"/>
      <c r="G776" s="33"/>
      <c r="H776" s="46"/>
      <c r="W776" s="186"/>
      <c r="X776" s="46"/>
    </row>
    <row r="777" spans="1:24" ht="16.5">
      <c r="A777" s="186"/>
      <c r="B777" s="46"/>
      <c r="C777" s="33"/>
      <c r="D777" s="46"/>
      <c r="E777" s="46"/>
      <c r="F777" s="46"/>
      <c r="G777" s="33"/>
      <c r="H777" s="46"/>
      <c r="W777" s="186"/>
      <c r="X777" s="46"/>
    </row>
    <row r="778" spans="1:24" ht="16.5">
      <c r="A778" s="186"/>
      <c r="B778" s="46"/>
      <c r="C778" s="33"/>
      <c r="D778" s="46"/>
      <c r="E778" s="46"/>
      <c r="F778" s="46"/>
      <c r="G778" s="33"/>
      <c r="H778" s="46"/>
      <c r="W778" s="186"/>
      <c r="X778" s="46"/>
    </row>
    <row r="779" spans="1:24" ht="16.5">
      <c r="A779" s="186"/>
      <c r="B779" s="46"/>
      <c r="C779" s="33"/>
      <c r="D779" s="46"/>
      <c r="E779" s="46"/>
      <c r="F779" s="46"/>
      <c r="G779" s="33"/>
      <c r="H779" s="46"/>
      <c r="W779" s="186"/>
      <c r="X779" s="46"/>
    </row>
    <row r="780" spans="1:24" ht="16.5">
      <c r="A780" s="186"/>
      <c r="B780" s="46"/>
      <c r="C780" s="33"/>
      <c r="D780" s="46"/>
      <c r="E780" s="46"/>
      <c r="F780" s="46"/>
      <c r="G780" s="33"/>
      <c r="H780" s="46"/>
      <c r="W780" s="186"/>
      <c r="X780" s="46"/>
    </row>
    <row r="781" spans="1:24" ht="16.5">
      <c r="A781" s="186"/>
      <c r="B781" s="46"/>
      <c r="C781" s="33"/>
      <c r="D781" s="46"/>
      <c r="E781" s="46"/>
      <c r="F781" s="46"/>
      <c r="G781" s="33"/>
      <c r="H781" s="46"/>
      <c r="W781" s="186"/>
      <c r="X781" s="46"/>
    </row>
    <row r="782" spans="1:24" ht="16.5">
      <c r="A782" s="186"/>
      <c r="B782" s="46"/>
      <c r="C782" s="33"/>
      <c r="D782" s="46"/>
      <c r="E782" s="46"/>
      <c r="F782" s="46"/>
      <c r="G782" s="33"/>
      <c r="H782" s="46"/>
      <c r="W782" s="186"/>
      <c r="X782" s="46"/>
    </row>
    <row r="783" spans="1:24" ht="16.5">
      <c r="A783" s="186"/>
      <c r="B783" s="46"/>
      <c r="C783" s="33"/>
      <c r="D783" s="46"/>
      <c r="E783" s="46"/>
      <c r="F783" s="46"/>
      <c r="G783" s="33"/>
      <c r="H783" s="46"/>
      <c r="W783" s="186"/>
      <c r="X783" s="46"/>
    </row>
    <row r="784" spans="1:24" ht="16.5">
      <c r="A784" s="186"/>
      <c r="B784" s="46"/>
      <c r="C784" s="33"/>
      <c r="D784" s="46"/>
      <c r="E784" s="46"/>
      <c r="F784" s="46"/>
      <c r="G784" s="33"/>
      <c r="H784" s="46"/>
      <c r="W784" s="186"/>
      <c r="X784" s="46"/>
    </row>
    <row r="785" spans="1:24" ht="16.5">
      <c r="A785" s="186"/>
      <c r="B785" s="46"/>
      <c r="C785" s="33"/>
      <c r="D785" s="46"/>
      <c r="E785" s="46"/>
      <c r="F785" s="46"/>
      <c r="G785" s="33"/>
      <c r="H785" s="46"/>
      <c r="W785" s="186"/>
      <c r="X785" s="46"/>
    </row>
    <row r="786" spans="1:24" ht="16.5">
      <c r="A786" s="186"/>
      <c r="B786" s="46"/>
      <c r="C786" s="33"/>
      <c r="D786" s="46"/>
      <c r="E786" s="46"/>
      <c r="F786" s="46"/>
      <c r="G786" s="33"/>
      <c r="H786" s="46"/>
      <c r="W786" s="186"/>
      <c r="X786" s="46"/>
    </row>
    <row r="787" spans="1:24" ht="16.5">
      <c r="A787" s="186"/>
      <c r="B787" s="46"/>
      <c r="C787" s="33"/>
      <c r="D787" s="46"/>
      <c r="E787" s="46"/>
      <c r="F787" s="46"/>
      <c r="G787" s="33"/>
      <c r="H787" s="46"/>
      <c r="W787" s="186"/>
      <c r="X787" s="46"/>
    </row>
    <row r="788" spans="1:24" ht="16.5">
      <c r="A788" s="186"/>
      <c r="B788" s="46"/>
      <c r="C788" s="33"/>
      <c r="D788" s="46"/>
      <c r="E788" s="46"/>
      <c r="F788" s="46"/>
      <c r="G788" s="33"/>
      <c r="H788" s="46"/>
      <c r="W788" s="186"/>
      <c r="X788" s="46"/>
    </row>
    <row r="789" spans="1:24" ht="16.5">
      <c r="A789" s="186"/>
      <c r="B789" s="46"/>
      <c r="C789" s="33"/>
      <c r="D789" s="46"/>
      <c r="E789" s="46"/>
      <c r="F789" s="46"/>
      <c r="G789" s="33"/>
      <c r="H789" s="46"/>
      <c r="W789" s="186"/>
      <c r="X789" s="46"/>
    </row>
    <row r="790" spans="1:24" ht="16.5">
      <c r="A790" s="186"/>
      <c r="B790" s="46"/>
      <c r="C790" s="33"/>
      <c r="D790" s="46"/>
      <c r="E790" s="46"/>
      <c r="F790" s="46"/>
      <c r="G790" s="33"/>
      <c r="H790" s="46"/>
      <c r="W790" s="186"/>
      <c r="X790" s="46"/>
    </row>
    <row r="791" spans="1:24" ht="16.5">
      <c r="A791" s="186"/>
      <c r="B791" s="46"/>
      <c r="C791" s="33"/>
      <c r="D791" s="46"/>
      <c r="E791" s="46"/>
      <c r="F791" s="46"/>
      <c r="G791" s="33"/>
      <c r="H791" s="46"/>
      <c r="W791" s="186"/>
      <c r="X791" s="46"/>
    </row>
    <row r="792" spans="1:24" ht="16.5">
      <c r="A792" s="186"/>
      <c r="B792" s="46"/>
      <c r="C792" s="33"/>
      <c r="D792" s="46"/>
      <c r="E792" s="46"/>
      <c r="F792" s="46"/>
      <c r="G792" s="33"/>
      <c r="H792" s="46"/>
      <c r="W792" s="186"/>
      <c r="X792" s="46"/>
    </row>
    <row r="793" spans="1:24" ht="16.5">
      <c r="A793" s="186"/>
      <c r="B793" s="46"/>
      <c r="C793" s="33"/>
      <c r="D793" s="46"/>
      <c r="E793" s="46"/>
      <c r="F793" s="46"/>
      <c r="G793" s="33"/>
      <c r="H793" s="46"/>
      <c r="W793" s="186"/>
      <c r="X793" s="46"/>
    </row>
    <row r="794" spans="1:24" ht="16.5">
      <c r="A794" s="186"/>
      <c r="B794" s="46"/>
      <c r="C794" s="33"/>
      <c r="D794" s="46"/>
      <c r="E794" s="46"/>
      <c r="F794" s="46"/>
      <c r="G794" s="33"/>
      <c r="H794" s="46"/>
      <c r="W794" s="186"/>
      <c r="X794" s="46"/>
    </row>
    <row r="795" spans="1:24" ht="16.5">
      <c r="A795" s="186"/>
      <c r="B795" s="46"/>
      <c r="C795" s="33"/>
      <c r="D795" s="46"/>
      <c r="E795" s="46"/>
      <c r="F795" s="46"/>
      <c r="G795" s="33"/>
      <c r="H795" s="46"/>
      <c r="W795" s="186"/>
      <c r="X795" s="46"/>
    </row>
    <row r="796" spans="1:24" ht="16.5">
      <c r="A796" s="186"/>
      <c r="B796" s="46"/>
      <c r="C796" s="33"/>
      <c r="D796" s="46"/>
      <c r="E796" s="46"/>
      <c r="F796" s="46"/>
      <c r="G796" s="33"/>
      <c r="H796" s="46"/>
      <c r="W796" s="186"/>
      <c r="X796" s="46"/>
    </row>
    <row r="797" spans="1:24" ht="16.5">
      <c r="A797" s="186"/>
      <c r="B797" s="46"/>
      <c r="C797" s="33"/>
      <c r="D797" s="46"/>
      <c r="E797" s="46"/>
      <c r="F797" s="46"/>
      <c r="G797" s="33"/>
      <c r="H797" s="46"/>
      <c r="W797" s="186"/>
      <c r="X797" s="46"/>
    </row>
    <row r="798" spans="1:24" ht="16.5">
      <c r="A798" s="186"/>
      <c r="B798" s="46"/>
      <c r="C798" s="33"/>
      <c r="D798" s="46"/>
      <c r="E798" s="46"/>
      <c r="F798" s="46"/>
      <c r="G798" s="33"/>
      <c r="H798" s="46"/>
      <c r="W798" s="186"/>
      <c r="X798" s="46"/>
    </row>
    <row r="799" spans="1:24" ht="16.5">
      <c r="A799" s="186"/>
      <c r="B799" s="46"/>
      <c r="C799" s="33"/>
      <c r="D799" s="46"/>
      <c r="E799" s="46"/>
      <c r="F799" s="46"/>
      <c r="G799" s="33"/>
      <c r="H799" s="46"/>
      <c r="W799" s="186"/>
      <c r="X799" s="46"/>
    </row>
    <row r="800" spans="1:24" ht="16.5">
      <c r="A800" s="186"/>
      <c r="B800" s="46"/>
      <c r="C800" s="33"/>
      <c r="D800" s="46"/>
      <c r="E800" s="46"/>
      <c r="F800" s="46"/>
      <c r="G800" s="33"/>
      <c r="H800" s="46"/>
      <c r="W800" s="186"/>
      <c r="X800" s="46"/>
    </row>
    <row r="801" spans="1:24" ht="16.5">
      <c r="A801" s="186"/>
      <c r="B801" s="46"/>
      <c r="C801" s="33"/>
      <c r="D801" s="46"/>
      <c r="E801" s="46"/>
      <c r="F801" s="46"/>
      <c r="G801" s="33"/>
      <c r="H801" s="46"/>
      <c r="W801" s="186"/>
      <c r="X801" s="46"/>
    </row>
    <row r="802" spans="1:24" ht="16.5">
      <c r="A802" s="186"/>
      <c r="B802" s="46"/>
      <c r="C802" s="33"/>
      <c r="D802" s="46"/>
      <c r="E802" s="46"/>
      <c r="F802" s="46"/>
      <c r="G802" s="33"/>
      <c r="H802" s="46"/>
      <c r="W802" s="186"/>
      <c r="X802" s="46"/>
    </row>
    <row r="803" spans="1:24" ht="16.5">
      <c r="A803" s="186"/>
      <c r="B803" s="46"/>
      <c r="C803" s="33"/>
      <c r="D803" s="46"/>
      <c r="E803" s="46"/>
      <c r="F803" s="46"/>
      <c r="G803" s="33"/>
      <c r="H803" s="46"/>
      <c r="W803" s="186"/>
      <c r="X803" s="46"/>
    </row>
    <row r="804" spans="1:24" ht="16.5">
      <c r="A804" s="186"/>
      <c r="B804" s="46"/>
      <c r="C804" s="33"/>
      <c r="D804" s="46"/>
      <c r="E804" s="46"/>
      <c r="F804" s="46"/>
      <c r="G804" s="33"/>
      <c r="H804" s="46"/>
      <c r="W804" s="186"/>
      <c r="X804" s="46"/>
    </row>
    <row r="805" spans="1:24" ht="16.5">
      <c r="A805" s="186"/>
      <c r="B805" s="46"/>
      <c r="C805" s="33"/>
      <c r="D805" s="46"/>
      <c r="E805" s="46"/>
      <c r="F805" s="46"/>
      <c r="G805" s="33"/>
      <c r="H805" s="46"/>
      <c r="W805" s="186"/>
      <c r="X805" s="46"/>
    </row>
    <row r="806" spans="1:24" ht="16.5">
      <c r="A806" s="186"/>
      <c r="B806" s="46"/>
      <c r="C806" s="33"/>
      <c r="D806" s="46"/>
      <c r="E806" s="46"/>
      <c r="F806" s="46"/>
      <c r="G806" s="33"/>
      <c r="H806" s="46"/>
      <c r="W806" s="186"/>
      <c r="X806" s="46"/>
    </row>
    <row r="807" spans="1:24" ht="16.5">
      <c r="A807" s="186"/>
      <c r="B807" s="46"/>
      <c r="C807" s="33"/>
      <c r="D807" s="46"/>
      <c r="E807" s="46"/>
      <c r="F807" s="46"/>
      <c r="G807" s="33"/>
      <c r="H807" s="46"/>
      <c r="W807" s="186"/>
      <c r="X807" s="46"/>
    </row>
    <row r="808" spans="1:24" ht="16.5">
      <c r="A808" s="186"/>
      <c r="B808" s="46"/>
      <c r="C808" s="33"/>
      <c r="D808" s="46"/>
      <c r="E808" s="46"/>
      <c r="F808" s="46"/>
      <c r="G808" s="33"/>
      <c r="H808" s="46"/>
      <c r="W808" s="186"/>
      <c r="X808" s="46"/>
    </row>
    <row r="809" spans="1:24" ht="16.5">
      <c r="A809" s="186"/>
      <c r="B809" s="46"/>
      <c r="C809" s="33"/>
      <c r="D809" s="46"/>
      <c r="E809" s="46"/>
      <c r="F809" s="46"/>
      <c r="G809" s="33"/>
      <c r="H809" s="46"/>
      <c r="W809" s="186"/>
      <c r="X809" s="46"/>
    </row>
    <row r="810" spans="1:24" ht="16.5">
      <c r="A810" s="186"/>
      <c r="B810" s="46"/>
      <c r="C810" s="33"/>
      <c r="D810" s="46"/>
      <c r="E810" s="46"/>
      <c r="F810" s="46"/>
      <c r="G810" s="33"/>
      <c r="H810" s="46"/>
      <c r="W810" s="186"/>
      <c r="X810" s="46"/>
    </row>
    <row r="811" spans="1:24" ht="16.5">
      <c r="A811" s="186"/>
      <c r="B811" s="46"/>
      <c r="C811" s="33"/>
      <c r="D811" s="46"/>
      <c r="E811" s="46"/>
      <c r="F811" s="46"/>
      <c r="G811" s="33"/>
      <c r="H811" s="46"/>
      <c r="W811" s="186"/>
      <c r="X811" s="46"/>
    </row>
    <row r="812" spans="1:24" ht="16.5">
      <c r="A812" s="186"/>
      <c r="B812" s="46"/>
      <c r="C812" s="33"/>
      <c r="D812" s="46"/>
      <c r="E812" s="46"/>
      <c r="F812" s="46"/>
      <c r="G812" s="33"/>
      <c r="H812" s="46"/>
      <c r="W812" s="186"/>
      <c r="X812" s="46"/>
    </row>
    <row r="813" spans="1:24" ht="16.5">
      <c r="A813" s="186"/>
      <c r="B813" s="46"/>
      <c r="C813" s="33"/>
      <c r="D813" s="46"/>
      <c r="E813" s="46"/>
      <c r="F813" s="46"/>
      <c r="G813" s="33"/>
      <c r="H813" s="46"/>
      <c r="W813" s="186"/>
      <c r="X813" s="46"/>
    </row>
    <row r="814" spans="1:24" ht="16.5">
      <c r="A814" s="186"/>
      <c r="B814" s="46"/>
      <c r="C814" s="33"/>
      <c r="D814" s="46"/>
      <c r="E814" s="46"/>
      <c r="F814" s="46"/>
      <c r="G814" s="33"/>
      <c r="H814" s="46"/>
      <c r="W814" s="186"/>
      <c r="X814" s="46"/>
    </row>
    <row r="815" spans="1:24" ht="16.5">
      <c r="A815" s="186"/>
      <c r="B815" s="46"/>
      <c r="C815" s="33"/>
      <c r="D815" s="46"/>
      <c r="E815" s="46"/>
      <c r="F815" s="46"/>
      <c r="G815" s="33"/>
      <c r="H815" s="46"/>
      <c r="W815" s="186"/>
      <c r="X815" s="46"/>
    </row>
    <row r="816" spans="1:24" ht="16.5">
      <c r="A816" s="186"/>
      <c r="B816" s="46"/>
      <c r="C816" s="33"/>
      <c r="D816" s="46"/>
      <c r="E816" s="46"/>
      <c r="F816" s="46"/>
      <c r="G816" s="33"/>
      <c r="H816" s="46"/>
      <c r="W816" s="186"/>
      <c r="X816" s="46"/>
    </row>
    <row r="817" spans="1:24" ht="16.5">
      <c r="A817" s="186"/>
      <c r="B817" s="46"/>
      <c r="C817" s="33"/>
      <c r="D817" s="46"/>
      <c r="E817" s="46"/>
      <c r="F817" s="46"/>
      <c r="G817" s="33"/>
      <c r="H817" s="46"/>
      <c r="W817" s="186"/>
      <c r="X817" s="46"/>
    </row>
    <row r="818" spans="1:24" ht="16.5">
      <c r="A818" s="186"/>
      <c r="B818" s="46"/>
      <c r="C818" s="33"/>
      <c r="D818" s="46"/>
      <c r="E818" s="46"/>
      <c r="F818" s="46"/>
      <c r="G818" s="33"/>
      <c r="H818" s="46"/>
    </row>
    <row r="819" spans="1:24" ht="16.5">
      <c r="A819" s="186"/>
      <c r="B819" s="46"/>
      <c r="C819" s="33"/>
      <c r="D819" s="46"/>
      <c r="E819" s="46"/>
      <c r="F819" s="46"/>
      <c r="G819" s="33"/>
      <c r="H819" s="46"/>
    </row>
    <row r="820" spans="1:24" ht="16.5">
      <c r="A820" s="186"/>
      <c r="B820" s="46"/>
      <c r="C820" s="33"/>
      <c r="D820" s="46"/>
      <c r="E820" s="46"/>
      <c r="F820" s="46"/>
      <c r="G820" s="33"/>
      <c r="H820" s="46"/>
    </row>
    <row r="821" spans="1:24" ht="16.5">
      <c r="A821" s="186"/>
      <c r="B821" s="46"/>
      <c r="C821" s="33"/>
      <c r="D821" s="46"/>
      <c r="E821" s="46"/>
      <c r="F821" s="46"/>
      <c r="G821" s="33"/>
      <c r="H821" s="46"/>
    </row>
    <row r="822" spans="1:24" ht="16.5">
      <c r="A822" s="186"/>
      <c r="B822" s="46"/>
      <c r="C822" s="33"/>
      <c r="D822" s="46"/>
      <c r="E822" s="46"/>
      <c r="F822" s="46"/>
      <c r="G822" s="33"/>
      <c r="H822" s="46"/>
    </row>
    <row r="823" spans="1:24" ht="16.5">
      <c r="A823" s="186"/>
      <c r="B823" s="46"/>
      <c r="C823" s="33"/>
      <c r="D823" s="46"/>
      <c r="E823" s="46"/>
      <c r="F823" s="46"/>
      <c r="G823" s="33"/>
      <c r="H823" s="46"/>
    </row>
    <row r="824" spans="1:24" ht="16.5">
      <c r="A824" s="186"/>
      <c r="B824" s="46"/>
      <c r="C824" s="33"/>
      <c r="D824" s="46"/>
      <c r="E824" s="46"/>
      <c r="F824" s="46"/>
      <c r="G824" s="33"/>
      <c r="H824" s="46"/>
    </row>
    <row r="825" spans="1:24" ht="16.5">
      <c r="A825" s="186"/>
      <c r="B825" s="46"/>
      <c r="C825" s="33"/>
      <c r="D825" s="46"/>
      <c r="E825" s="46"/>
      <c r="F825" s="46"/>
      <c r="G825" s="33"/>
      <c r="H825" s="46"/>
    </row>
    <row r="826" spans="1:24" ht="16.5">
      <c r="A826" s="186"/>
      <c r="B826" s="46"/>
      <c r="C826" s="33"/>
      <c r="D826" s="46"/>
      <c r="E826" s="46"/>
      <c r="F826" s="46"/>
      <c r="G826" s="33"/>
      <c r="H826" s="46"/>
    </row>
    <row r="827" spans="1:24" ht="16.5">
      <c r="A827" s="186"/>
      <c r="B827" s="46"/>
      <c r="C827" s="33"/>
      <c r="D827" s="46"/>
      <c r="E827" s="46"/>
      <c r="F827" s="46"/>
      <c r="G827" s="33"/>
      <c r="H827" s="46"/>
    </row>
    <row r="828" spans="1:24" ht="16.5">
      <c r="A828" s="186"/>
      <c r="B828" s="46"/>
      <c r="C828" s="33"/>
      <c r="D828" s="46"/>
      <c r="E828" s="46"/>
      <c r="F828" s="46"/>
      <c r="G828" s="33"/>
      <c r="H828" s="46"/>
    </row>
    <row r="829" spans="1:24" ht="16.5">
      <c r="A829" s="186"/>
      <c r="B829" s="46"/>
      <c r="C829" s="33"/>
      <c r="D829" s="46"/>
      <c r="E829" s="46"/>
      <c r="F829" s="46"/>
      <c r="G829" s="33"/>
      <c r="H829" s="46"/>
    </row>
    <row r="830" spans="1:24" ht="16.5">
      <c r="A830" s="186"/>
      <c r="B830" s="46"/>
      <c r="C830" s="33"/>
      <c r="D830" s="46"/>
      <c r="E830" s="46"/>
      <c r="F830" s="46"/>
      <c r="G830" s="33"/>
      <c r="H830" s="46"/>
    </row>
    <row r="831" spans="1:24" ht="16.5">
      <c r="A831" s="186"/>
      <c r="B831" s="46"/>
      <c r="C831" s="33"/>
      <c r="D831" s="46"/>
      <c r="E831" s="46"/>
      <c r="F831" s="46"/>
      <c r="G831" s="33"/>
      <c r="H831" s="46"/>
    </row>
    <row r="832" spans="1:24" ht="16.5">
      <c r="A832" s="186"/>
      <c r="B832" s="46"/>
      <c r="C832" s="33"/>
      <c r="D832" s="46"/>
      <c r="E832" s="46"/>
      <c r="F832" s="46"/>
      <c r="G832" s="33"/>
      <c r="H832" s="46"/>
    </row>
    <row r="833" spans="1:8" ht="16.5">
      <c r="A833" s="186"/>
      <c r="B833" s="46"/>
      <c r="C833" s="33"/>
      <c r="D833" s="46"/>
      <c r="E833" s="46"/>
      <c r="F833" s="46"/>
      <c r="G833" s="33"/>
      <c r="H833" s="46"/>
    </row>
    <row r="834" spans="1:8" ht="16.5">
      <c r="A834" s="186"/>
      <c r="B834" s="46"/>
      <c r="C834" s="33"/>
      <c r="D834" s="46"/>
      <c r="E834" s="46"/>
      <c r="F834" s="46"/>
      <c r="G834" s="33"/>
      <c r="H834" s="46"/>
    </row>
    <row r="835" spans="1:8" ht="16.5">
      <c r="A835" s="186"/>
      <c r="B835" s="46"/>
      <c r="C835" s="33"/>
      <c r="D835" s="46"/>
      <c r="E835" s="46"/>
      <c r="F835" s="46"/>
      <c r="G835" s="33"/>
      <c r="H835" s="46"/>
    </row>
    <row r="836" spans="1:8" ht="16.5">
      <c r="A836" s="186"/>
      <c r="B836" s="46"/>
      <c r="C836" s="33"/>
      <c r="D836" s="46"/>
      <c r="E836" s="46"/>
      <c r="F836" s="46"/>
      <c r="G836" s="33"/>
      <c r="H836" s="46"/>
    </row>
    <row r="837" spans="1:8" ht="16.5">
      <c r="A837" s="186"/>
      <c r="B837" s="46"/>
      <c r="C837" s="33"/>
      <c r="D837" s="46"/>
      <c r="E837" s="46"/>
      <c r="F837" s="46"/>
      <c r="G837" s="33"/>
      <c r="H837" s="46"/>
    </row>
    <row r="838" spans="1:8" ht="16.5">
      <c r="A838" s="186"/>
      <c r="B838" s="46"/>
      <c r="C838" s="33"/>
      <c r="D838" s="46"/>
      <c r="E838" s="46"/>
      <c r="F838" s="46"/>
      <c r="G838" s="33"/>
      <c r="H838" s="46"/>
    </row>
    <row r="839" spans="1:8" ht="16.5">
      <c r="A839" s="186"/>
      <c r="B839" s="46"/>
      <c r="C839" s="33"/>
      <c r="D839" s="46"/>
      <c r="E839" s="46"/>
      <c r="F839" s="46"/>
      <c r="G839" s="33"/>
      <c r="H839" s="46"/>
    </row>
    <row r="840" spans="1:8" ht="16.5">
      <c r="A840" s="186"/>
      <c r="B840" s="46"/>
      <c r="C840" s="33"/>
      <c r="D840" s="46"/>
      <c r="E840" s="46"/>
      <c r="F840" s="46"/>
      <c r="G840" s="33"/>
      <c r="H840" s="46"/>
    </row>
    <row r="841" spans="1:8" ht="16.5">
      <c r="A841" s="186"/>
      <c r="B841" s="46"/>
      <c r="C841" s="33"/>
      <c r="D841" s="46"/>
      <c r="E841" s="46"/>
      <c r="F841" s="46"/>
      <c r="G841" s="33"/>
      <c r="H841" s="46"/>
    </row>
    <row r="842" spans="1:8" ht="16.5">
      <c r="A842" s="186"/>
      <c r="B842" s="46"/>
      <c r="C842" s="33"/>
      <c r="D842" s="46"/>
      <c r="E842" s="46"/>
      <c r="F842" s="46"/>
      <c r="G842" s="33"/>
      <c r="H842" s="46"/>
    </row>
    <row r="843" spans="1:8" ht="16.5">
      <c r="A843" s="186"/>
      <c r="B843" s="46"/>
      <c r="C843" s="33"/>
      <c r="D843" s="46"/>
      <c r="E843" s="46"/>
      <c r="F843" s="46"/>
      <c r="G843" s="33"/>
      <c r="H843" s="46"/>
    </row>
    <row r="844" spans="1:8" ht="16.5">
      <c r="A844" s="186"/>
      <c r="B844" s="46"/>
      <c r="C844" s="33"/>
      <c r="D844" s="46"/>
      <c r="E844" s="46"/>
      <c r="F844" s="46"/>
      <c r="G844" s="33"/>
      <c r="H844" s="46"/>
    </row>
    <row r="845" spans="1:8" ht="16.5">
      <c r="A845" s="186"/>
      <c r="B845" s="46"/>
      <c r="C845" s="33"/>
      <c r="D845" s="46"/>
      <c r="E845" s="46"/>
      <c r="F845" s="46"/>
      <c r="G845" s="33"/>
      <c r="H845" s="46"/>
    </row>
    <row r="846" spans="1:8" ht="16.5">
      <c r="A846" s="186"/>
      <c r="B846" s="46"/>
      <c r="C846" s="33"/>
      <c r="D846" s="46"/>
      <c r="E846" s="46"/>
      <c r="F846" s="46"/>
      <c r="G846" s="33"/>
      <c r="H846" s="46"/>
    </row>
    <row r="847" spans="1:8" ht="16.5">
      <c r="A847" s="186"/>
      <c r="B847" s="46"/>
      <c r="C847" s="33"/>
      <c r="D847" s="46"/>
      <c r="E847" s="46"/>
      <c r="F847" s="46"/>
      <c r="G847" s="33"/>
      <c r="H847" s="46"/>
    </row>
  </sheetData>
  <sortState ref="A2:B429">
    <sortCondition ref="A2:A429"/>
  </sortState>
  <conditionalFormatting sqref="C3:C8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8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3:R26"/>
  <sheetViews>
    <sheetView topLeftCell="A2" zoomScale="85" zoomScaleNormal="85" workbookViewId="0">
      <selection activeCell="D7" sqref="D7"/>
    </sheetView>
  </sheetViews>
  <sheetFormatPr defaultColWidth="11" defaultRowHeight="15.75"/>
  <cols>
    <col min="3" max="3" width="11.25" customWidth="1"/>
    <col min="8" max="8" width="14.125" customWidth="1"/>
    <col min="9" max="9" width="13" customWidth="1"/>
    <col min="10" max="10" width="11" customWidth="1"/>
    <col min="11" max="14" width="8" customWidth="1"/>
    <col min="18" max="18" width="11.125" bestFit="1" customWidth="1"/>
  </cols>
  <sheetData>
    <row r="3" spans="2:18">
      <c r="B3" s="653" t="s">
        <v>397</v>
      </c>
      <c r="C3" s="653" t="s">
        <v>400</v>
      </c>
      <c r="G3" s="653"/>
      <c r="H3" s="653" t="s">
        <v>410</v>
      </c>
      <c r="I3" s="653" t="s">
        <v>411</v>
      </c>
      <c r="O3" s="46"/>
      <c r="P3" s="46"/>
      <c r="Q3" s="46"/>
      <c r="R3" s="46"/>
    </row>
    <row r="4" spans="2:18">
      <c r="B4" t="s">
        <v>191</v>
      </c>
      <c r="C4" s="189">
        <v>1540478</v>
      </c>
      <c r="G4" s="46" t="s">
        <v>191</v>
      </c>
      <c r="H4" s="189">
        <f>C4/1000</f>
        <v>1540.4780000000001</v>
      </c>
      <c r="I4" s="189">
        <f>C18/1000</f>
        <v>16030.958000000001</v>
      </c>
      <c r="O4" s="46"/>
      <c r="P4" s="189"/>
      <c r="Q4" s="189"/>
      <c r="R4" s="189"/>
    </row>
    <row r="5" spans="2:18">
      <c r="B5" t="s">
        <v>192</v>
      </c>
      <c r="C5" s="189">
        <v>525818</v>
      </c>
      <c r="G5" s="46" t="s">
        <v>192</v>
      </c>
      <c r="H5" s="189">
        <f t="shared" ref="H5:H6" si="0">C5/1000</f>
        <v>525.81799999999998</v>
      </c>
      <c r="I5" s="189">
        <f t="shared" ref="I5:I6" si="1">C19/1000</f>
        <v>5289.4939999999997</v>
      </c>
      <c r="O5" s="46"/>
      <c r="P5" s="189"/>
      <c r="Q5" s="189"/>
      <c r="R5" s="189"/>
    </row>
    <row r="6" spans="2:18">
      <c r="B6" t="s">
        <v>398</v>
      </c>
      <c r="C6" s="189">
        <v>731890</v>
      </c>
      <c r="G6" s="365" t="s">
        <v>398</v>
      </c>
      <c r="H6" s="582">
        <f t="shared" si="0"/>
        <v>731.89</v>
      </c>
      <c r="I6" s="582">
        <f t="shared" si="1"/>
        <v>8814.9770000000008</v>
      </c>
    </row>
    <row r="7" spans="2:18">
      <c r="B7" t="s">
        <v>399</v>
      </c>
      <c r="C7" s="189">
        <v>-255</v>
      </c>
      <c r="H7" s="342"/>
      <c r="I7" s="375"/>
    </row>
    <row r="8" spans="2:18">
      <c r="B8" s="365" t="s">
        <v>110</v>
      </c>
      <c r="C8" s="582">
        <f>SUM(C4:C7)</f>
        <v>2797931</v>
      </c>
    </row>
    <row r="10" spans="2:18">
      <c r="B10" s="653" t="s">
        <v>401</v>
      </c>
      <c r="C10" s="653"/>
    </row>
    <row r="11" spans="2:18">
      <c r="B11" s="46" t="s">
        <v>191</v>
      </c>
      <c r="C11" s="33">
        <f>C4/C$8</f>
        <v>0.55057755176950396</v>
      </c>
    </row>
    <row r="12" spans="2:18">
      <c r="B12" s="46" t="s">
        <v>192</v>
      </c>
      <c r="C12" s="33">
        <f t="shared" ref="C12:C15" si="2">C5/C$8</f>
        <v>0.18793101045022198</v>
      </c>
    </row>
    <row r="13" spans="2:18">
      <c r="B13" s="46" t="s">
        <v>398</v>
      </c>
      <c r="C13" s="33">
        <f t="shared" si="2"/>
        <v>0.26158257655388928</v>
      </c>
    </row>
    <row r="14" spans="2:18">
      <c r="B14" s="46" t="s">
        <v>399</v>
      </c>
      <c r="C14" s="33">
        <f t="shared" si="2"/>
        <v>-9.1138773615217819E-5</v>
      </c>
    </row>
    <row r="15" spans="2:18">
      <c r="B15" s="365" t="s">
        <v>110</v>
      </c>
      <c r="C15" s="366">
        <f t="shared" si="2"/>
        <v>1</v>
      </c>
    </row>
    <row r="17" spans="2:3">
      <c r="B17" s="653" t="s">
        <v>409</v>
      </c>
      <c r="C17" s="653" t="s">
        <v>400</v>
      </c>
    </row>
    <row r="18" spans="2:3">
      <c r="B18" s="46" t="s">
        <v>191</v>
      </c>
      <c r="C18" s="189">
        <f>Model!AF416</f>
        <v>16030958</v>
      </c>
    </row>
    <row r="19" spans="2:3">
      <c r="B19" s="46" t="s">
        <v>192</v>
      </c>
      <c r="C19" s="189">
        <f>Model!AF417</f>
        <v>5289494</v>
      </c>
    </row>
    <row r="20" spans="2:3">
      <c r="B20" s="46" t="s">
        <v>398</v>
      </c>
      <c r="C20" s="189">
        <f>Model!AF418</f>
        <v>8814977</v>
      </c>
    </row>
    <row r="21" spans="2:3">
      <c r="B21" s="365" t="s">
        <v>110</v>
      </c>
      <c r="C21" s="582">
        <f>SUM(C18:C20)</f>
        <v>30135429</v>
      </c>
    </row>
    <row r="23" spans="2:3">
      <c r="B23" s="653" t="s">
        <v>401</v>
      </c>
      <c r="C23" s="653"/>
    </row>
    <row r="24" spans="2:3">
      <c r="B24" s="46" t="s">
        <v>191</v>
      </c>
      <c r="C24" s="33">
        <f>C18/C$21</f>
        <v>0.53196382238328177</v>
      </c>
    </row>
    <row r="25" spans="2:3">
      <c r="B25" s="46" t="s">
        <v>192</v>
      </c>
      <c r="C25" s="33">
        <f t="shared" ref="C25:C26" si="3">C19/C$21</f>
        <v>0.17552409823002685</v>
      </c>
    </row>
    <row r="26" spans="2:3">
      <c r="B26" s="365" t="s">
        <v>398</v>
      </c>
      <c r="C26" s="366">
        <f t="shared" si="3"/>
        <v>0.29251207938669133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1"/>
  <sheetViews>
    <sheetView workbookViewId="0">
      <selection activeCell="D9" sqref="D9"/>
    </sheetView>
  </sheetViews>
  <sheetFormatPr defaultColWidth="11" defaultRowHeight="15.75"/>
  <sheetData>
    <row r="1" spans="1:2">
      <c r="A1" t="s">
        <v>4</v>
      </c>
      <c r="B1" s="3">
        <v>42979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workbookViewId="0">
      <selection activeCell="M9" sqref="M9"/>
    </sheetView>
  </sheetViews>
  <sheetFormatPr defaultRowHeight="15.75"/>
  <sheetData>
    <row r="1" spans="2:10" ht="16.5" thickBot="1"/>
    <row r="2" spans="2:10" ht="17.25" customHeight="1">
      <c r="B2" s="621" t="s">
        <v>457</v>
      </c>
      <c r="C2" s="622"/>
      <c r="D2" s="622"/>
      <c r="E2" s="622"/>
      <c r="F2" s="622"/>
      <c r="G2" s="622"/>
      <c r="H2" s="622"/>
      <c r="I2" s="622"/>
      <c r="J2" s="623"/>
    </row>
    <row r="3" spans="2:10">
      <c r="B3" s="624"/>
      <c r="C3" s="625"/>
      <c r="D3" s="625"/>
      <c r="E3" s="625"/>
      <c r="F3" s="625"/>
      <c r="G3" s="625"/>
      <c r="H3" s="625"/>
      <c r="I3" s="625"/>
      <c r="J3" s="626"/>
    </row>
    <row r="4" spans="2:10">
      <c r="B4" s="624"/>
      <c r="C4" s="625"/>
      <c r="D4" s="625"/>
      <c r="E4" s="625"/>
      <c r="F4" s="625"/>
      <c r="G4" s="625"/>
      <c r="H4" s="625"/>
      <c r="I4" s="625"/>
      <c r="J4" s="626"/>
    </row>
    <row r="5" spans="2:10">
      <c r="B5" s="624"/>
      <c r="C5" s="625"/>
      <c r="D5" s="625"/>
      <c r="E5" s="625"/>
      <c r="F5" s="625"/>
      <c r="G5" s="625"/>
      <c r="H5" s="625"/>
      <c r="I5" s="625"/>
      <c r="J5" s="626"/>
    </row>
    <row r="6" spans="2:10" ht="16.5" thickBot="1">
      <c r="B6" s="627"/>
      <c r="C6" s="628"/>
      <c r="D6" s="628"/>
      <c r="E6" s="628"/>
      <c r="F6" s="628"/>
      <c r="G6" s="628"/>
      <c r="H6" s="628"/>
      <c r="I6" s="628"/>
      <c r="J6" s="629"/>
    </row>
  </sheetData>
  <mergeCells count="1">
    <mergeCell ref="B2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Assumptions</vt:lpstr>
      <vt:lpstr>Macro</vt:lpstr>
      <vt:lpstr>CLTV</vt:lpstr>
      <vt:lpstr>DDM</vt:lpstr>
      <vt:lpstr>RI Valuation</vt:lpstr>
      <vt:lpstr>Annual</vt:lpstr>
      <vt:lpstr>Multiples</vt:lpstr>
      <vt:lpstr>Beta</vt:lpstr>
      <vt:lpstr>Charts and tables</vt:lpstr>
      <vt:lpstr>Reference dates</vt:lpstr>
      <vt:lpstr>Disclaimer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Kostas</cp:lastModifiedBy>
  <dcterms:created xsi:type="dcterms:W3CDTF">2016-08-05T12:16:39Z</dcterms:created>
  <dcterms:modified xsi:type="dcterms:W3CDTF">2018-01-15T12:20:06Z</dcterms:modified>
</cp:coreProperties>
</file>