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kostas/Projects/saas_fm_basic/examples/"/>
    </mc:Choice>
  </mc:AlternateContent>
  <bookViews>
    <workbookView xWindow="80" yWindow="460" windowWidth="38320" windowHeight="17540" tabRatio="500" activeTab="2"/>
  </bookViews>
  <sheets>
    <sheet name="MRR_Revenue" sheetId="1" r:id="rId1"/>
    <sheet name="Costs" sheetId="5" r:id="rId2"/>
    <sheet name="Number dashboard" sheetId="11" r:id="rId3"/>
    <sheet name="Chart dashboard" sheetId="16" r:id="rId4"/>
    <sheet name="Comments" sheetId="17"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W7" i="1" l="1"/>
  <c r="V7" i="1"/>
  <c r="W64" i="1"/>
  <c r="X64" i="1"/>
  <c r="W15" i="1"/>
  <c r="W14" i="1"/>
  <c r="X15" i="1"/>
  <c r="X14" i="1"/>
  <c r="W40" i="1"/>
  <c r="X40" i="1"/>
  <c r="X39" i="1"/>
  <c r="W19" i="1"/>
  <c r="W18" i="1"/>
  <c r="X19" i="1"/>
  <c r="X18" i="1"/>
  <c r="W43" i="1"/>
  <c r="X43" i="1"/>
  <c r="X42" i="1"/>
  <c r="W21" i="1"/>
  <c r="W20" i="1"/>
  <c r="X21" i="1"/>
  <c r="X20" i="1"/>
  <c r="W45" i="1"/>
  <c r="X45" i="1"/>
  <c r="X44" i="1"/>
  <c r="W23" i="1"/>
  <c r="W22" i="1"/>
  <c r="X23" i="1"/>
  <c r="X22" i="1"/>
  <c r="W47" i="1"/>
  <c r="X47" i="1"/>
  <c r="X46" i="1"/>
  <c r="X48" i="1"/>
  <c r="W27" i="1"/>
  <c r="W26" i="1"/>
  <c r="X27" i="1"/>
  <c r="X26" i="1"/>
  <c r="W51" i="1"/>
  <c r="X51" i="1"/>
  <c r="X50" i="1"/>
  <c r="W29" i="1"/>
  <c r="W28" i="1"/>
  <c r="X29" i="1"/>
  <c r="X28" i="1"/>
  <c r="W53" i="1"/>
  <c r="X53" i="1"/>
  <c r="X52" i="1"/>
  <c r="W31" i="1"/>
  <c r="W30" i="1"/>
  <c r="X31" i="1"/>
  <c r="X30" i="1"/>
  <c r="W55" i="1"/>
  <c r="X55" i="1"/>
  <c r="X54" i="1"/>
  <c r="X56" i="1"/>
  <c r="X58" i="1"/>
  <c r="X63" i="1"/>
  <c r="W66" i="1"/>
  <c r="X66" i="1"/>
  <c r="W39" i="1"/>
  <c r="W42" i="1"/>
  <c r="W44" i="1"/>
  <c r="W46" i="1"/>
  <c r="W48" i="1"/>
  <c r="W50" i="1"/>
  <c r="W52" i="1"/>
  <c r="W54" i="1"/>
  <c r="W56" i="1"/>
  <c r="W58" i="1"/>
  <c r="W63" i="1"/>
  <c r="W73" i="1"/>
  <c r="W74" i="1"/>
  <c r="X72" i="1"/>
  <c r="X65" i="1"/>
  <c r="X67" i="1"/>
  <c r="W78" i="1"/>
  <c r="W77" i="1"/>
  <c r="X78" i="1"/>
  <c r="X77" i="1"/>
  <c r="X79" i="1"/>
  <c r="W65" i="1"/>
  <c r="W67" i="1"/>
  <c r="W69" i="1"/>
  <c r="W68" i="1"/>
  <c r="W70" i="1"/>
  <c r="X62" i="1"/>
  <c r="X80" i="1"/>
  <c r="X81" i="1"/>
  <c r="X69" i="1"/>
  <c r="X68" i="1"/>
  <c r="X82" i="1"/>
  <c r="X83" i="1"/>
  <c r="W7" i="5"/>
  <c r="V7" i="5"/>
  <c r="W132" i="5"/>
  <c r="W79" i="1"/>
  <c r="W80" i="1"/>
  <c r="W81" i="1"/>
  <c r="W82" i="1"/>
  <c r="W83" i="1"/>
  <c r="W131" i="5"/>
  <c r="X132" i="5"/>
  <c r="X131" i="5"/>
  <c r="X148" i="5"/>
  <c r="X70" i="1"/>
  <c r="X118" i="11" a="1"/>
  <c r="X118" i="11"/>
  <c r="X7" i="1"/>
  <c r="Y64" i="1"/>
  <c r="Y15" i="1"/>
  <c r="Y14" i="1"/>
  <c r="Y40" i="1"/>
  <c r="Y39" i="1"/>
  <c r="Y19" i="1"/>
  <c r="Y18" i="1"/>
  <c r="Y43" i="1"/>
  <c r="Y42" i="1"/>
  <c r="Y21" i="1"/>
  <c r="Y20" i="1"/>
  <c r="Y45" i="1"/>
  <c r="Y44" i="1"/>
  <c r="Y23" i="1"/>
  <c r="Y22" i="1"/>
  <c r="Y47" i="1"/>
  <c r="Y46" i="1"/>
  <c r="Y48" i="1"/>
  <c r="Y27" i="1"/>
  <c r="Y26" i="1"/>
  <c r="Y51" i="1"/>
  <c r="Y50" i="1"/>
  <c r="Y29" i="1"/>
  <c r="Y28" i="1"/>
  <c r="Y53" i="1"/>
  <c r="Y52" i="1"/>
  <c r="Y31" i="1"/>
  <c r="Y30" i="1"/>
  <c r="Y55" i="1"/>
  <c r="Y54" i="1"/>
  <c r="Y56" i="1"/>
  <c r="Y58" i="1"/>
  <c r="Y63" i="1"/>
  <c r="Y66" i="1"/>
  <c r="X73" i="1"/>
  <c r="X74" i="1"/>
  <c r="Y72" i="1"/>
  <c r="Y65" i="1"/>
  <c r="Y67" i="1"/>
  <c r="Y78" i="1"/>
  <c r="Y77" i="1"/>
  <c r="Y79" i="1"/>
  <c r="Y62" i="1"/>
  <c r="Y80" i="1"/>
  <c r="Y81" i="1"/>
  <c r="Y69" i="1"/>
  <c r="Y68" i="1"/>
  <c r="Y82" i="1"/>
  <c r="Y83" i="1"/>
  <c r="X7" i="5"/>
  <c r="Y132" i="5"/>
  <c r="Y131" i="5"/>
  <c r="Y148" i="5"/>
  <c r="Y70" i="1"/>
  <c r="Y118" i="11" a="1"/>
  <c r="Y118" i="11"/>
  <c r="Y7" i="1"/>
  <c r="Z64" i="1"/>
  <c r="Z15" i="1"/>
  <c r="Z14" i="1"/>
  <c r="Z40" i="1"/>
  <c r="Z39" i="1"/>
  <c r="Z19" i="1"/>
  <c r="Z18" i="1"/>
  <c r="Z43" i="1"/>
  <c r="Z42" i="1"/>
  <c r="Z21" i="1"/>
  <c r="Z20" i="1"/>
  <c r="Z45" i="1"/>
  <c r="Z44" i="1"/>
  <c r="Z23" i="1"/>
  <c r="Z22" i="1"/>
  <c r="Z47" i="1"/>
  <c r="Z46" i="1"/>
  <c r="Z48" i="1"/>
  <c r="Z27" i="1"/>
  <c r="Z26" i="1"/>
  <c r="Z51" i="1"/>
  <c r="Z50" i="1"/>
  <c r="Z29" i="1"/>
  <c r="Z28" i="1"/>
  <c r="Z53" i="1"/>
  <c r="Z52" i="1"/>
  <c r="Z31" i="1"/>
  <c r="Z30" i="1"/>
  <c r="Z55" i="1"/>
  <c r="Z54" i="1"/>
  <c r="Z56" i="1"/>
  <c r="Z58" i="1"/>
  <c r="Z63" i="1"/>
  <c r="Z66" i="1"/>
  <c r="Y73" i="1"/>
  <c r="Y74" i="1"/>
  <c r="Z72" i="1"/>
  <c r="Z65" i="1"/>
  <c r="Z67" i="1"/>
  <c r="Z78" i="1"/>
  <c r="Z77" i="1"/>
  <c r="Z79" i="1"/>
  <c r="Z62" i="1"/>
  <c r="Z80" i="1"/>
  <c r="Z81" i="1"/>
  <c r="Z69" i="1"/>
  <c r="Z68" i="1"/>
  <c r="Z82" i="1"/>
  <c r="Z83" i="1"/>
  <c r="Y7" i="5"/>
  <c r="Z132" i="5"/>
  <c r="Z131" i="5"/>
  <c r="Z148" i="5"/>
  <c r="Z70" i="1"/>
  <c r="Z118" i="11" a="1"/>
  <c r="Z118" i="11"/>
  <c r="Z7" i="1"/>
  <c r="AA64" i="1"/>
  <c r="AA15" i="1"/>
  <c r="AA14" i="1"/>
  <c r="AA40" i="1"/>
  <c r="AA39" i="1"/>
  <c r="AA19" i="1"/>
  <c r="AA18" i="1"/>
  <c r="AA43" i="1"/>
  <c r="AA42" i="1"/>
  <c r="AA21" i="1"/>
  <c r="AA20" i="1"/>
  <c r="AA45" i="1"/>
  <c r="AA44" i="1"/>
  <c r="AA23" i="1"/>
  <c r="AA22" i="1"/>
  <c r="AA47" i="1"/>
  <c r="AA46" i="1"/>
  <c r="AA48" i="1"/>
  <c r="AA27" i="1"/>
  <c r="AA26" i="1"/>
  <c r="AA51" i="1"/>
  <c r="AA50" i="1"/>
  <c r="AA29" i="1"/>
  <c r="AA28" i="1"/>
  <c r="AA53" i="1"/>
  <c r="AA52" i="1"/>
  <c r="AA31" i="1"/>
  <c r="AA30" i="1"/>
  <c r="AA55" i="1"/>
  <c r="AA54" i="1"/>
  <c r="AA56" i="1"/>
  <c r="AA58" i="1"/>
  <c r="AA63" i="1"/>
  <c r="AA66" i="1"/>
  <c r="Z73" i="1"/>
  <c r="Z74" i="1"/>
  <c r="AA72" i="1"/>
  <c r="AA65" i="1"/>
  <c r="AA67" i="1"/>
  <c r="AA78" i="1"/>
  <c r="AA77" i="1"/>
  <c r="AA79" i="1"/>
  <c r="AA62" i="1"/>
  <c r="AA80" i="1"/>
  <c r="AA81" i="1"/>
  <c r="AA69" i="1"/>
  <c r="AA68" i="1"/>
  <c r="AA82" i="1"/>
  <c r="AA83" i="1"/>
  <c r="Z7" i="5"/>
  <c r="AA132" i="5"/>
  <c r="AA131" i="5"/>
  <c r="AA148" i="5"/>
  <c r="AA70" i="1"/>
  <c r="AA118" i="11" a="1"/>
  <c r="AA118" i="11"/>
  <c r="AA7" i="1"/>
  <c r="AB64" i="1"/>
  <c r="AB15" i="1"/>
  <c r="AB14" i="1"/>
  <c r="AB40" i="1"/>
  <c r="AB39" i="1"/>
  <c r="AB19" i="1"/>
  <c r="AB18" i="1"/>
  <c r="AB43" i="1"/>
  <c r="AB42" i="1"/>
  <c r="AB21" i="1"/>
  <c r="AB20" i="1"/>
  <c r="AB45" i="1"/>
  <c r="AB44" i="1"/>
  <c r="AB23" i="1"/>
  <c r="AB22" i="1"/>
  <c r="AB47" i="1"/>
  <c r="AB46" i="1"/>
  <c r="AB48" i="1"/>
  <c r="AB27" i="1"/>
  <c r="AB26" i="1"/>
  <c r="AB51" i="1"/>
  <c r="AB50" i="1"/>
  <c r="AB29" i="1"/>
  <c r="AB28" i="1"/>
  <c r="AB53" i="1"/>
  <c r="AB52" i="1"/>
  <c r="AB31" i="1"/>
  <c r="AB30" i="1"/>
  <c r="AB55" i="1"/>
  <c r="AB54" i="1"/>
  <c r="AB56" i="1"/>
  <c r="AB58" i="1"/>
  <c r="AB63" i="1"/>
  <c r="AB66" i="1"/>
  <c r="AA73" i="1"/>
  <c r="AA74" i="1"/>
  <c r="AB72" i="1"/>
  <c r="AB65" i="1"/>
  <c r="AB67" i="1"/>
  <c r="AB78" i="1"/>
  <c r="AB77" i="1"/>
  <c r="AB79" i="1"/>
  <c r="AB62" i="1"/>
  <c r="AB80" i="1"/>
  <c r="AB81" i="1"/>
  <c r="AB69" i="1"/>
  <c r="AB68" i="1"/>
  <c r="AB82" i="1"/>
  <c r="AB83" i="1"/>
  <c r="AA7" i="5"/>
  <c r="AB132" i="5"/>
  <c r="AB131" i="5"/>
  <c r="AB148" i="5"/>
  <c r="AB70" i="1"/>
  <c r="AB118" i="11" a="1"/>
  <c r="AB118" i="11"/>
  <c r="AB7" i="1"/>
  <c r="AC64" i="1"/>
  <c r="AC15" i="1"/>
  <c r="AC14" i="1"/>
  <c r="AC40" i="1"/>
  <c r="AC39" i="1"/>
  <c r="AC19" i="1"/>
  <c r="AC18" i="1"/>
  <c r="AC43" i="1"/>
  <c r="AC42" i="1"/>
  <c r="AC21" i="1"/>
  <c r="AC20" i="1"/>
  <c r="AC45" i="1"/>
  <c r="AC44" i="1"/>
  <c r="AC23" i="1"/>
  <c r="AC22" i="1"/>
  <c r="AC47" i="1"/>
  <c r="AC46" i="1"/>
  <c r="AC48" i="1"/>
  <c r="AC27" i="1"/>
  <c r="AC26" i="1"/>
  <c r="AC51" i="1"/>
  <c r="AC50" i="1"/>
  <c r="AC29" i="1"/>
  <c r="AC28" i="1"/>
  <c r="AC53" i="1"/>
  <c r="AC52" i="1"/>
  <c r="AC31" i="1"/>
  <c r="AC30" i="1"/>
  <c r="AC55" i="1"/>
  <c r="AC54" i="1"/>
  <c r="AC56" i="1"/>
  <c r="AC58" i="1"/>
  <c r="AC63" i="1"/>
  <c r="AC66" i="1"/>
  <c r="AB73" i="1"/>
  <c r="AB74" i="1"/>
  <c r="AC72" i="1"/>
  <c r="AC65" i="1"/>
  <c r="AC67" i="1"/>
  <c r="AC78" i="1"/>
  <c r="AC77" i="1"/>
  <c r="AC79" i="1"/>
  <c r="AC62" i="1"/>
  <c r="AC80" i="1"/>
  <c r="AC81" i="1"/>
  <c r="AC69" i="1"/>
  <c r="AC68" i="1"/>
  <c r="AC82" i="1"/>
  <c r="AC83" i="1"/>
  <c r="AB7" i="5"/>
  <c r="AC132" i="5"/>
  <c r="AC131" i="5"/>
  <c r="AC148" i="5"/>
  <c r="AC70" i="1"/>
  <c r="AC118" i="11" a="1"/>
  <c r="AC118" i="11"/>
  <c r="AC7" i="1"/>
  <c r="AD64" i="1"/>
  <c r="AD15" i="1"/>
  <c r="AD14" i="1"/>
  <c r="AD40" i="1"/>
  <c r="AD39" i="1"/>
  <c r="AD19" i="1"/>
  <c r="AD18" i="1"/>
  <c r="AD43" i="1"/>
  <c r="AD42" i="1"/>
  <c r="AD21" i="1"/>
  <c r="AD20" i="1"/>
  <c r="AD45" i="1"/>
  <c r="AD44" i="1"/>
  <c r="AD23" i="1"/>
  <c r="AD22" i="1"/>
  <c r="AD47" i="1"/>
  <c r="AD46" i="1"/>
  <c r="AD48" i="1"/>
  <c r="AD27" i="1"/>
  <c r="AD26" i="1"/>
  <c r="AD51" i="1"/>
  <c r="AD50" i="1"/>
  <c r="AD29" i="1"/>
  <c r="AD28" i="1"/>
  <c r="AD53" i="1"/>
  <c r="AD52" i="1"/>
  <c r="AD31" i="1"/>
  <c r="AD30" i="1"/>
  <c r="AD55" i="1"/>
  <c r="AD54" i="1"/>
  <c r="AD56" i="1"/>
  <c r="AD58" i="1"/>
  <c r="AD63" i="1"/>
  <c r="AD66" i="1"/>
  <c r="AC73" i="1"/>
  <c r="AC74" i="1"/>
  <c r="AD72" i="1"/>
  <c r="AD65" i="1"/>
  <c r="AD67" i="1"/>
  <c r="AD78" i="1"/>
  <c r="AD77" i="1"/>
  <c r="AD79" i="1"/>
  <c r="AD62" i="1"/>
  <c r="AD80" i="1"/>
  <c r="AD81" i="1"/>
  <c r="AD69" i="1"/>
  <c r="AD68" i="1"/>
  <c r="AD82" i="1"/>
  <c r="AD83" i="1"/>
  <c r="AC7" i="5"/>
  <c r="AD132" i="5"/>
  <c r="AD131" i="5"/>
  <c r="AD148" i="5"/>
  <c r="AD70" i="1"/>
  <c r="AD118" i="11" a="1"/>
  <c r="AD118" i="11"/>
  <c r="AD7" i="1"/>
  <c r="AE64" i="1"/>
  <c r="AE15" i="1"/>
  <c r="AE14" i="1"/>
  <c r="AE40" i="1"/>
  <c r="AE39" i="1"/>
  <c r="AE19" i="1"/>
  <c r="AE18" i="1"/>
  <c r="AE43" i="1"/>
  <c r="AE42" i="1"/>
  <c r="AE21" i="1"/>
  <c r="AE20" i="1"/>
  <c r="AE45" i="1"/>
  <c r="AE44" i="1"/>
  <c r="AE23" i="1"/>
  <c r="AE22" i="1"/>
  <c r="AE47" i="1"/>
  <c r="AE46" i="1"/>
  <c r="AE48" i="1"/>
  <c r="AE27" i="1"/>
  <c r="AE26" i="1"/>
  <c r="AE51" i="1"/>
  <c r="AE50" i="1"/>
  <c r="AE29" i="1"/>
  <c r="AE28" i="1"/>
  <c r="AE53" i="1"/>
  <c r="AE52" i="1"/>
  <c r="AE31" i="1"/>
  <c r="AE30" i="1"/>
  <c r="AE55" i="1"/>
  <c r="AE54" i="1"/>
  <c r="AE56" i="1"/>
  <c r="AE58" i="1"/>
  <c r="AE63" i="1"/>
  <c r="AE66" i="1"/>
  <c r="AD73" i="1"/>
  <c r="AD74" i="1"/>
  <c r="AE72" i="1"/>
  <c r="AE65" i="1"/>
  <c r="AE67" i="1"/>
  <c r="AE78" i="1"/>
  <c r="AE77" i="1"/>
  <c r="AE79" i="1"/>
  <c r="AE62" i="1"/>
  <c r="AE80" i="1"/>
  <c r="AE81" i="1"/>
  <c r="AE69" i="1"/>
  <c r="AE68" i="1"/>
  <c r="AE82" i="1"/>
  <c r="AE83" i="1"/>
  <c r="AD7" i="5"/>
  <c r="AE132" i="5"/>
  <c r="AE131" i="5"/>
  <c r="AE148" i="5"/>
  <c r="AE70" i="1"/>
  <c r="AE118" i="11" a="1"/>
  <c r="AE118" i="11"/>
  <c r="AE7" i="1"/>
  <c r="AF64" i="1"/>
  <c r="AF15" i="1"/>
  <c r="AF14" i="1"/>
  <c r="AF40" i="1"/>
  <c r="AF39" i="1"/>
  <c r="AF19" i="1"/>
  <c r="AF18" i="1"/>
  <c r="AF43" i="1"/>
  <c r="AF42" i="1"/>
  <c r="AF21" i="1"/>
  <c r="AF20" i="1"/>
  <c r="AF45" i="1"/>
  <c r="AF44" i="1"/>
  <c r="AF23" i="1"/>
  <c r="AF22" i="1"/>
  <c r="AF47" i="1"/>
  <c r="AF46" i="1"/>
  <c r="AF48" i="1"/>
  <c r="AF27" i="1"/>
  <c r="AF26" i="1"/>
  <c r="AF51" i="1"/>
  <c r="AF50" i="1"/>
  <c r="AF29" i="1"/>
  <c r="AF28" i="1"/>
  <c r="AF53" i="1"/>
  <c r="AF52" i="1"/>
  <c r="AF31" i="1"/>
  <c r="AF30" i="1"/>
  <c r="AF55" i="1"/>
  <c r="AF54" i="1"/>
  <c r="AF56" i="1"/>
  <c r="AF58" i="1"/>
  <c r="AF63" i="1"/>
  <c r="AF66" i="1"/>
  <c r="AE73" i="1"/>
  <c r="AE74" i="1"/>
  <c r="AF72" i="1"/>
  <c r="AF65" i="1"/>
  <c r="AF67" i="1"/>
  <c r="AF78" i="1"/>
  <c r="AF77" i="1"/>
  <c r="AF79" i="1"/>
  <c r="AF62" i="1"/>
  <c r="AF80" i="1"/>
  <c r="AF81" i="1"/>
  <c r="AF69" i="1"/>
  <c r="AF68" i="1"/>
  <c r="AF82" i="1"/>
  <c r="AF83" i="1"/>
  <c r="AE7" i="5"/>
  <c r="AF132" i="5"/>
  <c r="AF131" i="5"/>
  <c r="AF148" i="5"/>
  <c r="AF70" i="1"/>
  <c r="AF118" i="11" a="1"/>
  <c r="AF118" i="11"/>
  <c r="AF7" i="1"/>
  <c r="AG64" i="1"/>
  <c r="AG15" i="1"/>
  <c r="AG14" i="1"/>
  <c r="AG40" i="1"/>
  <c r="AG39" i="1"/>
  <c r="AG19" i="1"/>
  <c r="AG18" i="1"/>
  <c r="AG43" i="1"/>
  <c r="AG42" i="1"/>
  <c r="AG21" i="1"/>
  <c r="AG20" i="1"/>
  <c r="AG45" i="1"/>
  <c r="AG44" i="1"/>
  <c r="AG23" i="1"/>
  <c r="AG22" i="1"/>
  <c r="AG47" i="1"/>
  <c r="AG46" i="1"/>
  <c r="AG48" i="1"/>
  <c r="AG27" i="1"/>
  <c r="AG26" i="1"/>
  <c r="AG51" i="1"/>
  <c r="AG50" i="1"/>
  <c r="AG29" i="1"/>
  <c r="AG28" i="1"/>
  <c r="AG53" i="1"/>
  <c r="AG52" i="1"/>
  <c r="AG31" i="1"/>
  <c r="AG30" i="1"/>
  <c r="AG55" i="1"/>
  <c r="AG54" i="1"/>
  <c r="AG56" i="1"/>
  <c r="AG58" i="1"/>
  <c r="AG63" i="1"/>
  <c r="AG66" i="1"/>
  <c r="AF73" i="1"/>
  <c r="AF74" i="1"/>
  <c r="AG72" i="1"/>
  <c r="AG65" i="1"/>
  <c r="AG67" i="1"/>
  <c r="AG78" i="1"/>
  <c r="AG77" i="1"/>
  <c r="AG79" i="1"/>
  <c r="AG62" i="1"/>
  <c r="AG80" i="1"/>
  <c r="AG81" i="1"/>
  <c r="AG69" i="1"/>
  <c r="AG68" i="1"/>
  <c r="AG82" i="1"/>
  <c r="AG83" i="1"/>
  <c r="AF7" i="5"/>
  <c r="AG132" i="5"/>
  <c r="AG131" i="5"/>
  <c r="AG148" i="5"/>
  <c r="AG70" i="1"/>
  <c r="AG118" i="11" a="1"/>
  <c r="AG118" i="11"/>
  <c r="AG7" i="1"/>
  <c r="AH64" i="1"/>
  <c r="AH15" i="1"/>
  <c r="AH14" i="1"/>
  <c r="AH40" i="1"/>
  <c r="AH39" i="1"/>
  <c r="AH19" i="1"/>
  <c r="AH18" i="1"/>
  <c r="AH43" i="1"/>
  <c r="AH42" i="1"/>
  <c r="AH21" i="1"/>
  <c r="AH20" i="1"/>
  <c r="AH45" i="1"/>
  <c r="AH44" i="1"/>
  <c r="AH23" i="1"/>
  <c r="AH22" i="1"/>
  <c r="AH47" i="1"/>
  <c r="AH46" i="1"/>
  <c r="AH48" i="1"/>
  <c r="AH27" i="1"/>
  <c r="AH26" i="1"/>
  <c r="AH51" i="1"/>
  <c r="AH50" i="1"/>
  <c r="AH29" i="1"/>
  <c r="AH28" i="1"/>
  <c r="AH53" i="1"/>
  <c r="AH52" i="1"/>
  <c r="AH31" i="1"/>
  <c r="AH30" i="1"/>
  <c r="AH55" i="1"/>
  <c r="AH54" i="1"/>
  <c r="AH56" i="1"/>
  <c r="AH58" i="1"/>
  <c r="AH63" i="1"/>
  <c r="AH66" i="1"/>
  <c r="AG73" i="1"/>
  <c r="AG74" i="1"/>
  <c r="AH72" i="1"/>
  <c r="AH65" i="1"/>
  <c r="AH67" i="1"/>
  <c r="AH78" i="1"/>
  <c r="AH77" i="1"/>
  <c r="AH79" i="1"/>
  <c r="AH62" i="1"/>
  <c r="AH80" i="1"/>
  <c r="AH81" i="1"/>
  <c r="AH69" i="1"/>
  <c r="AH68" i="1"/>
  <c r="AH82" i="1"/>
  <c r="AH83" i="1"/>
  <c r="AG7" i="5"/>
  <c r="AH132" i="5"/>
  <c r="AH131" i="5"/>
  <c r="AH148" i="5"/>
  <c r="AH70" i="1"/>
  <c r="AH118" i="11" a="1"/>
  <c r="AH118" i="11"/>
  <c r="AH7" i="1"/>
  <c r="AI64" i="1"/>
  <c r="AI15" i="1"/>
  <c r="AI14" i="1"/>
  <c r="AI40" i="1"/>
  <c r="AI39" i="1"/>
  <c r="AI19" i="1"/>
  <c r="AI18" i="1"/>
  <c r="AI43" i="1"/>
  <c r="AI42" i="1"/>
  <c r="AI21" i="1"/>
  <c r="AI20" i="1"/>
  <c r="AI45" i="1"/>
  <c r="AI44" i="1"/>
  <c r="AI23" i="1"/>
  <c r="AI22" i="1"/>
  <c r="AI47" i="1"/>
  <c r="AI46" i="1"/>
  <c r="AI48" i="1"/>
  <c r="AI27" i="1"/>
  <c r="AI26" i="1"/>
  <c r="AI51" i="1"/>
  <c r="AI50" i="1"/>
  <c r="AI29" i="1"/>
  <c r="AI28" i="1"/>
  <c r="AI53" i="1"/>
  <c r="AI52" i="1"/>
  <c r="AI31" i="1"/>
  <c r="AI30" i="1"/>
  <c r="AI55" i="1"/>
  <c r="AI54" i="1"/>
  <c r="AI56" i="1"/>
  <c r="AI58" i="1"/>
  <c r="AI63" i="1"/>
  <c r="AI66" i="1"/>
  <c r="AH73" i="1"/>
  <c r="AH74" i="1"/>
  <c r="AI72" i="1"/>
  <c r="AI65" i="1"/>
  <c r="AI67" i="1"/>
  <c r="AI78" i="1"/>
  <c r="AI77" i="1"/>
  <c r="AI79" i="1"/>
  <c r="AI62" i="1"/>
  <c r="AI80" i="1"/>
  <c r="AI81" i="1"/>
  <c r="AI69" i="1"/>
  <c r="AI68" i="1"/>
  <c r="AI82" i="1"/>
  <c r="AI83" i="1"/>
  <c r="AH7" i="5"/>
  <c r="AI132" i="5"/>
  <c r="AI131" i="5"/>
  <c r="AI148" i="5"/>
  <c r="AI70" i="1"/>
  <c r="AI118" i="11" a="1"/>
  <c r="AI118" i="11"/>
  <c r="AI7" i="1"/>
  <c r="AJ64" i="1"/>
  <c r="AJ15" i="1"/>
  <c r="AJ14" i="1"/>
  <c r="AJ40" i="1"/>
  <c r="AJ39" i="1"/>
  <c r="AJ19" i="1"/>
  <c r="AJ18" i="1"/>
  <c r="AJ43" i="1"/>
  <c r="AJ42" i="1"/>
  <c r="AJ21" i="1"/>
  <c r="AJ20" i="1"/>
  <c r="AJ45" i="1"/>
  <c r="AJ44" i="1"/>
  <c r="AJ23" i="1"/>
  <c r="AJ22" i="1"/>
  <c r="AJ47" i="1"/>
  <c r="AJ46" i="1"/>
  <c r="AJ48" i="1"/>
  <c r="AJ27" i="1"/>
  <c r="AJ26" i="1"/>
  <c r="AJ51" i="1"/>
  <c r="AJ50" i="1"/>
  <c r="AJ29" i="1"/>
  <c r="AJ28" i="1"/>
  <c r="AJ53" i="1"/>
  <c r="AJ52" i="1"/>
  <c r="AJ31" i="1"/>
  <c r="AJ30" i="1"/>
  <c r="AJ55" i="1"/>
  <c r="AJ54" i="1"/>
  <c r="AJ56" i="1"/>
  <c r="AJ58" i="1"/>
  <c r="AJ63" i="1"/>
  <c r="AJ66" i="1"/>
  <c r="AI73" i="1"/>
  <c r="AI74" i="1"/>
  <c r="AJ72" i="1"/>
  <c r="AJ65" i="1"/>
  <c r="AJ67" i="1"/>
  <c r="AJ78" i="1"/>
  <c r="AJ77" i="1"/>
  <c r="AJ79" i="1"/>
  <c r="AJ62" i="1"/>
  <c r="AJ80" i="1"/>
  <c r="AJ81" i="1"/>
  <c r="AJ69" i="1"/>
  <c r="AJ68" i="1"/>
  <c r="AJ82" i="1"/>
  <c r="AJ83" i="1"/>
  <c r="AI7" i="5"/>
  <c r="AJ132" i="5"/>
  <c r="AJ131" i="5"/>
  <c r="AJ148" i="5"/>
  <c r="AJ70" i="1"/>
  <c r="AJ118" i="11" a="1"/>
  <c r="AJ118" i="11"/>
  <c r="AJ7" i="1"/>
  <c r="AK64" i="1"/>
  <c r="AK15" i="1"/>
  <c r="AK14" i="1"/>
  <c r="AK40" i="1"/>
  <c r="AK39" i="1"/>
  <c r="AK19" i="1"/>
  <c r="AK18" i="1"/>
  <c r="AK43" i="1"/>
  <c r="AK42" i="1"/>
  <c r="AK21" i="1"/>
  <c r="AK20" i="1"/>
  <c r="AK45" i="1"/>
  <c r="AK44" i="1"/>
  <c r="AK23" i="1"/>
  <c r="AK22" i="1"/>
  <c r="AK47" i="1"/>
  <c r="AK46" i="1"/>
  <c r="AK48" i="1"/>
  <c r="AK27" i="1"/>
  <c r="AK26" i="1"/>
  <c r="AK51" i="1"/>
  <c r="AK50" i="1"/>
  <c r="AK29" i="1"/>
  <c r="AK28" i="1"/>
  <c r="AK53" i="1"/>
  <c r="AK52" i="1"/>
  <c r="AK31" i="1"/>
  <c r="AK30" i="1"/>
  <c r="AK55" i="1"/>
  <c r="AK54" i="1"/>
  <c r="AK56" i="1"/>
  <c r="AK58" i="1"/>
  <c r="AK63" i="1"/>
  <c r="AK66" i="1"/>
  <c r="AJ73" i="1"/>
  <c r="AJ74" i="1"/>
  <c r="AK72" i="1"/>
  <c r="AK65" i="1"/>
  <c r="AK67" i="1"/>
  <c r="AK78" i="1"/>
  <c r="AK77" i="1"/>
  <c r="AK79" i="1"/>
  <c r="AK62" i="1"/>
  <c r="AK80" i="1"/>
  <c r="AK81" i="1"/>
  <c r="AK69" i="1"/>
  <c r="AK68" i="1"/>
  <c r="AK82" i="1"/>
  <c r="AK83" i="1"/>
  <c r="AJ7" i="5"/>
  <c r="AK132" i="5"/>
  <c r="AK131" i="5"/>
  <c r="AK148" i="5"/>
  <c r="AK70" i="1"/>
  <c r="AK118" i="11" a="1"/>
  <c r="AK118" i="11"/>
  <c r="AK7" i="1"/>
  <c r="AL64" i="1"/>
  <c r="AL15" i="1"/>
  <c r="AL14" i="1"/>
  <c r="AL40" i="1"/>
  <c r="AL39" i="1"/>
  <c r="AL19" i="1"/>
  <c r="AL18" i="1"/>
  <c r="AL43" i="1"/>
  <c r="AL42" i="1"/>
  <c r="AL21" i="1"/>
  <c r="AL20" i="1"/>
  <c r="AL45" i="1"/>
  <c r="AL44" i="1"/>
  <c r="AL23" i="1"/>
  <c r="AL22" i="1"/>
  <c r="AL47" i="1"/>
  <c r="AL46" i="1"/>
  <c r="AL48" i="1"/>
  <c r="AL27" i="1"/>
  <c r="AL26" i="1"/>
  <c r="AL51" i="1"/>
  <c r="AL50" i="1"/>
  <c r="AL29" i="1"/>
  <c r="AL28" i="1"/>
  <c r="AL53" i="1"/>
  <c r="AL52" i="1"/>
  <c r="AL31" i="1"/>
  <c r="AL30" i="1"/>
  <c r="AL55" i="1"/>
  <c r="AL54" i="1"/>
  <c r="AL56" i="1"/>
  <c r="AL58" i="1"/>
  <c r="AL63" i="1"/>
  <c r="AL66" i="1"/>
  <c r="AK73" i="1"/>
  <c r="AK74" i="1"/>
  <c r="AL72" i="1"/>
  <c r="AL65" i="1"/>
  <c r="AL67" i="1"/>
  <c r="AL78" i="1"/>
  <c r="AL77" i="1"/>
  <c r="AL79" i="1"/>
  <c r="AL62" i="1"/>
  <c r="AL80" i="1"/>
  <c r="AL81" i="1"/>
  <c r="AL69" i="1"/>
  <c r="AL68" i="1"/>
  <c r="AL82" i="1"/>
  <c r="AL83" i="1"/>
  <c r="AK7" i="5"/>
  <c r="AL132" i="5"/>
  <c r="AL131" i="5"/>
  <c r="AL148" i="5"/>
  <c r="AL70" i="1"/>
  <c r="AL118" i="11" a="1"/>
  <c r="AL118" i="11"/>
  <c r="AL7" i="1"/>
  <c r="AM64" i="1"/>
  <c r="AM15" i="1"/>
  <c r="AM14" i="1"/>
  <c r="AM40" i="1"/>
  <c r="AM39" i="1"/>
  <c r="AM19" i="1"/>
  <c r="AM18" i="1"/>
  <c r="AM43" i="1"/>
  <c r="AM42" i="1"/>
  <c r="AM21" i="1"/>
  <c r="AM20" i="1"/>
  <c r="AM45" i="1"/>
  <c r="AM44" i="1"/>
  <c r="AM23" i="1"/>
  <c r="AM22" i="1"/>
  <c r="AM47" i="1"/>
  <c r="AM46" i="1"/>
  <c r="AM48" i="1"/>
  <c r="AM27" i="1"/>
  <c r="AM26" i="1"/>
  <c r="AM51" i="1"/>
  <c r="AM50" i="1"/>
  <c r="AM29" i="1"/>
  <c r="AM28" i="1"/>
  <c r="AM53" i="1"/>
  <c r="AM52" i="1"/>
  <c r="AM31" i="1"/>
  <c r="AM30" i="1"/>
  <c r="AM55" i="1"/>
  <c r="AM54" i="1"/>
  <c r="AM56" i="1"/>
  <c r="AM58" i="1"/>
  <c r="AM63" i="1"/>
  <c r="AM66" i="1"/>
  <c r="AL73" i="1"/>
  <c r="AL74" i="1"/>
  <c r="AM72" i="1"/>
  <c r="AM65" i="1"/>
  <c r="AM67" i="1"/>
  <c r="AM78" i="1"/>
  <c r="AM77" i="1"/>
  <c r="AM79" i="1"/>
  <c r="AM62" i="1"/>
  <c r="AM80" i="1"/>
  <c r="AM81" i="1"/>
  <c r="AM69" i="1"/>
  <c r="AM68" i="1"/>
  <c r="AM82" i="1"/>
  <c r="AM83" i="1"/>
  <c r="AL7" i="5"/>
  <c r="AM132" i="5"/>
  <c r="AM131" i="5"/>
  <c r="AM148" i="5"/>
  <c r="AM70" i="1"/>
  <c r="AM118" i="11" a="1"/>
  <c r="AM118" i="11"/>
  <c r="AM7" i="1"/>
  <c r="AN64" i="1"/>
  <c r="AN15" i="1"/>
  <c r="AN14" i="1"/>
  <c r="AN40" i="1"/>
  <c r="AN39" i="1"/>
  <c r="AN19" i="1"/>
  <c r="AN18" i="1"/>
  <c r="AN43" i="1"/>
  <c r="AN42" i="1"/>
  <c r="AN21" i="1"/>
  <c r="AN20" i="1"/>
  <c r="AN45" i="1"/>
  <c r="AN44" i="1"/>
  <c r="AN23" i="1"/>
  <c r="AN22" i="1"/>
  <c r="AN47" i="1"/>
  <c r="AN46" i="1"/>
  <c r="AN48" i="1"/>
  <c r="AN27" i="1"/>
  <c r="AN26" i="1"/>
  <c r="AN51" i="1"/>
  <c r="AN50" i="1"/>
  <c r="AN29" i="1"/>
  <c r="AN28" i="1"/>
  <c r="AN53" i="1"/>
  <c r="AN52" i="1"/>
  <c r="AN31" i="1"/>
  <c r="AN30" i="1"/>
  <c r="AN55" i="1"/>
  <c r="AN54" i="1"/>
  <c r="AN56" i="1"/>
  <c r="AN58" i="1"/>
  <c r="AN63" i="1"/>
  <c r="AN66" i="1"/>
  <c r="AM73" i="1"/>
  <c r="AM74" i="1"/>
  <c r="AN72" i="1"/>
  <c r="AN65" i="1"/>
  <c r="AN67" i="1"/>
  <c r="AN78" i="1"/>
  <c r="AN77" i="1"/>
  <c r="AN79" i="1"/>
  <c r="AN62" i="1"/>
  <c r="AN80" i="1"/>
  <c r="AN81" i="1"/>
  <c r="AN69" i="1"/>
  <c r="AN68" i="1"/>
  <c r="AN82" i="1"/>
  <c r="AN83" i="1"/>
  <c r="AM7" i="5"/>
  <c r="AN132" i="5"/>
  <c r="AN131" i="5"/>
  <c r="AN148" i="5"/>
  <c r="AN70" i="1"/>
  <c r="AN118" i="11" a="1"/>
  <c r="AN118" i="11"/>
  <c r="AN7" i="1"/>
  <c r="AO64" i="1"/>
  <c r="AO15" i="1"/>
  <c r="AO14" i="1"/>
  <c r="AO40" i="1"/>
  <c r="AO39" i="1"/>
  <c r="AO19" i="1"/>
  <c r="AO18" i="1"/>
  <c r="AO43" i="1"/>
  <c r="AO42" i="1"/>
  <c r="AO21" i="1"/>
  <c r="AO20" i="1"/>
  <c r="AO45" i="1"/>
  <c r="AO44" i="1"/>
  <c r="AO23" i="1"/>
  <c r="AO22" i="1"/>
  <c r="AO47" i="1"/>
  <c r="AO46" i="1"/>
  <c r="AO48" i="1"/>
  <c r="AO27" i="1"/>
  <c r="AO26" i="1"/>
  <c r="AO51" i="1"/>
  <c r="AO50" i="1"/>
  <c r="AO29" i="1"/>
  <c r="AO28" i="1"/>
  <c r="AO53" i="1"/>
  <c r="AO52" i="1"/>
  <c r="AO31" i="1"/>
  <c r="AO30" i="1"/>
  <c r="AO55" i="1"/>
  <c r="AO54" i="1"/>
  <c r="AO56" i="1"/>
  <c r="AO58" i="1"/>
  <c r="AO63" i="1"/>
  <c r="AO66" i="1"/>
  <c r="AN73" i="1"/>
  <c r="AN74" i="1"/>
  <c r="AO72" i="1"/>
  <c r="AO65" i="1"/>
  <c r="AO67" i="1"/>
  <c r="AO78" i="1"/>
  <c r="AO77" i="1"/>
  <c r="AO79" i="1"/>
  <c r="AO62" i="1"/>
  <c r="AO80" i="1"/>
  <c r="AO81" i="1"/>
  <c r="AO69" i="1"/>
  <c r="AO68" i="1"/>
  <c r="AO82" i="1"/>
  <c r="AO83" i="1"/>
  <c r="AN7" i="5"/>
  <c r="AO132" i="5"/>
  <c r="AO131" i="5"/>
  <c r="AO148" i="5"/>
  <c r="AO70" i="1"/>
  <c r="AO118" i="11" a="1"/>
  <c r="AO118" i="11"/>
  <c r="AO7" i="1"/>
  <c r="AP64" i="1"/>
  <c r="AP15" i="1"/>
  <c r="AP14" i="1"/>
  <c r="AP40" i="1"/>
  <c r="AP39" i="1"/>
  <c r="AP19" i="1"/>
  <c r="AP18" i="1"/>
  <c r="AP43" i="1"/>
  <c r="AP42" i="1"/>
  <c r="AP21" i="1"/>
  <c r="AP20" i="1"/>
  <c r="AP45" i="1"/>
  <c r="AP44" i="1"/>
  <c r="AP23" i="1"/>
  <c r="AP22" i="1"/>
  <c r="AP47" i="1"/>
  <c r="AP46" i="1"/>
  <c r="AP48" i="1"/>
  <c r="AP27" i="1"/>
  <c r="AP26" i="1"/>
  <c r="AP51" i="1"/>
  <c r="AP50" i="1"/>
  <c r="AP29" i="1"/>
  <c r="AP28" i="1"/>
  <c r="AP53" i="1"/>
  <c r="AP52" i="1"/>
  <c r="AP31" i="1"/>
  <c r="AP30" i="1"/>
  <c r="AP55" i="1"/>
  <c r="AP54" i="1"/>
  <c r="AP56" i="1"/>
  <c r="AP58" i="1"/>
  <c r="AP63" i="1"/>
  <c r="AP66" i="1"/>
  <c r="AO73" i="1"/>
  <c r="AO74" i="1"/>
  <c r="AP72" i="1"/>
  <c r="AP65" i="1"/>
  <c r="AP67" i="1"/>
  <c r="AP78" i="1"/>
  <c r="AP77" i="1"/>
  <c r="AP79" i="1"/>
  <c r="AP62" i="1"/>
  <c r="AP80" i="1"/>
  <c r="AP81" i="1"/>
  <c r="AP69" i="1"/>
  <c r="AP68" i="1"/>
  <c r="AP82" i="1"/>
  <c r="AP83" i="1"/>
  <c r="AO7" i="5"/>
  <c r="AP132" i="5"/>
  <c r="AP131" i="5"/>
  <c r="AP148" i="5"/>
  <c r="AP70" i="1"/>
  <c r="AP118" i="11" a="1"/>
  <c r="AP118" i="11"/>
  <c r="AP7" i="1"/>
  <c r="AQ64" i="1"/>
  <c r="AQ15" i="1"/>
  <c r="AQ14" i="1"/>
  <c r="AQ40" i="1"/>
  <c r="AQ39" i="1"/>
  <c r="AQ19" i="1"/>
  <c r="AQ18" i="1"/>
  <c r="AQ43" i="1"/>
  <c r="AQ42" i="1"/>
  <c r="AQ21" i="1"/>
  <c r="AQ20" i="1"/>
  <c r="AQ45" i="1"/>
  <c r="AQ44" i="1"/>
  <c r="AQ23" i="1"/>
  <c r="AQ22" i="1"/>
  <c r="AQ47" i="1"/>
  <c r="AQ46" i="1"/>
  <c r="AQ48" i="1"/>
  <c r="AQ27" i="1"/>
  <c r="AQ26" i="1"/>
  <c r="AQ51" i="1"/>
  <c r="AQ50" i="1"/>
  <c r="AQ29" i="1"/>
  <c r="AQ28" i="1"/>
  <c r="AQ53" i="1"/>
  <c r="AQ52" i="1"/>
  <c r="AQ31" i="1"/>
  <c r="AQ30" i="1"/>
  <c r="AQ55" i="1"/>
  <c r="AQ54" i="1"/>
  <c r="AQ56" i="1"/>
  <c r="AQ58" i="1"/>
  <c r="AQ63" i="1"/>
  <c r="AQ66" i="1"/>
  <c r="AP73" i="1"/>
  <c r="AP74" i="1"/>
  <c r="AQ72" i="1"/>
  <c r="AQ65" i="1"/>
  <c r="AQ67" i="1"/>
  <c r="AQ78" i="1"/>
  <c r="AQ77" i="1"/>
  <c r="AQ79" i="1"/>
  <c r="AQ62" i="1"/>
  <c r="AQ80" i="1"/>
  <c r="AQ81" i="1"/>
  <c r="AQ69" i="1"/>
  <c r="AQ68" i="1"/>
  <c r="AQ82" i="1"/>
  <c r="AQ83" i="1"/>
  <c r="AP7" i="5"/>
  <c r="AQ132" i="5"/>
  <c r="AQ131" i="5"/>
  <c r="AQ148" i="5"/>
  <c r="AQ70" i="1"/>
  <c r="AQ118" i="11" a="1"/>
  <c r="AQ118" i="11"/>
  <c r="AQ7" i="1"/>
  <c r="AR64" i="1"/>
  <c r="AR15" i="1"/>
  <c r="AR14" i="1"/>
  <c r="AR40" i="1"/>
  <c r="AR39" i="1"/>
  <c r="AR19" i="1"/>
  <c r="AR18" i="1"/>
  <c r="AR43" i="1"/>
  <c r="AR42" i="1"/>
  <c r="AR21" i="1"/>
  <c r="AR20" i="1"/>
  <c r="AR45" i="1"/>
  <c r="AR44" i="1"/>
  <c r="AR23" i="1"/>
  <c r="AR22" i="1"/>
  <c r="AR47" i="1"/>
  <c r="AR46" i="1"/>
  <c r="AR48" i="1"/>
  <c r="AR27" i="1"/>
  <c r="AR26" i="1"/>
  <c r="AR51" i="1"/>
  <c r="AR50" i="1"/>
  <c r="AR29" i="1"/>
  <c r="AR28" i="1"/>
  <c r="AR53" i="1"/>
  <c r="AR52" i="1"/>
  <c r="AR31" i="1"/>
  <c r="AR30" i="1"/>
  <c r="AR55" i="1"/>
  <c r="AR54" i="1"/>
  <c r="AR56" i="1"/>
  <c r="AR58" i="1"/>
  <c r="AR63" i="1"/>
  <c r="AR66" i="1"/>
  <c r="AQ73" i="1"/>
  <c r="AQ74" i="1"/>
  <c r="AR72" i="1"/>
  <c r="AR65" i="1"/>
  <c r="AR67" i="1"/>
  <c r="AR78" i="1"/>
  <c r="AR77" i="1"/>
  <c r="AR79" i="1"/>
  <c r="AR62" i="1"/>
  <c r="AR80" i="1"/>
  <c r="AR81" i="1"/>
  <c r="AR69" i="1"/>
  <c r="AR68" i="1"/>
  <c r="AR82" i="1"/>
  <c r="AR83" i="1"/>
  <c r="AQ7" i="5"/>
  <c r="AR132" i="5"/>
  <c r="AR131" i="5"/>
  <c r="AR148" i="5"/>
  <c r="AR70" i="1"/>
  <c r="AR118" i="11" a="1"/>
  <c r="AR118" i="11"/>
  <c r="AR7" i="1"/>
  <c r="AS64" i="1"/>
  <c r="AS15" i="1"/>
  <c r="AS14" i="1"/>
  <c r="AS40" i="1"/>
  <c r="AS39" i="1"/>
  <c r="AS19" i="1"/>
  <c r="AS18" i="1"/>
  <c r="AS43" i="1"/>
  <c r="AS42" i="1"/>
  <c r="AS21" i="1"/>
  <c r="AS20" i="1"/>
  <c r="AS45" i="1"/>
  <c r="AS44" i="1"/>
  <c r="AS23" i="1"/>
  <c r="AS22" i="1"/>
  <c r="AS47" i="1"/>
  <c r="AS46" i="1"/>
  <c r="AS48" i="1"/>
  <c r="AS27" i="1"/>
  <c r="AS26" i="1"/>
  <c r="AS51" i="1"/>
  <c r="AS50" i="1"/>
  <c r="AS29" i="1"/>
  <c r="AS28" i="1"/>
  <c r="AS53" i="1"/>
  <c r="AS52" i="1"/>
  <c r="AS31" i="1"/>
  <c r="AS30" i="1"/>
  <c r="AS55" i="1"/>
  <c r="AS54" i="1"/>
  <c r="AS56" i="1"/>
  <c r="AS58" i="1"/>
  <c r="AS63" i="1"/>
  <c r="AS66" i="1"/>
  <c r="AR73" i="1"/>
  <c r="AR74" i="1"/>
  <c r="AS72" i="1"/>
  <c r="AS65" i="1"/>
  <c r="AS67" i="1"/>
  <c r="AS78" i="1"/>
  <c r="AS77" i="1"/>
  <c r="AS79" i="1"/>
  <c r="AS62" i="1"/>
  <c r="AS80" i="1"/>
  <c r="AS81" i="1"/>
  <c r="AS69" i="1"/>
  <c r="AS68" i="1"/>
  <c r="AS82" i="1"/>
  <c r="AS83" i="1"/>
  <c r="AR7" i="5"/>
  <c r="AS132" i="5"/>
  <c r="AS131" i="5"/>
  <c r="AS148" i="5"/>
  <c r="AS70" i="1"/>
  <c r="AS118" i="11" a="1"/>
  <c r="AS118" i="11"/>
  <c r="AS7" i="1"/>
  <c r="AT64" i="1"/>
  <c r="AT15" i="1"/>
  <c r="AT14" i="1"/>
  <c r="AT40" i="1"/>
  <c r="AT39" i="1"/>
  <c r="AT19" i="1"/>
  <c r="AT18" i="1"/>
  <c r="AT43" i="1"/>
  <c r="AT42" i="1"/>
  <c r="AT21" i="1"/>
  <c r="AT20" i="1"/>
  <c r="AT45" i="1"/>
  <c r="AT44" i="1"/>
  <c r="AT23" i="1"/>
  <c r="AT22" i="1"/>
  <c r="AT47" i="1"/>
  <c r="AT46" i="1"/>
  <c r="AT48" i="1"/>
  <c r="AT27" i="1"/>
  <c r="AT26" i="1"/>
  <c r="AT51" i="1"/>
  <c r="AT50" i="1"/>
  <c r="AT29" i="1"/>
  <c r="AT28" i="1"/>
  <c r="AT53" i="1"/>
  <c r="AT52" i="1"/>
  <c r="AT31" i="1"/>
  <c r="AT30" i="1"/>
  <c r="AT55" i="1"/>
  <c r="AT54" i="1"/>
  <c r="AT56" i="1"/>
  <c r="AT58" i="1"/>
  <c r="AT63" i="1"/>
  <c r="AT66" i="1"/>
  <c r="AS73" i="1"/>
  <c r="AS74" i="1"/>
  <c r="AT72" i="1"/>
  <c r="AT65" i="1"/>
  <c r="AT67" i="1"/>
  <c r="AT78" i="1"/>
  <c r="AT77" i="1"/>
  <c r="AT79" i="1"/>
  <c r="AT62" i="1"/>
  <c r="AT80" i="1"/>
  <c r="AT81" i="1"/>
  <c r="AT69" i="1"/>
  <c r="AT68" i="1"/>
  <c r="AT82" i="1"/>
  <c r="AT83" i="1"/>
  <c r="AS7" i="5"/>
  <c r="AT132" i="5"/>
  <c r="AT131" i="5"/>
  <c r="AT148" i="5"/>
  <c r="AT70" i="1"/>
  <c r="AT118" i="11" a="1"/>
  <c r="AT118" i="11"/>
  <c r="AT7" i="1"/>
  <c r="AU64" i="1"/>
  <c r="AU15" i="1"/>
  <c r="AU14" i="1"/>
  <c r="AU40" i="1"/>
  <c r="AU39" i="1"/>
  <c r="AU19" i="1"/>
  <c r="AU18" i="1"/>
  <c r="AU43" i="1"/>
  <c r="AU42" i="1"/>
  <c r="AU21" i="1"/>
  <c r="AU20" i="1"/>
  <c r="AU45" i="1"/>
  <c r="AU44" i="1"/>
  <c r="AU23" i="1"/>
  <c r="AU22" i="1"/>
  <c r="AU47" i="1"/>
  <c r="AU46" i="1"/>
  <c r="AU48" i="1"/>
  <c r="AU27" i="1"/>
  <c r="AU26" i="1"/>
  <c r="AU51" i="1"/>
  <c r="AU50" i="1"/>
  <c r="AU29" i="1"/>
  <c r="AU28" i="1"/>
  <c r="AU53" i="1"/>
  <c r="AU52" i="1"/>
  <c r="AU31" i="1"/>
  <c r="AU30" i="1"/>
  <c r="AU55" i="1"/>
  <c r="AU54" i="1"/>
  <c r="AU56" i="1"/>
  <c r="AU58" i="1"/>
  <c r="AU63" i="1"/>
  <c r="AU66" i="1"/>
  <c r="AT73" i="1"/>
  <c r="AT74" i="1"/>
  <c r="AU72" i="1"/>
  <c r="AU65" i="1"/>
  <c r="AU67" i="1"/>
  <c r="AU78" i="1"/>
  <c r="AU77" i="1"/>
  <c r="AU79" i="1"/>
  <c r="AU62" i="1"/>
  <c r="AU80" i="1"/>
  <c r="AU81" i="1"/>
  <c r="AU69" i="1"/>
  <c r="AU68" i="1"/>
  <c r="AU82" i="1"/>
  <c r="AU83" i="1"/>
  <c r="AT7" i="5"/>
  <c r="AU132" i="5"/>
  <c r="AU131" i="5"/>
  <c r="AU148" i="5"/>
  <c r="AU70" i="1"/>
  <c r="AU118" i="11" a="1"/>
  <c r="AU118" i="11"/>
  <c r="AU7" i="1"/>
  <c r="AV64" i="1"/>
  <c r="AV15" i="1"/>
  <c r="AV14" i="1"/>
  <c r="AV40" i="1"/>
  <c r="AV39" i="1"/>
  <c r="AV19" i="1"/>
  <c r="AV18" i="1"/>
  <c r="AV43" i="1"/>
  <c r="AV42" i="1"/>
  <c r="AV21" i="1"/>
  <c r="AV20" i="1"/>
  <c r="AV45" i="1"/>
  <c r="AV44" i="1"/>
  <c r="AV23" i="1"/>
  <c r="AV22" i="1"/>
  <c r="AV47" i="1"/>
  <c r="AV46" i="1"/>
  <c r="AV48" i="1"/>
  <c r="AV27" i="1"/>
  <c r="AV26" i="1"/>
  <c r="AV51" i="1"/>
  <c r="AV50" i="1"/>
  <c r="AV29" i="1"/>
  <c r="AV28" i="1"/>
  <c r="AV53" i="1"/>
  <c r="AV52" i="1"/>
  <c r="AV31" i="1"/>
  <c r="AV30" i="1"/>
  <c r="AV55" i="1"/>
  <c r="AV54" i="1"/>
  <c r="AV56" i="1"/>
  <c r="AV58" i="1"/>
  <c r="AV63" i="1"/>
  <c r="AV66" i="1"/>
  <c r="AU73" i="1"/>
  <c r="AU74" i="1"/>
  <c r="AV72" i="1"/>
  <c r="AV65" i="1"/>
  <c r="AV67" i="1"/>
  <c r="AV78" i="1"/>
  <c r="AV77" i="1"/>
  <c r="AV79" i="1"/>
  <c r="AV62" i="1"/>
  <c r="AV80" i="1"/>
  <c r="AV81" i="1"/>
  <c r="AV69" i="1"/>
  <c r="AV68" i="1"/>
  <c r="AV82" i="1"/>
  <c r="AV83" i="1"/>
  <c r="AU7" i="5"/>
  <c r="AV132" i="5"/>
  <c r="AV131" i="5"/>
  <c r="AV148" i="5"/>
  <c r="AV70" i="1"/>
  <c r="AV118" i="11" a="1"/>
  <c r="AV118" i="11"/>
  <c r="AV7" i="1"/>
  <c r="AW64" i="1"/>
  <c r="AW15" i="1"/>
  <c r="AW14" i="1"/>
  <c r="AW40" i="1"/>
  <c r="AW39" i="1"/>
  <c r="AW19" i="1"/>
  <c r="AW18" i="1"/>
  <c r="AW43" i="1"/>
  <c r="AW42" i="1"/>
  <c r="AW21" i="1"/>
  <c r="AW20" i="1"/>
  <c r="AW45" i="1"/>
  <c r="AW44" i="1"/>
  <c r="AW23" i="1"/>
  <c r="AW22" i="1"/>
  <c r="AW47" i="1"/>
  <c r="AW46" i="1"/>
  <c r="AW48" i="1"/>
  <c r="AW27" i="1"/>
  <c r="AW26" i="1"/>
  <c r="AW51" i="1"/>
  <c r="AW50" i="1"/>
  <c r="AW29" i="1"/>
  <c r="AW28" i="1"/>
  <c r="AW53" i="1"/>
  <c r="AW52" i="1"/>
  <c r="AW31" i="1"/>
  <c r="AW30" i="1"/>
  <c r="AW55" i="1"/>
  <c r="AW54" i="1"/>
  <c r="AW56" i="1"/>
  <c r="AW58" i="1"/>
  <c r="AW63" i="1"/>
  <c r="AW66" i="1"/>
  <c r="AV73" i="1"/>
  <c r="AV74" i="1"/>
  <c r="AW72" i="1"/>
  <c r="AW65" i="1"/>
  <c r="AW67" i="1"/>
  <c r="AW78" i="1"/>
  <c r="AW77" i="1"/>
  <c r="AW79" i="1"/>
  <c r="AW62" i="1"/>
  <c r="AW80" i="1"/>
  <c r="AW81" i="1"/>
  <c r="AW69" i="1"/>
  <c r="AW68" i="1"/>
  <c r="AW82" i="1"/>
  <c r="AW83" i="1"/>
  <c r="AV7" i="5"/>
  <c r="AW132" i="5"/>
  <c r="AW131" i="5"/>
  <c r="AW148" i="5"/>
  <c r="AW70" i="1"/>
  <c r="AW118" i="11" a="1"/>
  <c r="AW118" i="11"/>
  <c r="AW7" i="1"/>
  <c r="AX64" i="1"/>
  <c r="AX15" i="1"/>
  <c r="AX14" i="1"/>
  <c r="AX40" i="1"/>
  <c r="AX39" i="1"/>
  <c r="AX19" i="1"/>
  <c r="AX18" i="1"/>
  <c r="AX43" i="1"/>
  <c r="AX42" i="1"/>
  <c r="AX21" i="1"/>
  <c r="AX20" i="1"/>
  <c r="AX45" i="1"/>
  <c r="AX44" i="1"/>
  <c r="AX23" i="1"/>
  <c r="AX22" i="1"/>
  <c r="AX47" i="1"/>
  <c r="AX46" i="1"/>
  <c r="AX48" i="1"/>
  <c r="AX27" i="1"/>
  <c r="AX26" i="1"/>
  <c r="AX51" i="1"/>
  <c r="AX50" i="1"/>
  <c r="AX29" i="1"/>
  <c r="AX28" i="1"/>
  <c r="AX53" i="1"/>
  <c r="AX52" i="1"/>
  <c r="AX31" i="1"/>
  <c r="AX30" i="1"/>
  <c r="AX55" i="1"/>
  <c r="AX54" i="1"/>
  <c r="AX56" i="1"/>
  <c r="AX58" i="1"/>
  <c r="AX63" i="1"/>
  <c r="AX66" i="1"/>
  <c r="AW73" i="1"/>
  <c r="AW74" i="1"/>
  <c r="AX72" i="1"/>
  <c r="AX65" i="1"/>
  <c r="AX67" i="1"/>
  <c r="AX78" i="1"/>
  <c r="AX77" i="1"/>
  <c r="AX79" i="1"/>
  <c r="AX62" i="1"/>
  <c r="AX80" i="1"/>
  <c r="AX81" i="1"/>
  <c r="AX69" i="1"/>
  <c r="AX68" i="1"/>
  <c r="AX82" i="1"/>
  <c r="AX83" i="1"/>
  <c r="AW7" i="5"/>
  <c r="AX132" i="5"/>
  <c r="AX131" i="5"/>
  <c r="AX148" i="5"/>
  <c r="AX70" i="1"/>
  <c r="AX118" i="11" a="1"/>
  <c r="AX118" i="11"/>
  <c r="AX7" i="1"/>
  <c r="AY64" i="1"/>
  <c r="AY15" i="1"/>
  <c r="AY14" i="1"/>
  <c r="AY40" i="1"/>
  <c r="AY39" i="1"/>
  <c r="AY19" i="1"/>
  <c r="AY18" i="1"/>
  <c r="AY43" i="1"/>
  <c r="AY42" i="1"/>
  <c r="AY21" i="1"/>
  <c r="AY20" i="1"/>
  <c r="AY45" i="1"/>
  <c r="AY44" i="1"/>
  <c r="AY23" i="1"/>
  <c r="AY22" i="1"/>
  <c r="AY47" i="1"/>
  <c r="AY46" i="1"/>
  <c r="AY48" i="1"/>
  <c r="AY27" i="1"/>
  <c r="AY26" i="1"/>
  <c r="AY51" i="1"/>
  <c r="AY50" i="1"/>
  <c r="AY29" i="1"/>
  <c r="AY28" i="1"/>
  <c r="AY53" i="1"/>
  <c r="AY52" i="1"/>
  <c r="AY31" i="1"/>
  <c r="AY30" i="1"/>
  <c r="AY55" i="1"/>
  <c r="AY54" i="1"/>
  <c r="AY56" i="1"/>
  <c r="AY58" i="1"/>
  <c r="AY63" i="1"/>
  <c r="AY66" i="1"/>
  <c r="AX73" i="1"/>
  <c r="AX74" i="1"/>
  <c r="AY72" i="1"/>
  <c r="AY65" i="1"/>
  <c r="AY67" i="1"/>
  <c r="AY78" i="1"/>
  <c r="AY77" i="1"/>
  <c r="AY79" i="1"/>
  <c r="AY62" i="1"/>
  <c r="AY80" i="1"/>
  <c r="AY81" i="1"/>
  <c r="AY69" i="1"/>
  <c r="AY68" i="1"/>
  <c r="AY82" i="1"/>
  <c r="AY83" i="1"/>
  <c r="AX7" i="5"/>
  <c r="AY132" i="5"/>
  <c r="AY131" i="5"/>
  <c r="AY148" i="5"/>
  <c r="AY70" i="1"/>
  <c r="AY118" i="11" a="1"/>
  <c r="AY118" i="11"/>
  <c r="AY7" i="1"/>
  <c r="AZ64" i="1"/>
  <c r="AZ15" i="1"/>
  <c r="AZ14" i="1"/>
  <c r="AZ40" i="1"/>
  <c r="AZ39" i="1"/>
  <c r="AZ19" i="1"/>
  <c r="AZ18" i="1"/>
  <c r="AZ43" i="1"/>
  <c r="AZ42" i="1"/>
  <c r="AZ21" i="1"/>
  <c r="AZ20" i="1"/>
  <c r="AZ45" i="1"/>
  <c r="AZ44" i="1"/>
  <c r="AZ23" i="1"/>
  <c r="AZ22" i="1"/>
  <c r="AZ47" i="1"/>
  <c r="AZ46" i="1"/>
  <c r="AZ48" i="1"/>
  <c r="AZ27" i="1"/>
  <c r="AZ26" i="1"/>
  <c r="AZ51" i="1"/>
  <c r="AZ50" i="1"/>
  <c r="AZ29" i="1"/>
  <c r="AZ28" i="1"/>
  <c r="AZ53" i="1"/>
  <c r="AZ52" i="1"/>
  <c r="AZ31" i="1"/>
  <c r="AZ30" i="1"/>
  <c r="AZ55" i="1"/>
  <c r="AZ54" i="1"/>
  <c r="AZ56" i="1"/>
  <c r="AZ58" i="1"/>
  <c r="AZ63" i="1"/>
  <c r="AZ66" i="1"/>
  <c r="AY73" i="1"/>
  <c r="AY74" i="1"/>
  <c r="AZ72" i="1"/>
  <c r="AZ65" i="1"/>
  <c r="AZ67" i="1"/>
  <c r="AZ78" i="1"/>
  <c r="AZ77" i="1"/>
  <c r="AZ79" i="1"/>
  <c r="AZ62" i="1"/>
  <c r="AZ80" i="1"/>
  <c r="AZ81" i="1"/>
  <c r="AZ69" i="1"/>
  <c r="AZ68" i="1"/>
  <c r="AZ82" i="1"/>
  <c r="AZ83" i="1"/>
  <c r="AY7" i="5"/>
  <c r="AZ132" i="5"/>
  <c r="AZ131" i="5"/>
  <c r="AZ148" i="5"/>
  <c r="AZ70" i="1"/>
  <c r="AZ118" i="11" a="1"/>
  <c r="AZ118" i="11"/>
  <c r="AZ7" i="1"/>
  <c r="BA64" i="1"/>
  <c r="BA15" i="1"/>
  <c r="BA14" i="1"/>
  <c r="BA40" i="1"/>
  <c r="BA39" i="1"/>
  <c r="BA19" i="1"/>
  <c r="BA18" i="1"/>
  <c r="BA43" i="1"/>
  <c r="BA42" i="1"/>
  <c r="BA21" i="1"/>
  <c r="BA20" i="1"/>
  <c r="BA45" i="1"/>
  <c r="BA44" i="1"/>
  <c r="BA23" i="1"/>
  <c r="BA22" i="1"/>
  <c r="BA47" i="1"/>
  <c r="BA46" i="1"/>
  <c r="BA48" i="1"/>
  <c r="BA27" i="1"/>
  <c r="BA26" i="1"/>
  <c r="BA51" i="1"/>
  <c r="BA50" i="1"/>
  <c r="BA29" i="1"/>
  <c r="BA28" i="1"/>
  <c r="BA53" i="1"/>
  <c r="BA52" i="1"/>
  <c r="BA31" i="1"/>
  <c r="BA30" i="1"/>
  <c r="BA55" i="1"/>
  <c r="BA54" i="1"/>
  <c r="BA56" i="1"/>
  <c r="BA58" i="1"/>
  <c r="BA63" i="1"/>
  <c r="BA66" i="1"/>
  <c r="AZ73" i="1"/>
  <c r="AZ74" i="1"/>
  <c r="BA72" i="1"/>
  <c r="BA65" i="1"/>
  <c r="BA67" i="1"/>
  <c r="BA78" i="1"/>
  <c r="BA77" i="1"/>
  <c r="BA79" i="1"/>
  <c r="BA62" i="1"/>
  <c r="BA80" i="1"/>
  <c r="BA81" i="1"/>
  <c r="BA69" i="1"/>
  <c r="BA68" i="1"/>
  <c r="BA82" i="1"/>
  <c r="BA83" i="1"/>
  <c r="AZ7" i="5"/>
  <c r="BA132" i="5"/>
  <c r="BA131" i="5"/>
  <c r="BA148" i="5"/>
  <c r="BA70" i="1"/>
  <c r="BA118" i="11" a="1"/>
  <c r="BA118" i="11"/>
  <c r="BA7" i="1"/>
  <c r="BB64" i="1"/>
  <c r="BB15" i="1"/>
  <c r="BB14" i="1"/>
  <c r="BB40" i="1"/>
  <c r="BB39" i="1"/>
  <c r="BB19" i="1"/>
  <c r="BB18" i="1"/>
  <c r="BB43" i="1"/>
  <c r="BB42" i="1"/>
  <c r="BB21" i="1"/>
  <c r="BB20" i="1"/>
  <c r="BB45" i="1"/>
  <c r="BB44" i="1"/>
  <c r="BB23" i="1"/>
  <c r="BB22" i="1"/>
  <c r="BB47" i="1"/>
  <c r="BB46" i="1"/>
  <c r="BB48" i="1"/>
  <c r="BB27" i="1"/>
  <c r="BB26" i="1"/>
  <c r="BB51" i="1"/>
  <c r="BB50" i="1"/>
  <c r="BB29" i="1"/>
  <c r="BB28" i="1"/>
  <c r="BB53" i="1"/>
  <c r="BB52" i="1"/>
  <c r="BB31" i="1"/>
  <c r="BB30" i="1"/>
  <c r="BB55" i="1"/>
  <c r="BB54" i="1"/>
  <c r="BB56" i="1"/>
  <c r="BB58" i="1"/>
  <c r="BB63" i="1"/>
  <c r="BB66" i="1"/>
  <c r="BA73" i="1"/>
  <c r="BA74" i="1"/>
  <c r="BB72" i="1"/>
  <c r="BB65" i="1"/>
  <c r="BB67" i="1"/>
  <c r="BB78" i="1"/>
  <c r="BB77" i="1"/>
  <c r="BB79" i="1"/>
  <c r="BB62" i="1"/>
  <c r="BB80" i="1"/>
  <c r="BB81" i="1"/>
  <c r="BB69" i="1"/>
  <c r="BB68" i="1"/>
  <c r="BB82" i="1"/>
  <c r="BB83" i="1"/>
  <c r="BA7" i="5"/>
  <c r="BB132" i="5"/>
  <c r="BB131" i="5"/>
  <c r="BB148" i="5"/>
  <c r="BB70" i="1"/>
  <c r="BB118" i="11" a="1"/>
  <c r="BB118" i="11"/>
  <c r="BB7" i="1"/>
  <c r="BC64" i="1"/>
  <c r="BC15" i="1"/>
  <c r="BC14" i="1"/>
  <c r="BC40" i="1"/>
  <c r="BC39" i="1"/>
  <c r="BC19" i="1"/>
  <c r="BC18" i="1"/>
  <c r="BC43" i="1"/>
  <c r="BC42" i="1"/>
  <c r="BC21" i="1"/>
  <c r="BC20" i="1"/>
  <c r="BC45" i="1"/>
  <c r="BC44" i="1"/>
  <c r="BC23" i="1"/>
  <c r="BC22" i="1"/>
  <c r="BC47" i="1"/>
  <c r="BC46" i="1"/>
  <c r="BC48" i="1"/>
  <c r="BC27" i="1"/>
  <c r="BC26" i="1"/>
  <c r="BC51" i="1"/>
  <c r="BC50" i="1"/>
  <c r="BC29" i="1"/>
  <c r="BC28" i="1"/>
  <c r="BC53" i="1"/>
  <c r="BC52" i="1"/>
  <c r="BC31" i="1"/>
  <c r="BC30" i="1"/>
  <c r="BC55" i="1"/>
  <c r="BC54" i="1"/>
  <c r="BC56" i="1"/>
  <c r="BC58" i="1"/>
  <c r="BC63" i="1"/>
  <c r="BC66" i="1"/>
  <c r="BB73" i="1"/>
  <c r="BB74" i="1"/>
  <c r="BC72" i="1"/>
  <c r="BC65" i="1"/>
  <c r="BC67" i="1"/>
  <c r="BC78" i="1"/>
  <c r="BC77" i="1"/>
  <c r="BC79" i="1"/>
  <c r="BC62" i="1"/>
  <c r="BC80" i="1"/>
  <c r="BC81" i="1"/>
  <c r="BC69" i="1"/>
  <c r="BC68" i="1"/>
  <c r="BC82" i="1"/>
  <c r="BC83" i="1"/>
  <c r="BB7" i="5"/>
  <c r="BC132" i="5"/>
  <c r="BC131" i="5"/>
  <c r="BC148" i="5"/>
  <c r="BC70" i="1"/>
  <c r="BC118" i="11" a="1"/>
  <c r="BC118" i="11"/>
  <c r="BC7" i="1"/>
  <c r="BD64" i="1"/>
  <c r="BD15" i="1"/>
  <c r="BD14" i="1"/>
  <c r="BD40" i="1"/>
  <c r="BD39" i="1"/>
  <c r="BD19" i="1"/>
  <c r="BD18" i="1"/>
  <c r="BD43" i="1"/>
  <c r="BD42" i="1"/>
  <c r="BD21" i="1"/>
  <c r="BD20" i="1"/>
  <c r="BD45" i="1"/>
  <c r="BD44" i="1"/>
  <c r="BD23" i="1"/>
  <c r="BD22" i="1"/>
  <c r="BD47" i="1"/>
  <c r="BD46" i="1"/>
  <c r="BD48" i="1"/>
  <c r="BD27" i="1"/>
  <c r="BD26" i="1"/>
  <c r="BD51" i="1"/>
  <c r="BD50" i="1"/>
  <c r="BD29" i="1"/>
  <c r="BD28" i="1"/>
  <c r="BD53" i="1"/>
  <c r="BD52" i="1"/>
  <c r="BD31" i="1"/>
  <c r="BD30" i="1"/>
  <c r="BD55" i="1"/>
  <c r="BD54" i="1"/>
  <c r="BD56" i="1"/>
  <c r="BD58" i="1"/>
  <c r="BD63" i="1"/>
  <c r="BD66" i="1"/>
  <c r="BC73" i="1"/>
  <c r="BC74" i="1"/>
  <c r="BD72" i="1"/>
  <c r="BD65" i="1"/>
  <c r="BD67" i="1"/>
  <c r="BD78" i="1"/>
  <c r="BD77" i="1"/>
  <c r="BD79" i="1"/>
  <c r="BD62" i="1"/>
  <c r="BD80" i="1"/>
  <c r="BD81" i="1"/>
  <c r="BD69" i="1"/>
  <c r="BD68" i="1"/>
  <c r="BD82" i="1"/>
  <c r="BD83" i="1"/>
  <c r="BC7" i="5"/>
  <c r="BD132" i="5"/>
  <c r="BD131" i="5"/>
  <c r="BD148" i="5"/>
  <c r="BD70" i="1"/>
  <c r="BD118" i="11" a="1"/>
  <c r="BD118" i="11"/>
  <c r="BD7" i="1"/>
  <c r="BE64" i="1"/>
  <c r="BE15" i="1"/>
  <c r="BE14" i="1"/>
  <c r="BE40" i="1"/>
  <c r="BE39" i="1"/>
  <c r="BE19" i="1"/>
  <c r="BE18" i="1"/>
  <c r="BE43" i="1"/>
  <c r="BE42" i="1"/>
  <c r="BE21" i="1"/>
  <c r="BE20" i="1"/>
  <c r="BE45" i="1"/>
  <c r="BE44" i="1"/>
  <c r="BE23" i="1"/>
  <c r="BE22" i="1"/>
  <c r="BE47" i="1"/>
  <c r="BE46" i="1"/>
  <c r="BE48" i="1"/>
  <c r="BE27" i="1"/>
  <c r="BE26" i="1"/>
  <c r="BE51" i="1"/>
  <c r="BE50" i="1"/>
  <c r="BE29" i="1"/>
  <c r="BE28" i="1"/>
  <c r="BE53" i="1"/>
  <c r="BE52" i="1"/>
  <c r="BE31" i="1"/>
  <c r="BE30" i="1"/>
  <c r="BE55" i="1"/>
  <c r="BE54" i="1"/>
  <c r="BE56" i="1"/>
  <c r="BE58" i="1"/>
  <c r="BE63" i="1"/>
  <c r="BE66" i="1"/>
  <c r="BD73" i="1"/>
  <c r="BD74" i="1"/>
  <c r="BE72" i="1"/>
  <c r="BE65" i="1"/>
  <c r="BE67" i="1"/>
  <c r="BE78" i="1"/>
  <c r="BE77" i="1"/>
  <c r="BE79" i="1"/>
  <c r="BE62" i="1"/>
  <c r="BE80" i="1"/>
  <c r="BE81" i="1"/>
  <c r="BE69" i="1"/>
  <c r="BE68" i="1"/>
  <c r="BE82" i="1"/>
  <c r="BE83" i="1"/>
  <c r="BD7" i="5"/>
  <c r="BE132" i="5"/>
  <c r="BE131" i="5"/>
  <c r="BE148" i="5"/>
  <c r="BE70" i="1"/>
  <c r="BE118" i="11" a="1"/>
  <c r="BE118" i="11"/>
  <c r="X119" i="11"/>
  <c r="Y119" i="11"/>
  <c r="Z119" i="11"/>
  <c r="AA119" i="11"/>
  <c r="AB119" i="11"/>
  <c r="AC119" i="11"/>
  <c r="AD119" i="11"/>
  <c r="AE119" i="11"/>
  <c r="AF119" i="11"/>
  <c r="AG119" i="11"/>
  <c r="AH119" i="11"/>
  <c r="AI119" i="11"/>
  <c r="AJ119" i="11"/>
  <c r="AK119" i="11"/>
  <c r="AL119" i="11"/>
  <c r="AM119" i="11"/>
  <c r="AN119" i="11"/>
  <c r="AO119" i="11"/>
  <c r="AP119" i="11"/>
  <c r="AQ119" i="11"/>
  <c r="AR119" i="11"/>
  <c r="AS119" i="11"/>
  <c r="AT119" i="11"/>
  <c r="AU119" i="11"/>
  <c r="AV119" i="11"/>
  <c r="AW119" i="11"/>
  <c r="AX119" i="11"/>
  <c r="AY119" i="11"/>
  <c r="AZ119" i="11"/>
  <c r="BA119" i="11"/>
  <c r="BB119" i="11"/>
  <c r="BC119" i="11"/>
  <c r="BD119" i="11"/>
  <c r="BE119" i="11"/>
  <c r="X110" i="11"/>
  <c r="X120" i="11"/>
  <c r="Y110" i="11"/>
  <c r="Y120" i="11"/>
  <c r="Z110" i="11"/>
  <c r="Z120" i="11"/>
  <c r="AA110" i="11"/>
  <c r="AA120" i="11"/>
  <c r="AB110" i="11"/>
  <c r="AB120" i="11"/>
  <c r="AC110" i="11"/>
  <c r="AC120" i="11"/>
  <c r="AD110" i="11"/>
  <c r="AD120" i="11"/>
  <c r="AE110" i="11"/>
  <c r="AE120" i="11"/>
  <c r="AF110" i="11"/>
  <c r="AF120" i="11"/>
  <c r="AG110" i="11"/>
  <c r="AG120" i="11"/>
  <c r="AH110" i="11"/>
  <c r="AH120" i="11"/>
  <c r="AI110" i="11"/>
  <c r="AI120" i="11"/>
  <c r="AJ110" i="11"/>
  <c r="AJ120" i="11"/>
  <c r="AK110" i="11"/>
  <c r="AK120" i="11"/>
  <c r="AL110" i="11"/>
  <c r="AL120" i="11"/>
  <c r="AM110" i="11"/>
  <c r="AM120" i="11"/>
  <c r="AN110" i="11"/>
  <c r="AN120" i="11"/>
  <c r="AO110" i="11"/>
  <c r="AO120" i="11"/>
  <c r="AP110" i="11"/>
  <c r="AP120" i="11"/>
  <c r="AQ110" i="11"/>
  <c r="AQ120" i="11"/>
  <c r="AR110" i="11"/>
  <c r="AR120" i="11"/>
  <c r="AS110" i="11"/>
  <c r="AS120" i="11"/>
  <c r="AT110" i="11"/>
  <c r="AT120" i="11"/>
  <c r="AU110" i="11"/>
  <c r="AU120" i="11"/>
  <c r="AV110" i="11"/>
  <c r="AV120" i="11"/>
  <c r="AW110" i="11"/>
  <c r="AW120" i="11"/>
  <c r="AX110" i="11"/>
  <c r="AX120" i="11"/>
  <c r="AY110" i="11"/>
  <c r="AY120" i="11"/>
  <c r="AZ110" i="11"/>
  <c r="AZ120" i="11"/>
  <c r="BA110" i="11"/>
  <c r="BA120" i="11"/>
  <c r="BB110" i="11"/>
  <c r="BB120" i="11"/>
  <c r="BC110" i="11"/>
  <c r="BC120" i="11"/>
  <c r="BD110" i="11"/>
  <c r="BD120" i="11"/>
  <c r="BE110" i="11"/>
  <c r="BE120" i="11"/>
  <c r="W148" i="5"/>
  <c r="W118" i="11" a="1"/>
  <c r="W118" i="11"/>
  <c r="X121" i="11"/>
  <c r="Y121" i="11"/>
  <c r="Z121" i="11"/>
  <c r="AA121" i="11"/>
  <c r="AB121" i="11"/>
  <c r="AC121" i="11"/>
  <c r="AD121" i="11"/>
  <c r="AE121" i="11"/>
  <c r="AF121" i="11"/>
  <c r="AG121" i="11"/>
  <c r="AH121" i="11"/>
  <c r="AI121" i="11"/>
  <c r="AJ121" i="11"/>
  <c r="AK121" i="11"/>
  <c r="AL121" i="11"/>
  <c r="AM121" i="11"/>
  <c r="AN121" i="11"/>
  <c r="AO121" i="11"/>
  <c r="AP121" i="11"/>
  <c r="AQ121" i="11"/>
  <c r="AR121" i="11"/>
  <c r="AS121" i="11"/>
  <c r="AT121" i="11"/>
  <c r="AU121" i="11"/>
  <c r="AV121" i="11"/>
  <c r="AW121" i="11"/>
  <c r="AX121" i="11"/>
  <c r="AY121" i="11"/>
  <c r="AZ121" i="11"/>
  <c r="BA121" i="11"/>
  <c r="BB121" i="11"/>
  <c r="BC121" i="11"/>
  <c r="BD121" i="11"/>
  <c r="BE121" i="11"/>
  <c r="X7" i="11"/>
  <c r="W110" i="11"/>
  <c r="W120" i="11"/>
  <c r="X122" i="11"/>
  <c r="Y7" i="11"/>
  <c r="Y122" i="11"/>
  <c r="Z7" i="11"/>
  <c r="Z122" i="11"/>
  <c r="AA7" i="11"/>
  <c r="AA122" i="11"/>
  <c r="AB7" i="11"/>
  <c r="AB122" i="11"/>
  <c r="AC7" i="11"/>
  <c r="AC122" i="11"/>
  <c r="AD7" i="11"/>
  <c r="AD122" i="11"/>
  <c r="AE7" i="11"/>
  <c r="AE122" i="11"/>
  <c r="AF7" i="11"/>
  <c r="AF122" i="11"/>
  <c r="AG7" i="11"/>
  <c r="AG122" i="11"/>
  <c r="AH7" i="11"/>
  <c r="AH122" i="11"/>
  <c r="AI7" i="11"/>
  <c r="AI122" i="11"/>
  <c r="AJ7" i="11"/>
  <c r="AJ122" i="11"/>
  <c r="AK7" i="11"/>
  <c r="AK122" i="11"/>
  <c r="AL7" i="11"/>
  <c r="AL122" i="11"/>
  <c r="AM7" i="11"/>
  <c r="AM122" i="11"/>
  <c r="AN7" i="11"/>
  <c r="AN122" i="11"/>
  <c r="AO7" i="11"/>
  <c r="AO122" i="11"/>
  <c r="AP7" i="11"/>
  <c r="AP122" i="11"/>
  <c r="AQ7" i="11"/>
  <c r="AQ122" i="11"/>
  <c r="AR7" i="11"/>
  <c r="AR122" i="11"/>
  <c r="AS7" i="11"/>
  <c r="AS122" i="11"/>
  <c r="AT7" i="11"/>
  <c r="AT122" i="11"/>
  <c r="AU7" i="11"/>
  <c r="AU122" i="11"/>
  <c r="AV7" i="11"/>
  <c r="AV122" i="11"/>
  <c r="AW7" i="11"/>
  <c r="AW122" i="11"/>
  <c r="AX7" i="11"/>
  <c r="AX122" i="11"/>
  <c r="AY7" i="11"/>
  <c r="AY122" i="11"/>
  <c r="AZ7" i="11"/>
  <c r="AZ122" i="11"/>
  <c r="BA7" i="11"/>
  <c r="BA122" i="11"/>
  <c r="BB7" i="11"/>
  <c r="BB122" i="11"/>
  <c r="BC7" i="11"/>
  <c r="BC122" i="11"/>
  <c r="BD7" i="11"/>
  <c r="BD122" i="11"/>
  <c r="BE7" i="11"/>
  <c r="BE122" i="11"/>
  <c r="W7" i="11"/>
  <c r="X123" i="11"/>
  <c r="Y123" i="11"/>
  <c r="Z123" i="11"/>
  <c r="AA123" i="11"/>
  <c r="AB123" i="11"/>
  <c r="AC123" i="11"/>
  <c r="AD123" i="11"/>
  <c r="AE123" i="11"/>
  <c r="AF123" i="11"/>
  <c r="AG123" i="11"/>
  <c r="AH123" i="11"/>
  <c r="AI123" i="11"/>
  <c r="AJ123" i="11"/>
  <c r="AK123" i="11"/>
  <c r="AL123" i="11"/>
  <c r="AM123" i="11"/>
  <c r="AN123" i="11"/>
  <c r="AO123" i="11"/>
  <c r="AP123" i="11"/>
  <c r="AQ123" i="11"/>
  <c r="AR123" i="11"/>
  <c r="AS123" i="11"/>
  <c r="AT123" i="11"/>
  <c r="AU123" i="11"/>
  <c r="AV123" i="11"/>
  <c r="AW123" i="11"/>
  <c r="AX123" i="11"/>
  <c r="AY123" i="11"/>
  <c r="AZ123" i="11"/>
  <c r="BA123" i="11"/>
  <c r="BB123" i="11"/>
  <c r="BC123" i="11"/>
  <c r="BD123" i="11"/>
  <c r="BE123" i="11"/>
  <c r="X124" i="11"/>
  <c r="Y124" i="11"/>
  <c r="Z124" i="11"/>
  <c r="AA124" i="11"/>
  <c r="AB124" i="11"/>
  <c r="AC124" i="11"/>
  <c r="AD124" i="11"/>
  <c r="AE124" i="11"/>
  <c r="AF124" i="11"/>
  <c r="AG124" i="11"/>
  <c r="AH124" i="11"/>
  <c r="AI124" i="11"/>
  <c r="AJ124" i="11"/>
  <c r="AK124" i="11"/>
  <c r="AL124" i="11"/>
  <c r="AM124" i="11"/>
  <c r="AN124" i="11"/>
  <c r="AO124" i="11"/>
  <c r="AP124" i="11"/>
  <c r="AQ124" i="11"/>
  <c r="AR124" i="11"/>
  <c r="AS124" i="11"/>
  <c r="AT124" i="11"/>
  <c r="AU124" i="11"/>
  <c r="AV124" i="11"/>
  <c r="AW124" i="11"/>
  <c r="AX124" i="11"/>
  <c r="AY124" i="11"/>
  <c r="AZ124" i="11"/>
  <c r="BA124" i="11"/>
  <c r="BB124" i="11"/>
  <c r="BC124" i="11"/>
  <c r="BD124" i="11"/>
  <c r="BE124" i="11"/>
  <c r="X8" i="11"/>
  <c r="X125" i="11"/>
  <c r="Y8" i="11"/>
  <c r="Y125" i="11"/>
  <c r="Z8" i="11"/>
  <c r="Z125" i="11"/>
  <c r="AA8" i="11"/>
  <c r="AA125" i="11"/>
  <c r="AB8" i="11"/>
  <c r="AB125" i="11"/>
  <c r="AC8" i="11"/>
  <c r="AC125" i="11"/>
  <c r="AD8" i="11"/>
  <c r="AD125" i="11"/>
  <c r="AE8" i="11"/>
  <c r="AE125" i="11"/>
  <c r="AF8" i="11"/>
  <c r="AF125" i="11"/>
  <c r="AG8" i="11"/>
  <c r="AG125" i="11"/>
  <c r="AH8" i="11"/>
  <c r="AH125" i="11"/>
  <c r="AI8" i="11"/>
  <c r="AI125" i="11"/>
  <c r="AJ8" i="11"/>
  <c r="AJ125" i="11"/>
  <c r="AK8" i="11"/>
  <c r="AK125" i="11"/>
  <c r="AL8" i="11"/>
  <c r="AL125" i="11"/>
  <c r="AM8" i="11"/>
  <c r="AM125" i="11"/>
  <c r="AN8" i="11"/>
  <c r="AN125" i="11"/>
  <c r="AO8" i="11"/>
  <c r="AO125" i="11"/>
  <c r="AP8" i="11"/>
  <c r="AP125" i="11"/>
  <c r="AQ8" i="11"/>
  <c r="AQ125" i="11"/>
  <c r="AR8" i="11"/>
  <c r="AR125" i="11"/>
  <c r="AS8" i="11"/>
  <c r="AS125" i="11"/>
  <c r="AT8" i="11"/>
  <c r="AT125" i="11"/>
  <c r="AU8" i="11"/>
  <c r="AU125" i="11"/>
  <c r="AV8" i="11"/>
  <c r="AV125" i="11"/>
  <c r="AW8" i="11"/>
  <c r="AW125" i="11"/>
  <c r="AX8" i="11"/>
  <c r="AX125" i="11"/>
  <c r="AY8" i="11"/>
  <c r="AY125" i="11"/>
  <c r="AZ8" i="11"/>
  <c r="AZ125" i="11"/>
  <c r="BA8" i="11"/>
  <c r="BA125" i="11"/>
  <c r="BB8" i="11"/>
  <c r="BB125" i="11"/>
  <c r="BC8" i="11"/>
  <c r="BC125" i="11"/>
  <c r="BD8" i="11"/>
  <c r="BD125" i="11"/>
  <c r="BE8" i="11"/>
  <c r="BE125" i="11"/>
  <c r="X126" i="11"/>
  <c r="Y126" i="11"/>
  <c r="Z126" i="11"/>
  <c r="AA126" i="11"/>
  <c r="AB126" i="11"/>
  <c r="AC126" i="11"/>
  <c r="AD126" i="11"/>
  <c r="AE126" i="11"/>
  <c r="AF126" i="11"/>
  <c r="AG126" i="11"/>
  <c r="AH126" i="11"/>
  <c r="AI126" i="11"/>
  <c r="AJ126" i="11"/>
  <c r="AK126" i="11"/>
  <c r="AL126" i="11"/>
  <c r="AM126" i="11"/>
  <c r="AN126" i="11"/>
  <c r="AO126" i="11"/>
  <c r="AP126" i="11"/>
  <c r="AQ126" i="11"/>
  <c r="AR126" i="11"/>
  <c r="AS126" i="11"/>
  <c r="AT126" i="11"/>
  <c r="AU126" i="11"/>
  <c r="AV126" i="11"/>
  <c r="AW126" i="11"/>
  <c r="AX126" i="11"/>
  <c r="AY126" i="11"/>
  <c r="AZ126" i="11"/>
  <c r="BA126" i="11"/>
  <c r="BB126" i="11"/>
  <c r="BC126" i="11"/>
  <c r="BD126" i="11"/>
  <c r="BE126" i="11"/>
  <c r="X127" i="11"/>
  <c r="Y127" i="11"/>
  <c r="Z127" i="11"/>
  <c r="AA127" i="11"/>
  <c r="AB127" i="11"/>
  <c r="AC127" i="11"/>
  <c r="AD127" i="11"/>
  <c r="AE127" i="11"/>
  <c r="AF127" i="11"/>
  <c r="AG127" i="11"/>
  <c r="AH127" i="11"/>
  <c r="AI127" i="11"/>
  <c r="AJ127" i="11"/>
  <c r="AK127" i="11"/>
  <c r="AL127" i="11"/>
  <c r="AM127" i="11"/>
  <c r="AN127" i="11"/>
  <c r="AO127" i="11"/>
  <c r="AP127" i="11"/>
  <c r="AQ127" i="11"/>
  <c r="AR127" i="11"/>
  <c r="AS127" i="11"/>
  <c r="AT127" i="11"/>
  <c r="AU127" i="11"/>
  <c r="AV127" i="11"/>
  <c r="AW127" i="11"/>
  <c r="AX127" i="11"/>
  <c r="AY127" i="11"/>
  <c r="AZ127" i="11"/>
  <c r="BA127" i="11"/>
  <c r="BB127" i="11"/>
  <c r="BC127" i="11"/>
  <c r="BD127" i="11"/>
  <c r="BE127" i="11"/>
  <c r="W119" i="11"/>
  <c r="W125" i="11"/>
  <c r="V7" i="11"/>
  <c r="W121" i="11"/>
  <c r="W122" i="11"/>
  <c r="W123" i="11"/>
  <c r="W124" i="11"/>
  <c r="W126" i="11"/>
  <c r="W127" i="11"/>
  <c r="BE69" i="5"/>
  <c r="BD69" i="5"/>
  <c r="BC69" i="5"/>
  <c r="BB69" i="5"/>
  <c r="BA69" i="5"/>
  <c r="AZ69" i="5"/>
  <c r="AY69" i="5"/>
  <c r="AX69" i="5"/>
  <c r="AW69" i="5"/>
  <c r="AV69" i="5"/>
  <c r="AU69" i="5"/>
  <c r="AT69" i="5"/>
  <c r="AS69" i="5"/>
  <c r="AR69" i="5"/>
  <c r="AQ69" i="5"/>
  <c r="AP69" i="5"/>
  <c r="AO69" i="5"/>
  <c r="AN69" i="5"/>
  <c r="AM69" i="5"/>
  <c r="AL69" i="5"/>
  <c r="AK69" i="5"/>
  <c r="AJ69" i="5"/>
  <c r="AI69" i="5"/>
  <c r="AH69" i="5"/>
  <c r="AG69" i="5"/>
  <c r="AF69" i="5"/>
  <c r="AE69" i="5"/>
  <c r="AD69" i="5"/>
  <c r="AC69" i="5"/>
  <c r="AB69" i="5"/>
  <c r="AA69" i="5"/>
  <c r="Z69" i="5"/>
  <c r="Y69" i="5"/>
  <c r="X69" i="5"/>
  <c r="W69" i="5"/>
  <c r="V69" i="5"/>
  <c r="U69" i="5"/>
  <c r="T69" i="5"/>
  <c r="S69" i="5"/>
  <c r="R69" i="5"/>
  <c r="Q69" i="5"/>
  <c r="P69" i="5"/>
  <c r="O69" i="5"/>
  <c r="N69" i="5"/>
  <c r="M69" i="5"/>
  <c r="L69" i="5"/>
  <c r="K69" i="5"/>
  <c r="J69" i="5"/>
  <c r="BE68" i="5"/>
  <c r="BD68" i="5"/>
  <c r="BC68" i="5"/>
  <c r="BB68" i="5"/>
  <c r="BA68" i="5"/>
  <c r="AZ68" i="5"/>
  <c r="AY68" i="5"/>
  <c r="AX68" i="5"/>
  <c r="AW68" i="5"/>
  <c r="AV68" i="5"/>
  <c r="AU68" i="5"/>
  <c r="AT68" i="5"/>
  <c r="AS68" i="5"/>
  <c r="AR68" i="5"/>
  <c r="AQ68" i="5"/>
  <c r="AP68" i="5"/>
  <c r="AO68" i="5"/>
  <c r="AN68" i="5"/>
  <c r="AM68" i="5"/>
  <c r="AL68" i="5"/>
  <c r="AK68" i="5"/>
  <c r="AJ68" i="5"/>
  <c r="AI68" i="5"/>
  <c r="AH68" i="5"/>
  <c r="AG68" i="5"/>
  <c r="AF68" i="5"/>
  <c r="AE68" i="5"/>
  <c r="AD68" i="5"/>
  <c r="AC68" i="5"/>
  <c r="AB68" i="5"/>
  <c r="AA68" i="5"/>
  <c r="Z68" i="5"/>
  <c r="Y68" i="5"/>
  <c r="X68" i="5"/>
  <c r="W68" i="5"/>
  <c r="V68" i="5"/>
  <c r="U68" i="5"/>
  <c r="T68" i="5"/>
  <c r="S68" i="5"/>
  <c r="R68" i="5"/>
  <c r="Q68" i="5"/>
  <c r="P68" i="5"/>
  <c r="O68" i="5"/>
  <c r="N68" i="5"/>
  <c r="M68" i="5"/>
  <c r="L68" i="5"/>
  <c r="K68" i="5"/>
  <c r="J68" i="5"/>
  <c r="BE67" i="5"/>
  <c r="BD67" i="5"/>
  <c r="BC67" i="5"/>
  <c r="BB67" i="5"/>
  <c r="BA67" i="5"/>
  <c r="AZ67" i="5"/>
  <c r="AY67" i="5"/>
  <c r="AX67" i="5"/>
  <c r="AW67" i="5"/>
  <c r="AV67" i="5"/>
  <c r="AU67" i="5"/>
  <c r="AT67" i="5"/>
  <c r="AS67" i="5"/>
  <c r="AR67" i="5"/>
  <c r="AQ67" i="5"/>
  <c r="AP67" i="5"/>
  <c r="AO67" i="5"/>
  <c r="AN67" i="5"/>
  <c r="AM67" i="5"/>
  <c r="AL67" i="5"/>
  <c r="AK67" i="5"/>
  <c r="AJ67" i="5"/>
  <c r="AI67" i="5"/>
  <c r="AH67" i="5"/>
  <c r="AG67" i="5"/>
  <c r="AF67" i="5"/>
  <c r="AE67" i="5"/>
  <c r="AD67" i="5"/>
  <c r="AC67" i="5"/>
  <c r="AB67" i="5"/>
  <c r="AA67" i="5"/>
  <c r="Z67" i="5"/>
  <c r="Y67" i="5"/>
  <c r="X67" i="5"/>
  <c r="W67" i="5"/>
  <c r="V67" i="5"/>
  <c r="U67" i="5"/>
  <c r="T67" i="5"/>
  <c r="S67" i="5"/>
  <c r="R67" i="5"/>
  <c r="Q67" i="5"/>
  <c r="P67" i="5"/>
  <c r="O67" i="5"/>
  <c r="N67" i="5"/>
  <c r="M67" i="5"/>
  <c r="L67" i="5"/>
  <c r="K67" i="5"/>
  <c r="J67" i="5"/>
  <c r="BE66" i="5"/>
  <c r="BD66" i="5"/>
  <c r="BC66" i="5"/>
  <c r="BB66" i="5"/>
  <c r="BA66" i="5"/>
  <c r="AZ66" i="5"/>
  <c r="AY66" i="5"/>
  <c r="AX66" i="5"/>
  <c r="AW66" i="5"/>
  <c r="AV66" i="5"/>
  <c r="AU66" i="5"/>
  <c r="AT66" i="5"/>
  <c r="AS66" i="5"/>
  <c r="AR66" i="5"/>
  <c r="AQ66" i="5"/>
  <c r="AP66" i="5"/>
  <c r="AO66" i="5"/>
  <c r="AN66" i="5"/>
  <c r="AM66" i="5"/>
  <c r="AL66" i="5"/>
  <c r="AK66" i="5"/>
  <c r="AJ66" i="5"/>
  <c r="AI66" i="5"/>
  <c r="AH66" i="5"/>
  <c r="AG66" i="5"/>
  <c r="AF66" i="5"/>
  <c r="AE66" i="5"/>
  <c r="AD66" i="5"/>
  <c r="AC66" i="5"/>
  <c r="AB66" i="5"/>
  <c r="AA66" i="5"/>
  <c r="Z66" i="5"/>
  <c r="Y66" i="5"/>
  <c r="X66" i="5"/>
  <c r="W66" i="5"/>
  <c r="V66" i="5"/>
  <c r="U66" i="5"/>
  <c r="T66" i="5"/>
  <c r="S66" i="5"/>
  <c r="R66" i="5"/>
  <c r="Q66" i="5"/>
  <c r="P66" i="5"/>
  <c r="O66" i="5"/>
  <c r="N66" i="5"/>
  <c r="M66" i="5"/>
  <c r="L66" i="5"/>
  <c r="K66" i="5"/>
  <c r="J66" i="5"/>
  <c r="BE65" i="5"/>
  <c r="BD65" i="5"/>
  <c r="BC65" i="5"/>
  <c r="BB65" i="5"/>
  <c r="BA65" i="5"/>
  <c r="AZ65" i="5"/>
  <c r="AY65" i="5"/>
  <c r="AX65" i="5"/>
  <c r="AW65" i="5"/>
  <c r="AV65" i="5"/>
  <c r="AU65" i="5"/>
  <c r="AT65" i="5"/>
  <c r="AS65" i="5"/>
  <c r="AR65" i="5"/>
  <c r="AQ65" i="5"/>
  <c r="AP65" i="5"/>
  <c r="AO65" i="5"/>
  <c r="AN65" i="5"/>
  <c r="AM65" i="5"/>
  <c r="AL65" i="5"/>
  <c r="AK65" i="5"/>
  <c r="AJ65" i="5"/>
  <c r="AI65" i="5"/>
  <c r="AH65" i="5"/>
  <c r="AG65" i="5"/>
  <c r="AF65" i="5"/>
  <c r="AE65" i="5"/>
  <c r="AD65" i="5"/>
  <c r="AC65" i="5"/>
  <c r="AB65" i="5"/>
  <c r="AA65" i="5"/>
  <c r="Z65" i="5"/>
  <c r="Y65" i="5"/>
  <c r="X65" i="5"/>
  <c r="W65" i="5"/>
  <c r="V65" i="5"/>
  <c r="U65" i="5"/>
  <c r="T65" i="5"/>
  <c r="S65" i="5"/>
  <c r="R65" i="5"/>
  <c r="Q65" i="5"/>
  <c r="P65" i="5"/>
  <c r="O65" i="5"/>
  <c r="N65" i="5"/>
  <c r="M65" i="5"/>
  <c r="L65" i="5"/>
  <c r="K65" i="5"/>
  <c r="J65" i="5"/>
  <c r="BE59" i="5"/>
  <c r="BD59" i="5"/>
  <c r="BC59" i="5"/>
  <c r="BB59" i="5"/>
  <c r="BA59" i="5"/>
  <c r="AZ59" i="5"/>
  <c r="AY59" i="5"/>
  <c r="AX59" i="5"/>
  <c r="AW59" i="5"/>
  <c r="AV59" i="5"/>
  <c r="AU59" i="5"/>
  <c r="AT59" i="5"/>
  <c r="AS59" i="5"/>
  <c r="AR59" i="5"/>
  <c r="AQ59" i="5"/>
  <c r="AP59" i="5"/>
  <c r="AO59" i="5"/>
  <c r="AN59" i="5"/>
  <c r="AM59" i="5"/>
  <c r="AL59" i="5"/>
  <c r="AK59" i="5"/>
  <c r="AJ59" i="5"/>
  <c r="AI59" i="5"/>
  <c r="AH59" i="5"/>
  <c r="AG59" i="5"/>
  <c r="AF59" i="5"/>
  <c r="AE59" i="5"/>
  <c r="AD59" i="5"/>
  <c r="AC59" i="5"/>
  <c r="AB59" i="5"/>
  <c r="AA59" i="5"/>
  <c r="Z59" i="5"/>
  <c r="Y59" i="5"/>
  <c r="X59" i="5"/>
  <c r="W59" i="5"/>
  <c r="V59" i="5"/>
  <c r="U59" i="5"/>
  <c r="T59" i="5"/>
  <c r="S59" i="5"/>
  <c r="R59" i="5"/>
  <c r="Q59" i="5"/>
  <c r="P59" i="5"/>
  <c r="O59" i="5"/>
  <c r="N59" i="5"/>
  <c r="M59" i="5"/>
  <c r="L59" i="5"/>
  <c r="K59" i="5"/>
  <c r="J59" i="5"/>
  <c r="BE58" i="5"/>
  <c r="BD58" i="5"/>
  <c r="BC58" i="5"/>
  <c r="BB58" i="5"/>
  <c r="BA58" i="5"/>
  <c r="AZ58" i="5"/>
  <c r="AY58" i="5"/>
  <c r="AX58" i="5"/>
  <c r="AW58" i="5"/>
  <c r="AV58" i="5"/>
  <c r="AU58" i="5"/>
  <c r="AT58" i="5"/>
  <c r="AS58" i="5"/>
  <c r="AR58" i="5"/>
  <c r="AQ58" i="5"/>
  <c r="AP58" i="5"/>
  <c r="AO58" i="5"/>
  <c r="AN58" i="5"/>
  <c r="AM58" i="5"/>
  <c r="AL58" i="5"/>
  <c r="AK58" i="5"/>
  <c r="AJ58" i="5"/>
  <c r="AI58" i="5"/>
  <c r="AH58" i="5"/>
  <c r="AG58" i="5"/>
  <c r="AF58" i="5"/>
  <c r="AE58" i="5"/>
  <c r="AD58" i="5"/>
  <c r="AC58" i="5"/>
  <c r="AB58" i="5"/>
  <c r="AA58" i="5"/>
  <c r="Z58" i="5"/>
  <c r="Y58" i="5"/>
  <c r="X58" i="5"/>
  <c r="W58" i="5"/>
  <c r="V58" i="5"/>
  <c r="U58" i="5"/>
  <c r="T58" i="5"/>
  <c r="S58" i="5"/>
  <c r="R58" i="5"/>
  <c r="Q58" i="5"/>
  <c r="P58" i="5"/>
  <c r="O58" i="5"/>
  <c r="N58" i="5"/>
  <c r="M58" i="5"/>
  <c r="L58" i="5"/>
  <c r="K58" i="5"/>
  <c r="J58" i="5"/>
  <c r="BE57" i="5"/>
  <c r="BD57" i="5"/>
  <c r="BC57" i="5"/>
  <c r="BB57" i="5"/>
  <c r="BA57" i="5"/>
  <c r="AZ57" i="5"/>
  <c r="AY57" i="5"/>
  <c r="AX57" i="5"/>
  <c r="AW57" i="5"/>
  <c r="AV57" i="5"/>
  <c r="AU57" i="5"/>
  <c r="AT57" i="5"/>
  <c r="AS57" i="5"/>
  <c r="AR57" i="5"/>
  <c r="AQ57" i="5"/>
  <c r="AP57" i="5"/>
  <c r="AO57" i="5"/>
  <c r="AN57" i="5"/>
  <c r="AM57" i="5"/>
  <c r="AL57" i="5"/>
  <c r="AK57" i="5"/>
  <c r="AJ57" i="5"/>
  <c r="AI57" i="5"/>
  <c r="AH57" i="5"/>
  <c r="AG57" i="5"/>
  <c r="AF57" i="5"/>
  <c r="AE57" i="5"/>
  <c r="AD57" i="5"/>
  <c r="AC57" i="5"/>
  <c r="AB57" i="5"/>
  <c r="AA57" i="5"/>
  <c r="Z57" i="5"/>
  <c r="Y57" i="5"/>
  <c r="X57" i="5"/>
  <c r="W57" i="5"/>
  <c r="V57" i="5"/>
  <c r="U57" i="5"/>
  <c r="T57" i="5"/>
  <c r="S57" i="5"/>
  <c r="R57" i="5"/>
  <c r="Q57" i="5"/>
  <c r="P57" i="5"/>
  <c r="O57" i="5"/>
  <c r="N57" i="5"/>
  <c r="M57" i="5"/>
  <c r="L57" i="5"/>
  <c r="K57" i="5"/>
  <c r="J57" i="5"/>
  <c r="BE56" i="5"/>
  <c r="BD56" i="5"/>
  <c r="BC56" i="5"/>
  <c r="BB56" i="5"/>
  <c r="BA56" i="5"/>
  <c r="AZ56" i="5"/>
  <c r="AY56" i="5"/>
  <c r="AX56" i="5"/>
  <c r="AW56" i="5"/>
  <c r="AV56" i="5"/>
  <c r="AU56" i="5"/>
  <c r="AT56" i="5"/>
  <c r="AS56" i="5"/>
  <c r="AR56" i="5"/>
  <c r="AQ56" i="5"/>
  <c r="AP56" i="5"/>
  <c r="AO56" i="5"/>
  <c r="AN56" i="5"/>
  <c r="AM56" i="5"/>
  <c r="AL56" i="5"/>
  <c r="AK56" i="5"/>
  <c r="AJ56" i="5"/>
  <c r="AI56" i="5"/>
  <c r="AH56" i="5"/>
  <c r="AG56" i="5"/>
  <c r="AF56" i="5"/>
  <c r="AE56" i="5"/>
  <c r="AD56" i="5"/>
  <c r="AC56" i="5"/>
  <c r="AB56" i="5"/>
  <c r="AA56" i="5"/>
  <c r="Z56" i="5"/>
  <c r="Y56" i="5"/>
  <c r="X56" i="5"/>
  <c r="W56" i="5"/>
  <c r="V56" i="5"/>
  <c r="U56" i="5"/>
  <c r="T56" i="5"/>
  <c r="S56" i="5"/>
  <c r="R56" i="5"/>
  <c r="Q56" i="5"/>
  <c r="P56" i="5"/>
  <c r="O56" i="5"/>
  <c r="N56" i="5"/>
  <c r="M56" i="5"/>
  <c r="L56" i="5"/>
  <c r="K56" i="5"/>
  <c r="J56" i="5"/>
  <c r="BE55" i="5"/>
  <c r="BD55" i="5"/>
  <c r="BC55" i="5"/>
  <c r="BB55" i="5"/>
  <c r="BA55" i="5"/>
  <c r="AZ55" i="5"/>
  <c r="AY55" i="5"/>
  <c r="AX55" i="5"/>
  <c r="AW55" i="5"/>
  <c r="AV55" i="5"/>
  <c r="AU55" i="5"/>
  <c r="AT55" i="5"/>
  <c r="AS55" i="5"/>
  <c r="AR55" i="5"/>
  <c r="AQ55" i="5"/>
  <c r="AP55" i="5"/>
  <c r="AO55" i="5"/>
  <c r="AN55" i="5"/>
  <c r="AM55" i="5"/>
  <c r="AL55" i="5"/>
  <c r="AK55" i="5"/>
  <c r="AJ55" i="5"/>
  <c r="AI55" i="5"/>
  <c r="AH55" i="5"/>
  <c r="AG55" i="5"/>
  <c r="AF55" i="5"/>
  <c r="AE55" i="5"/>
  <c r="AD55" i="5"/>
  <c r="AC55" i="5"/>
  <c r="AB55" i="5"/>
  <c r="AA55" i="5"/>
  <c r="Z55" i="5"/>
  <c r="Y55" i="5"/>
  <c r="X55" i="5"/>
  <c r="W55" i="5"/>
  <c r="V55" i="5"/>
  <c r="U55" i="5"/>
  <c r="T55" i="5"/>
  <c r="S55" i="5"/>
  <c r="R55" i="5"/>
  <c r="Q55" i="5"/>
  <c r="P55" i="5"/>
  <c r="O55" i="5"/>
  <c r="N55" i="5"/>
  <c r="M55" i="5"/>
  <c r="L55" i="5"/>
  <c r="K55" i="5"/>
  <c r="J55" i="5"/>
  <c r="BE49" i="5"/>
  <c r="BD49" i="5"/>
  <c r="BC49" i="5"/>
  <c r="BB49" i="5"/>
  <c r="BA49" i="5"/>
  <c r="AZ49" i="5"/>
  <c r="AY49" i="5"/>
  <c r="AX49" i="5"/>
  <c r="AW49" i="5"/>
  <c r="AV49" i="5"/>
  <c r="AU49" i="5"/>
  <c r="AT49" i="5"/>
  <c r="AS49" i="5"/>
  <c r="AR49" i="5"/>
  <c r="AQ49" i="5"/>
  <c r="AP49" i="5"/>
  <c r="AO49" i="5"/>
  <c r="AN49" i="5"/>
  <c r="AM49" i="5"/>
  <c r="AL49" i="5"/>
  <c r="AK49" i="5"/>
  <c r="AJ49" i="5"/>
  <c r="AI49" i="5"/>
  <c r="AH49" i="5"/>
  <c r="AG49" i="5"/>
  <c r="AF49" i="5"/>
  <c r="AE49" i="5"/>
  <c r="AD49" i="5"/>
  <c r="AC49" i="5"/>
  <c r="AB49" i="5"/>
  <c r="AA49" i="5"/>
  <c r="Z49" i="5"/>
  <c r="Y49" i="5"/>
  <c r="X49" i="5"/>
  <c r="W49" i="5"/>
  <c r="V49" i="5"/>
  <c r="U49" i="5"/>
  <c r="T49" i="5"/>
  <c r="S49" i="5"/>
  <c r="R49" i="5"/>
  <c r="Q49" i="5"/>
  <c r="P49" i="5"/>
  <c r="O49" i="5"/>
  <c r="N49" i="5"/>
  <c r="M49" i="5"/>
  <c r="L49" i="5"/>
  <c r="K49" i="5"/>
  <c r="J49" i="5"/>
  <c r="BE48" i="5"/>
  <c r="BD48" i="5"/>
  <c r="BC48" i="5"/>
  <c r="BB48" i="5"/>
  <c r="BA48" i="5"/>
  <c r="AZ48" i="5"/>
  <c r="AY48" i="5"/>
  <c r="AX48" i="5"/>
  <c r="AW48" i="5"/>
  <c r="AV48" i="5"/>
  <c r="AU48" i="5"/>
  <c r="AT48" i="5"/>
  <c r="AS48" i="5"/>
  <c r="AR48" i="5"/>
  <c r="AQ48" i="5"/>
  <c r="AP48" i="5"/>
  <c r="AO48" i="5"/>
  <c r="AN48" i="5"/>
  <c r="AM48" i="5"/>
  <c r="AL48" i="5"/>
  <c r="AK48" i="5"/>
  <c r="AJ48" i="5"/>
  <c r="AI48" i="5"/>
  <c r="AH48" i="5"/>
  <c r="AG48" i="5"/>
  <c r="AF48" i="5"/>
  <c r="AE48" i="5"/>
  <c r="AD48" i="5"/>
  <c r="AC48" i="5"/>
  <c r="AB48" i="5"/>
  <c r="AA48" i="5"/>
  <c r="Z48" i="5"/>
  <c r="Y48" i="5"/>
  <c r="X48" i="5"/>
  <c r="W48" i="5"/>
  <c r="V48" i="5"/>
  <c r="U48" i="5"/>
  <c r="T48" i="5"/>
  <c r="S48" i="5"/>
  <c r="R48" i="5"/>
  <c r="Q48" i="5"/>
  <c r="P48" i="5"/>
  <c r="O48" i="5"/>
  <c r="N48" i="5"/>
  <c r="M48" i="5"/>
  <c r="L48" i="5"/>
  <c r="K48" i="5"/>
  <c r="J48" i="5"/>
  <c r="BE47" i="5"/>
  <c r="BD47" i="5"/>
  <c r="BC47" i="5"/>
  <c r="BB47" i="5"/>
  <c r="BA47" i="5"/>
  <c r="AZ47" i="5"/>
  <c r="AY47" i="5"/>
  <c r="AX47" i="5"/>
  <c r="AW47" i="5"/>
  <c r="AV47" i="5"/>
  <c r="AU47" i="5"/>
  <c r="AT47" i="5"/>
  <c r="AS47" i="5"/>
  <c r="AR47" i="5"/>
  <c r="AQ47" i="5"/>
  <c r="AP47" i="5"/>
  <c r="AO47" i="5"/>
  <c r="AN47" i="5"/>
  <c r="AM47" i="5"/>
  <c r="AL47" i="5"/>
  <c r="AK47" i="5"/>
  <c r="AJ47" i="5"/>
  <c r="AI47" i="5"/>
  <c r="AH47" i="5"/>
  <c r="AG47" i="5"/>
  <c r="AF47" i="5"/>
  <c r="AE47" i="5"/>
  <c r="AD47" i="5"/>
  <c r="AC47" i="5"/>
  <c r="AB47" i="5"/>
  <c r="AA47" i="5"/>
  <c r="Z47" i="5"/>
  <c r="Y47" i="5"/>
  <c r="X47" i="5"/>
  <c r="W47" i="5"/>
  <c r="V47" i="5"/>
  <c r="U47" i="5"/>
  <c r="T47" i="5"/>
  <c r="S47" i="5"/>
  <c r="R47" i="5"/>
  <c r="Q47" i="5"/>
  <c r="P47" i="5"/>
  <c r="O47" i="5"/>
  <c r="N47" i="5"/>
  <c r="M47" i="5"/>
  <c r="L47" i="5"/>
  <c r="K47" i="5"/>
  <c r="J47" i="5"/>
  <c r="BE46" i="5"/>
  <c r="BD46" i="5"/>
  <c r="BC46" i="5"/>
  <c r="BB46" i="5"/>
  <c r="BA46" i="5"/>
  <c r="AZ46" i="5"/>
  <c r="AY46" i="5"/>
  <c r="AX46" i="5"/>
  <c r="AW46" i="5"/>
  <c r="AV46" i="5"/>
  <c r="AU46" i="5"/>
  <c r="AT46" i="5"/>
  <c r="AS46" i="5"/>
  <c r="AR46" i="5"/>
  <c r="AQ46" i="5"/>
  <c r="AP46" i="5"/>
  <c r="AO46" i="5"/>
  <c r="AN46" i="5"/>
  <c r="AM46" i="5"/>
  <c r="AL46" i="5"/>
  <c r="AK46" i="5"/>
  <c r="AJ46" i="5"/>
  <c r="AI46" i="5"/>
  <c r="AH46" i="5"/>
  <c r="AG46" i="5"/>
  <c r="AF46" i="5"/>
  <c r="AE46" i="5"/>
  <c r="AD46" i="5"/>
  <c r="AC46" i="5"/>
  <c r="AB46" i="5"/>
  <c r="AA46" i="5"/>
  <c r="Z46" i="5"/>
  <c r="Y46" i="5"/>
  <c r="X46" i="5"/>
  <c r="W46" i="5"/>
  <c r="V46" i="5"/>
  <c r="U46" i="5"/>
  <c r="T46" i="5"/>
  <c r="S46" i="5"/>
  <c r="R46" i="5"/>
  <c r="Q46" i="5"/>
  <c r="P46" i="5"/>
  <c r="O46" i="5"/>
  <c r="N46" i="5"/>
  <c r="M46" i="5"/>
  <c r="L46" i="5"/>
  <c r="K46" i="5"/>
  <c r="J46" i="5"/>
  <c r="BE45" i="5"/>
  <c r="BD45" i="5"/>
  <c r="BC45" i="5"/>
  <c r="BB45" i="5"/>
  <c r="BA45" i="5"/>
  <c r="AZ45" i="5"/>
  <c r="AY45" i="5"/>
  <c r="AX45" i="5"/>
  <c r="AW45" i="5"/>
  <c r="AV45" i="5"/>
  <c r="AU45" i="5"/>
  <c r="AT45" i="5"/>
  <c r="AS45" i="5"/>
  <c r="AR45" i="5"/>
  <c r="AQ45" i="5"/>
  <c r="AP45" i="5"/>
  <c r="AO45" i="5"/>
  <c r="AN45" i="5"/>
  <c r="AM45" i="5"/>
  <c r="AL45" i="5"/>
  <c r="AK45" i="5"/>
  <c r="AJ45" i="5"/>
  <c r="AI45" i="5"/>
  <c r="AH45" i="5"/>
  <c r="AG45" i="5"/>
  <c r="AF45" i="5"/>
  <c r="AE45" i="5"/>
  <c r="AD45" i="5"/>
  <c r="AC45" i="5"/>
  <c r="AB45" i="5"/>
  <c r="AA45" i="5"/>
  <c r="Z45" i="5"/>
  <c r="Y45" i="5"/>
  <c r="X45" i="5"/>
  <c r="W45" i="5"/>
  <c r="V45" i="5"/>
  <c r="U45" i="5"/>
  <c r="T45" i="5"/>
  <c r="S45" i="5"/>
  <c r="R45" i="5"/>
  <c r="Q45" i="5"/>
  <c r="P45" i="5"/>
  <c r="O45" i="5"/>
  <c r="N45" i="5"/>
  <c r="M45" i="5"/>
  <c r="L45" i="5"/>
  <c r="K45" i="5"/>
  <c r="J45" i="5"/>
  <c r="BE39" i="5"/>
  <c r="BD39" i="5"/>
  <c r="BC39" i="5"/>
  <c r="BB39" i="5"/>
  <c r="BA39" i="5"/>
  <c r="AZ39" i="5"/>
  <c r="AY39" i="5"/>
  <c r="AX39" i="5"/>
  <c r="AW39" i="5"/>
  <c r="AV39" i="5"/>
  <c r="AU39" i="5"/>
  <c r="AT39" i="5"/>
  <c r="AS39" i="5"/>
  <c r="AR39" i="5"/>
  <c r="AQ39" i="5"/>
  <c r="AP39" i="5"/>
  <c r="AO39" i="5"/>
  <c r="AN39" i="5"/>
  <c r="AM39" i="5"/>
  <c r="AL39" i="5"/>
  <c r="AK39" i="5"/>
  <c r="AJ39" i="5"/>
  <c r="AI39" i="5"/>
  <c r="AH39" i="5"/>
  <c r="AG39" i="5"/>
  <c r="AF39" i="5"/>
  <c r="AE39" i="5"/>
  <c r="AD39" i="5"/>
  <c r="AC39" i="5"/>
  <c r="AB39" i="5"/>
  <c r="AA39" i="5"/>
  <c r="Z39" i="5"/>
  <c r="Y39" i="5"/>
  <c r="X39" i="5"/>
  <c r="W39" i="5"/>
  <c r="V39" i="5"/>
  <c r="U39" i="5"/>
  <c r="T39" i="5"/>
  <c r="S39" i="5"/>
  <c r="R39" i="5"/>
  <c r="Q39" i="5"/>
  <c r="P39" i="5"/>
  <c r="O39" i="5"/>
  <c r="N39" i="5"/>
  <c r="M39" i="5"/>
  <c r="L39" i="5"/>
  <c r="K39" i="5"/>
  <c r="J39" i="5"/>
  <c r="BE38" i="5"/>
  <c r="BD38" i="5"/>
  <c r="BC38" i="5"/>
  <c r="BB38" i="5"/>
  <c r="BA38" i="5"/>
  <c r="AZ38" i="5"/>
  <c r="AY38" i="5"/>
  <c r="AX38" i="5"/>
  <c r="AW38" i="5"/>
  <c r="AV38" i="5"/>
  <c r="AU38" i="5"/>
  <c r="AT38" i="5"/>
  <c r="AS38" i="5"/>
  <c r="AR38" i="5"/>
  <c r="AQ38" i="5"/>
  <c r="AP38" i="5"/>
  <c r="AO38" i="5"/>
  <c r="AN38" i="5"/>
  <c r="AM38" i="5"/>
  <c r="AL38" i="5"/>
  <c r="AK38" i="5"/>
  <c r="AJ38" i="5"/>
  <c r="AI38" i="5"/>
  <c r="AH38" i="5"/>
  <c r="AG38" i="5"/>
  <c r="AF38" i="5"/>
  <c r="AE38" i="5"/>
  <c r="AD38" i="5"/>
  <c r="AC38" i="5"/>
  <c r="AB38" i="5"/>
  <c r="AA38" i="5"/>
  <c r="Z38" i="5"/>
  <c r="Y38" i="5"/>
  <c r="X38" i="5"/>
  <c r="W38" i="5"/>
  <c r="V38" i="5"/>
  <c r="U38" i="5"/>
  <c r="T38" i="5"/>
  <c r="S38" i="5"/>
  <c r="R38" i="5"/>
  <c r="Q38" i="5"/>
  <c r="P38" i="5"/>
  <c r="O38" i="5"/>
  <c r="N38" i="5"/>
  <c r="M38" i="5"/>
  <c r="L38" i="5"/>
  <c r="K38" i="5"/>
  <c r="J38" i="5"/>
  <c r="BE37" i="5"/>
  <c r="BD37" i="5"/>
  <c r="BC37" i="5"/>
  <c r="BB37" i="5"/>
  <c r="BA37" i="5"/>
  <c r="AZ37" i="5"/>
  <c r="AY37" i="5"/>
  <c r="AX37" i="5"/>
  <c r="AW37" i="5"/>
  <c r="AV37" i="5"/>
  <c r="AU37" i="5"/>
  <c r="AT37" i="5"/>
  <c r="AS37" i="5"/>
  <c r="AR37" i="5"/>
  <c r="AQ37" i="5"/>
  <c r="AP37" i="5"/>
  <c r="AO37" i="5"/>
  <c r="AN37" i="5"/>
  <c r="AM37" i="5"/>
  <c r="AL37" i="5"/>
  <c r="AK37" i="5"/>
  <c r="AJ37" i="5"/>
  <c r="AI37" i="5"/>
  <c r="AH37" i="5"/>
  <c r="AG37" i="5"/>
  <c r="AF37" i="5"/>
  <c r="AE37" i="5"/>
  <c r="AD37" i="5"/>
  <c r="AC37" i="5"/>
  <c r="AB37" i="5"/>
  <c r="AA37" i="5"/>
  <c r="Z37" i="5"/>
  <c r="Y37" i="5"/>
  <c r="X37" i="5"/>
  <c r="W37" i="5"/>
  <c r="V37" i="5"/>
  <c r="U37" i="5"/>
  <c r="T37" i="5"/>
  <c r="S37" i="5"/>
  <c r="R37" i="5"/>
  <c r="Q37" i="5"/>
  <c r="P37" i="5"/>
  <c r="O37" i="5"/>
  <c r="N37" i="5"/>
  <c r="M37" i="5"/>
  <c r="L37" i="5"/>
  <c r="K37" i="5"/>
  <c r="J37" i="5"/>
  <c r="BE36" i="5"/>
  <c r="BD36" i="5"/>
  <c r="BC36" i="5"/>
  <c r="BB36" i="5"/>
  <c r="BA36" i="5"/>
  <c r="AZ36" i="5"/>
  <c r="AY36" i="5"/>
  <c r="AX36" i="5"/>
  <c r="AW36" i="5"/>
  <c r="AV36" i="5"/>
  <c r="AU36" i="5"/>
  <c r="AT36" i="5"/>
  <c r="AS36" i="5"/>
  <c r="AR36" i="5"/>
  <c r="AQ36" i="5"/>
  <c r="AP36" i="5"/>
  <c r="AO36" i="5"/>
  <c r="AN36" i="5"/>
  <c r="AM36" i="5"/>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BE35" i="5"/>
  <c r="BD35" i="5"/>
  <c r="BC35" i="5"/>
  <c r="BB35" i="5"/>
  <c r="BA35" i="5"/>
  <c r="AZ35" i="5"/>
  <c r="AY35" i="5"/>
  <c r="AX35" i="5"/>
  <c r="AW35" i="5"/>
  <c r="AV35" i="5"/>
  <c r="AU35" i="5"/>
  <c r="AT35" i="5"/>
  <c r="AS35" i="5"/>
  <c r="AR35" i="5"/>
  <c r="AQ35" i="5"/>
  <c r="AP35" i="5"/>
  <c r="AO35" i="5"/>
  <c r="AN35" i="5"/>
  <c r="AM35" i="5"/>
  <c r="AL35" i="5"/>
  <c r="AK35" i="5"/>
  <c r="AJ35" i="5"/>
  <c r="AI35" i="5"/>
  <c r="AH35" i="5"/>
  <c r="AG35" i="5"/>
  <c r="AF35" i="5"/>
  <c r="AE35" i="5"/>
  <c r="AD35" i="5"/>
  <c r="AC35" i="5"/>
  <c r="AB35" i="5"/>
  <c r="AA35" i="5"/>
  <c r="Z35" i="5"/>
  <c r="Y35" i="5"/>
  <c r="X35" i="5"/>
  <c r="W35" i="5"/>
  <c r="V35" i="5"/>
  <c r="U35" i="5"/>
  <c r="T35" i="5"/>
  <c r="S35" i="5"/>
  <c r="R35" i="5"/>
  <c r="Q35" i="5"/>
  <c r="P35" i="5"/>
  <c r="O35" i="5"/>
  <c r="N35" i="5"/>
  <c r="M35" i="5"/>
  <c r="L35" i="5"/>
  <c r="K35" i="5"/>
  <c r="J35" i="5"/>
  <c r="BE29" i="5"/>
  <c r="BD29" i="5"/>
  <c r="BC29" i="5"/>
  <c r="BB29" i="5"/>
  <c r="BA29" i="5"/>
  <c r="AZ29" i="5"/>
  <c r="AY29" i="5"/>
  <c r="AX29" i="5"/>
  <c r="AW29" i="5"/>
  <c r="AV29" i="5"/>
  <c r="AU29" i="5"/>
  <c r="AT29" i="5"/>
  <c r="AS29" i="5"/>
  <c r="AR29" i="5"/>
  <c r="AQ29" i="5"/>
  <c r="AP29" i="5"/>
  <c r="AO29" i="5"/>
  <c r="AN29" i="5"/>
  <c r="AM29" i="5"/>
  <c r="AL29" i="5"/>
  <c r="AK29" i="5"/>
  <c r="AJ29" i="5"/>
  <c r="AI29" i="5"/>
  <c r="AH29" i="5"/>
  <c r="AG29" i="5"/>
  <c r="AF29" i="5"/>
  <c r="AE29" i="5"/>
  <c r="AD29" i="5"/>
  <c r="AC29" i="5"/>
  <c r="AB29" i="5"/>
  <c r="AA29" i="5"/>
  <c r="Z29" i="5"/>
  <c r="Y29" i="5"/>
  <c r="X29" i="5"/>
  <c r="W29" i="5"/>
  <c r="V29" i="5"/>
  <c r="U29" i="5"/>
  <c r="T29" i="5"/>
  <c r="S29" i="5"/>
  <c r="R29" i="5"/>
  <c r="Q29" i="5"/>
  <c r="P29" i="5"/>
  <c r="O29" i="5"/>
  <c r="N29" i="5"/>
  <c r="M29" i="5"/>
  <c r="L29" i="5"/>
  <c r="K29" i="5"/>
  <c r="J29" i="5"/>
  <c r="BE28" i="5"/>
  <c r="BD28" i="5"/>
  <c r="BC28" i="5"/>
  <c r="BB28" i="5"/>
  <c r="BA28" i="5"/>
  <c r="AZ28" i="5"/>
  <c r="AY28" i="5"/>
  <c r="AX28" i="5"/>
  <c r="AW28" i="5"/>
  <c r="AV28" i="5"/>
  <c r="AU28" i="5"/>
  <c r="AT28" i="5"/>
  <c r="AS28" i="5"/>
  <c r="AR28" i="5"/>
  <c r="AQ28" i="5"/>
  <c r="AP28" i="5"/>
  <c r="AO28" i="5"/>
  <c r="AN28" i="5"/>
  <c r="AM28" i="5"/>
  <c r="AL28" i="5"/>
  <c r="AK28" i="5"/>
  <c r="AJ28" i="5"/>
  <c r="AI28" i="5"/>
  <c r="AH28" i="5"/>
  <c r="AG28" i="5"/>
  <c r="AF28" i="5"/>
  <c r="AE28" i="5"/>
  <c r="AD28" i="5"/>
  <c r="AC28" i="5"/>
  <c r="AB28" i="5"/>
  <c r="AA28" i="5"/>
  <c r="Z28" i="5"/>
  <c r="Y28" i="5"/>
  <c r="X28" i="5"/>
  <c r="W28" i="5"/>
  <c r="V28" i="5"/>
  <c r="U28" i="5"/>
  <c r="T28" i="5"/>
  <c r="S28" i="5"/>
  <c r="R28" i="5"/>
  <c r="Q28" i="5"/>
  <c r="P28" i="5"/>
  <c r="O28" i="5"/>
  <c r="N28" i="5"/>
  <c r="M28" i="5"/>
  <c r="L28" i="5"/>
  <c r="K28" i="5"/>
  <c r="J28" i="5"/>
  <c r="BE27" i="5"/>
  <c r="BD27" i="5"/>
  <c r="BC27" i="5"/>
  <c r="BB27" i="5"/>
  <c r="BA27" i="5"/>
  <c r="AZ27" i="5"/>
  <c r="AY27" i="5"/>
  <c r="AX27" i="5"/>
  <c r="AW27" i="5"/>
  <c r="AV27" i="5"/>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J27"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J18"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J40" i="1"/>
  <c r="K40" i="1"/>
  <c r="L40" i="1"/>
  <c r="M40" i="1"/>
  <c r="N40" i="1"/>
  <c r="O40" i="1"/>
  <c r="P40" i="1"/>
  <c r="Q40" i="1"/>
  <c r="R40" i="1"/>
  <c r="S40" i="1"/>
  <c r="T40" i="1"/>
  <c r="U40" i="1"/>
  <c r="V40" i="1"/>
  <c r="U7" i="5"/>
  <c r="T7" i="5"/>
  <c r="U126" i="5"/>
  <c r="V126" i="5"/>
  <c r="V128" i="5"/>
  <c r="V129" i="5"/>
  <c r="V147" i="5"/>
  <c r="U128" i="5"/>
  <c r="U129" i="5"/>
  <c r="U147" i="5"/>
  <c r="W126" i="5"/>
  <c r="W127" i="5"/>
  <c r="W128" i="5"/>
  <c r="W129" i="5"/>
  <c r="W147" i="5"/>
  <c r="X126" i="5"/>
  <c r="X127" i="5"/>
  <c r="X128" i="5"/>
  <c r="X129" i="5"/>
  <c r="X147" i="5"/>
  <c r="Y126" i="5"/>
  <c r="Y127" i="5"/>
  <c r="Y128" i="5"/>
  <c r="Y129" i="5"/>
  <c r="Y147" i="5"/>
  <c r="Z126" i="5"/>
  <c r="Z127" i="5"/>
  <c r="Z128" i="5"/>
  <c r="Z129" i="5"/>
  <c r="Z147" i="5"/>
  <c r="AA126" i="5"/>
  <c r="AA127" i="5"/>
  <c r="AA128" i="5"/>
  <c r="AA129" i="5"/>
  <c r="AA147" i="5"/>
  <c r="AB126" i="5"/>
  <c r="AB127" i="5"/>
  <c r="AB128" i="5"/>
  <c r="AB129" i="5"/>
  <c r="AB147" i="5"/>
  <c r="AC126" i="5"/>
  <c r="AC127" i="5"/>
  <c r="AC128" i="5"/>
  <c r="AC129" i="5"/>
  <c r="AC147" i="5"/>
  <c r="AD126" i="5"/>
  <c r="AD127" i="5"/>
  <c r="AD128" i="5"/>
  <c r="AD129" i="5"/>
  <c r="AD147" i="5"/>
  <c r="AE126" i="5"/>
  <c r="AE127" i="5"/>
  <c r="AE128" i="5"/>
  <c r="AE129" i="5"/>
  <c r="AE147" i="5"/>
  <c r="AF126" i="5"/>
  <c r="AF127" i="5"/>
  <c r="AF128" i="5"/>
  <c r="AF129" i="5"/>
  <c r="AF147" i="5"/>
  <c r="AG126" i="5"/>
  <c r="AG127" i="5"/>
  <c r="AG128" i="5"/>
  <c r="AG129" i="5"/>
  <c r="AG147" i="5"/>
  <c r="AH126" i="5"/>
  <c r="AH127" i="5"/>
  <c r="AH128" i="5"/>
  <c r="AH129" i="5"/>
  <c r="AH147" i="5"/>
  <c r="AI126" i="5"/>
  <c r="AI127" i="5"/>
  <c r="AI128" i="5"/>
  <c r="AI129" i="5"/>
  <c r="AI147" i="5"/>
  <c r="AJ126" i="5"/>
  <c r="AJ127" i="5"/>
  <c r="AJ128" i="5"/>
  <c r="AJ129" i="5"/>
  <c r="AJ147" i="5"/>
  <c r="AK126" i="5"/>
  <c r="AK127" i="5"/>
  <c r="AK128" i="5"/>
  <c r="AK129" i="5"/>
  <c r="AK147" i="5"/>
  <c r="AL126" i="5"/>
  <c r="AL127" i="5"/>
  <c r="AL128" i="5"/>
  <c r="AL129" i="5"/>
  <c r="AL147" i="5"/>
  <c r="AM126" i="5"/>
  <c r="AM127" i="5"/>
  <c r="AM128" i="5"/>
  <c r="AM129" i="5"/>
  <c r="AM147" i="5"/>
  <c r="AN126" i="5"/>
  <c r="AN127" i="5"/>
  <c r="AN128" i="5"/>
  <c r="AN129" i="5"/>
  <c r="AN147" i="5"/>
  <c r="AO126" i="5"/>
  <c r="AO127" i="5"/>
  <c r="AO128" i="5"/>
  <c r="AO129" i="5"/>
  <c r="AO147" i="5"/>
  <c r="AP126" i="5"/>
  <c r="AP127" i="5"/>
  <c r="AP128" i="5"/>
  <c r="AP129" i="5"/>
  <c r="AP147" i="5"/>
  <c r="AQ126" i="5"/>
  <c r="AQ127" i="5"/>
  <c r="AQ128" i="5"/>
  <c r="AQ129" i="5"/>
  <c r="AQ147" i="5"/>
  <c r="AR126" i="5"/>
  <c r="AR127" i="5"/>
  <c r="AR128" i="5"/>
  <c r="AR129" i="5"/>
  <c r="AR147" i="5"/>
  <c r="AS126" i="5"/>
  <c r="AS127" i="5"/>
  <c r="AS128" i="5"/>
  <c r="AS129" i="5"/>
  <c r="AS147" i="5"/>
  <c r="AT126" i="5"/>
  <c r="AT127" i="5"/>
  <c r="AT128" i="5"/>
  <c r="AT129" i="5"/>
  <c r="AT147" i="5"/>
  <c r="AU126" i="5"/>
  <c r="AU127" i="5"/>
  <c r="AU128" i="5"/>
  <c r="AU129" i="5"/>
  <c r="AU147" i="5"/>
  <c r="AV126" i="5"/>
  <c r="AV127" i="5"/>
  <c r="AV128" i="5"/>
  <c r="AV129" i="5"/>
  <c r="AV147" i="5"/>
  <c r="AW126" i="5"/>
  <c r="AW127" i="5"/>
  <c r="AW128" i="5"/>
  <c r="AW129" i="5"/>
  <c r="AW147" i="5"/>
  <c r="AX126" i="5"/>
  <c r="AX127" i="5"/>
  <c r="AX128" i="5"/>
  <c r="AX129" i="5"/>
  <c r="AX147" i="5"/>
  <c r="AY126" i="5"/>
  <c r="AY127" i="5"/>
  <c r="AY128" i="5"/>
  <c r="AY129" i="5"/>
  <c r="AY147" i="5"/>
  <c r="AZ126" i="5"/>
  <c r="AZ127" i="5"/>
  <c r="AZ128" i="5"/>
  <c r="AZ129" i="5"/>
  <c r="AZ147" i="5"/>
  <c r="BA126" i="5"/>
  <c r="BA127" i="5"/>
  <c r="BA128" i="5"/>
  <c r="BA129" i="5"/>
  <c r="BA147" i="5"/>
  <c r="BB126" i="5"/>
  <c r="BB127" i="5"/>
  <c r="BB128" i="5"/>
  <c r="BB129" i="5"/>
  <c r="BB147" i="5"/>
  <c r="BC126" i="5"/>
  <c r="BC127" i="5"/>
  <c r="BC128" i="5"/>
  <c r="BC129" i="5"/>
  <c r="BC147" i="5"/>
  <c r="BD126" i="5"/>
  <c r="BD127" i="5"/>
  <c r="BD128" i="5"/>
  <c r="BD129" i="5"/>
  <c r="BD147" i="5"/>
  <c r="BE126" i="5"/>
  <c r="BE127" i="5"/>
  <c r="BE128" i="5"/>
  <c r="BE129" i="5"/>
  <c r="BE147" i="5"/>
  <c r="K19" i="1"/>
  <c r="L19" i="1"/>
  <c r="M19" i="1"/>
  <c r="N19" i="1"/>
  <c r="O19" i="1"/>
  <c r="P19" i="1"/>
  <c r="Q19" i="1"/>
  <c r="R19" i="1"/>
  <c r="S19" i="1"/>
  <c r="T19" i="1"/>
  <c r="U19" i="1"/>
  <c r="V19" i="1"/>
  <c r="L24" i="1"/>
  <c r="L32" i="1"/>
  <c r="L57" i="1"/>
  <c r="M24" i="1"/>
  <c r="M32" i="1"/>
  <c r="M57" i="1"/>
  <c r="N24" i="1"/>
  <c r="N32" i="1"/>
  <c r="N57" i="1"/>
  <c r="O24" i="1"/>
  <c r="O32" i="1"/>
  <c r="O57" i="1"/>
  <c r="P24" i="1"/>
  <c r="P32" i="1"/>
  <c r="P57" i="1"/>
  <c r="Q24" i="1"/>
  <c r="Q32" i="1"/>
  <c r="Q57" i="1"/>
  <c r="R24" i="1"/>
  <c r="R32" i="1"/>
  <c r="R57" i="1"/>
  <c r="S24" i="1"/>
  <c r="S32" i="1"/>
  <c r="S57" i="1"/>
  <c r="T24" i="1"/>
  <c r="T32" i="1"/>
  <c r="T57" i="1"/>
  <c r="U24" i="1"/>
  <c r="U32" i="1"/>
  <c r="U57" i="1"/>
  <c r="V24" i="1"/>
  <c r="V32" i="1"/>
  <c r="V57" i="1"/>
  <c r="K24" i="1"/>
  <c r="K32" i="1"/>
  <c r="K57" i="1"/>
  <c r="W57" i="1"/>
  <c r="X57" i="1"/>
  <c r="Y57" i="1"/>
  <c r="Z57" i="1"/>
  <c r="AA57" i="1"/>
  <c r="AB57" i="1"/>
  <c r="AC57" i="1"/>
  <c r="AD57" i="1"/>
  <c r="AE57" i="1"/>
  <c r="AF57" i="1"/>
  <c r="AG57" i="1"/>
  <c r="AH57" i="1"/>
  <c r="AI57" i="1"/>
  <c r="AJ57" i="1"/>
  <c r="AK57" i="1"/>
  <c r="AL57" i="1"/>
  <c r="AM57" i="1"/>
  <c r="AN57" i="1"/>
  <c r="AO57" i="1"/>
  <c r="AP57" i="1"/>
  <c r="AQ57" i="1"/>
  <c r="AR57" i="1"/>
  <c r="AS57" i="1"/>
  <c r="AT57" i="1"/>
  <c r="AU57" i="1"/>
  <c r="AV57" i="1"/>
  <c r="AW57" i="1"/>
  <c r="AX57" i="1"/>
  <c r="AY57" i="1"/>
  <c r="AZ57" i="1"/>
  <c r="BA57" i="1"/>
  <c r="BB57" i="1"/>
  <c r="BC57" i="1"/>
  <c r="BD57" i="1"/>
  <c r="BE57" i="1"/>
  <c r="J24" i="1"/>
  <c r="J32" i="1"/>
  <c r="J57" i="1"/>
  <c r="L55" i="1"/>
  <c r="M55" i="1"/>
  <c r="N55" i="1"/>
  <c r="O55" i="1"/>
  <c r="P55" i="1"/>
  <c r="Q55" i="1"/>
  <c r="R55" i="1"/>
  <c r="S55" i="1"/>
  <c r="T55" i="1"/>
  <c r="U55" i="1"/>
  <c r="V55" i="1"/>
  <c r="K55" i="1"/>
  <c r="J55" i="1"/>
  <c r="L53" i="1"/>
  <c r="M53" i="1"/>
  <c r="N53" i="1"/>
  <c r="O53" i="1"/>
  <c r="P53" i="1"/>
  <c r="Q53" i="1"/>
  <c r="R53" i="1"/>
  <c r="S53" i="1"/>
  <c r="T53" i="1"/>
  <c r="U53" i="1"/>
  <c r="V53" i="1"/>
  <c r="K53" i="1"/>
  <c r="J53" i="1"/>
  <c r="L51" i="1"/>
  <c r="M51" i="1"/>
  <c r="N51" i="1"/>
  <c r="O51" i="1"/>
  <c r="P51" i="1"/>
  <c r="Q51" i="1"/>
  <c r="R51" i="1"/>
  <c r="S51" i="1"/>
  <c r="T51" i="1"/>
  <c r="U51" i="1"/>
  <c r="V51" i="1"/>
  <c r="K51" i="1"/>
  <c r="J51" i="1"/>
  <c r="L48" i="1"/>
  <c r="L49" i="1"/>
  <c r="M48" i="1"/>
  <c r="M49" i="1"/>
  <c r="N48" i="1"/>
  <c r="N49" i="1"/>
  <c r="O48" i="1"/>
  <c r="O49" i="1"/>
  <c r="P48" i="1"/>
  <c r="P49" i="1"/>
  <c r="Q48" i="1"/>
  <c r="Q49" i="1"/>
  <c r="R48" i="1"/>
  <c r="R49" i="1"/>
  <c r="S48" i="1"/>
  <c r="S49" i="1"/>
  <c r="T48" i="1"/>
  <c r="T49" i="1"/>
  <c r="U48" i="1"/>
  <c r="U49" i="1"/>
  <c r="V48" i="1"/>
  <c r="V49" i="1"/>
  <c r="K48" i="1"/>
  <c r="K49" i="1"/>
  <c r="W49" i="1"/>
  <c r="X49" i="1"/>
  <c r="Y49" i="1"/>
  <c r="Z49" i="1"/>
  <c r="AA49" i="1"/>
  <c r="AB49" i="1"/>
  <c r="AC49" i="1"/>
  <c r="AD49" i="1"/>
  <c r="AE49" i="1"/>
  <c r="AF49" i="1"/>
  <c r="AG49" i="1"/>
  <c r="AH49" i="1"/>
  <c r="AI49" i="1"/>
  <c r="AJ49" i="1"/>
  <c r="AK49" i="1"/>
  <c r="AL49" i="1"/>
  <c r="AM49" i="1"/>
  <c r="AN49" i="1"/>
  <c r="AO49" i="1"/>
  <c r="AP49" i="1"/>
  <c r="AQ49" i="1"/>
  <c r="AR49" i="1"/>
  <c r="AS49" i="1"/>
  <c r="AT49" i="1"/>
  <c r="AU49" i="1"/>
  <c r="AV49" i="1"/>
  <c r="AW49" i="1"/>
  <c r="AX49" i="1"/>
  <c r="AY49" i="1"/>
  <c r="AZ49" i="1"/>
  <c r="BA49" i="1"/>
  <c r="BB49" i="1"/>
  <c r="BC49" i="1"/>
  <c r="BD49" i="1"/>
  <c r="BE49" i="1"/>
  <c r="J48" i="1"/>
  <c r="J49" i="1"/>
  <c r="L43" i="1"/>
  <c r="M43" i="1"/>
  <c r="N43" i="1"/>
  <c r="O43" i="1"/>
  <c r="P43" i="1"/>
  <c r="Q43" i="1"/>
  <c r="R43" i="1"/>
  <c r="S43" i="1"/>
  <c r="T43" i="1"/>
  <c r="U43" i="1"/>
  <c r="V43" i="1"/>
  <c r="K43" i="1"/>
  <c r="Q21" i="1"/>
  <c r="R21" i="1"/>
  <c r="S21" i="1"/>
  <c r="T21" i="1"/>
  <c r="U21" i="1"/>
  <c r="V21" i="1"/>
  <c r="L45" i="1"/>
  <c r="M45" i="1"/>
  <c r="N45" i="1"/>
  <c r="O45" i="1"/>
  <c r="P45" i="1"/>
  <c r="Q45" i="1"/>
  <c r="R45" i="1"/>
  <c r="S45" i="1"/>
  <c r="T45" i="1"/>
  <c r="U45" i="1"/>
  <c r="V45" i="1"/>
  <c r="K45" i="1"/>
  <c r="Q23" i="1"/>
  <c r="R23" i="1"/>
  <c r="S23" i="1"/>
  <c r="T23" i="1"/>
  <c r="U23" i="1"/>
  <c r="V23" i="1"/>
  <c r="K47" i="1"/>
  <c r="L47" i="1"/>
  <c r="M47" i="1"/>
  <c r="N47" i="1"/>
  <c r="O47" i="1"/>
  <c r="P47" i="1"/>
  <c r="Q47" i="1"/>
  <c r="R47" i="1"/>
  <c r="S47" i="1"/>
  <c r="T47" i="1"/>
  <c r="U47" i="1"/>
  <c r="V47" i="1"/>
  <c r="J47" i="1"/>
  <c r="J45" i="1"/>
  <c r="J43" i="1"/>
  <c r="J2" i="16"/>
  <c r="K2" i="16"/>
  <c r="L2" i="16"/>
  <c r="M2" i="16"/>
  <c r="N2" i="16"/>
  <c r="O2" i="16"/>
  <c r="P2" i="16"/>
  <c r="Q2" i="16"/>
  <c r="R2" i="16"/>
  <c r="S2" i="16"/>
  <c r="T2" i="16"/>
  <c r="U2" i="16"/>
  <c r="V2" i="16"/>
  <c r="W2" i="16"/>
  <c r="X2" i="16"/>
  <c r="Y2" i="16"/>
  <c r="Z2" i="16"/>
  <c r="AA2" i="16"/>
  <c r="AB2" i="16"/>
  <c r="AC2" i="16"/>
  <c r="AD2" i="16"/>
  <c r="AE2" i="16"/>
  <c r="AF2" i="16"/>
  <c r="AG2" i="16"/>
  <c r="AH2" i="16"/>
  <c r="AI2" i="16"/>
  <c r="AJ2" i="16"/>
  <c r="AK2" i="16"/>
  <c r="AL2" i="16"/>
  <c r="AM2" i="16"/>
  <c r="AN2" i="16"/>
  <c r="AO2" i="16"/>
  <c r="AP2" i="16"/>
  <c r="AQ2" i="16"/>
  <c r="AR2" i="16"/>
  <c r="AS2" i="16"/>
  <c r="AT2" i="16"/>
  <c r="AU2" i="16"/>
  <c r="AV2" i="16"/>
  <c r="AW2" i="16"/>
  <c r="AX2" i="16"/>
  <c r="AY2" i="16"/>
  <c r="AZ2" i="16"/>
  <c r="BA2" i="16"/>
  <c r="BB2" i="16"/>
  <c r="BC2" i="16"/>
  <c r="BD2" i="16"/>
  <c r="BE2" i="16"/>
  <c r="J3" i="16"/>
  <c r="K3" i="16"/>
  <c r="L3" i="16"/>
  <c r="M3" i="16"/>
  <c r="N3" i="16"/>
  <c r="O3" i="16"/>
  <c r="P3" i="16"/>
  <c r="Q3" i="16"/>
  <c r="R3" i="16"/>
  <c r="S3" i="16"/>
  <c r="T3" i="16"/>
  <c r="U3" i="16"/>
  <c r="V3" i="16"/>
  <c r="W3" i="16"/>
  <c r="X3" i="16"/>
  <c r="Y3" i="16"/>
  <c r="Z3" i="16"/>
  <c r="AA3" i="16"/>
  <c r="AB3" i="16"/>
  <c r="AC3" i="16"/>
  <c r="AD3" i="16"/>
  <c r="AE3" i="16"/>
  <c r="AF3" i="16"/>
  <c r="AG3" i="16"/>
  <c r="AH3" i="16"/>
  <c r="AI3" i="16"/>
  <c r="AJ3" i="16"/>
  <c r="AK3" i="16"/>
  <c r="AL3" i="16"/>
  <c r="AM3" i="16"/>
  <c r="AN3" i="16"/>
  <c r="AO3" i="16"/>
  <c r="AP3" i="16"/>
  <c r="AQ3" i="16"/>
  <c r="AR3" i="16"/>
  <c r="AS3" i="16"/>
  <c r="AT3" i="16"/>
  <c r="AU3" i="16"/>
  <c r="AV3" i="16"/>
  <c r="AW3" i="16"/>
  <c r="AX3" i="16"/>
  <c r="AY3" i="16"/>
  <c r="AZ3" i="16"/>
  <c r="BA3" i="16"/>
  <c r="BB3" i="16"/>
  <c r="BC3" i="16"/>
  <c r="BD3" i="16"/>
  <c r="BE3" i="16"/>
  <c r="J4" i="16"/>
  <c r="K4" i="16"/>
  <c r="L4" i="16"/>
  <c r="M4" i="16"/>
  <c r="N4" i="16"/>
  <c r="O4" i="16"/>
  <c r="P4" i="16"/>
  <c r="Q4" i="16"/>
  <c r="R4" i="16"/>
  <c r="S4" i="16"/>
  <c r="T4" i="16"/>
  <c r="U4" i="16"/>
  <c r="V4" i="16"/>
  <c r="W4" i="16"/>
  <c r="X4" i="16"/>
  <c r="Y4" i="16"/>
  <c r="Z4" i="16"/>
  <c r="AA4" i="16"/>
  <c r="AB4" i="16"/>
  <c r="AC4" i="16"/>
  <c r="AD4" i="16"/>
  <c r="AE4" i="16"/>
  <c r="AF4" i="16"/>
  <c r="AG4" i="16"/>
  <c r="AH4" i="16"/>
  <c r="AI4" i="16"/>
  <c r="AJ4" i="16"/>
  <c r="AK4" i="16"/>
  <c r="AL4" i="16"/>
  <c r="AM4" i="16"/>
  <c r="AN4" i="16"/>
  <c r="AO4" i="16"/>
  <c r="AP4" i="16"/>
  <c r="AQ4" i="16"/>
  <c r="AR4" i="16"/>
  <c r="AS4" i="16"/>
  <c r="AT4" i="16"/>
  <c r="AU4" i="16"/>
  <c r="AV4" i="16"/>
  <c r="AW4" i="16"/>
  <c r="AX4" i="16"/>
  <c r="AY4" i="16"/>
  <c r="AZ4" i="16"/>
  <c r="BA4" i="16"/>
  <c r="BB4" i="16"/>
  <c r="BC4" i="16"/>
  <c r="BD4" i="16"/>
  <c r="BE4" i="16"/>
  <c r="J5" i="16"/>
  <c r="K5" i="16"/>
  <c r="L5" i="16"/>
  <c r="M5" i="16"/>
  <c r="N5" i="16"/>
  <c r="O5" i="16"/>
  <c r="P5" i="16"/>
  <c r="Q5" i="16"/>
  <c r="R5" i="16"/>
  <c r="S5" i="16"/>
  <c r="T5" i="16"/>
  <c r="U5" i="16"/>
  <c r="V5" i="16"/>
  <c r="W5" i="16"/>
  <c r="X5" i="16"/>
  <c r="Y5" i="16"/>
  <c r="Z5" i="16"/>
  <c r="AA5" i="16"/>
  <c r="AB5" i="16"/>
  <c r="AC5" i="16"/>
  <c r="AD5" i="16"/>
  <c r="AE5" i="16"/>
  <c r="AF5" i="16"/>
  <c r="AG5" i="16"/>
  <c r="AH5" i="16"/>
  <c r="AI5" i="16"/>
  <c r="AJ5" i="16"/>
  <c r="AK5" i="16"/>
  <c r="AL5" i="16"/>
  <c r="AM5" i="16"/>
  <c r="AN5" i="16"/>
  <c r="AO5" i="16"/>
  <c r="AP5" i="16"/>
  <c r="AQ5" i="16"/>
  <c r="AR5" i="16"/>
  <c r="AS5" i="16"/>
  <c r="AT5" i="16"/>
  <c r="AU5" i="16"/>
  <c r="AV5" i="16"/>
  <c r="AW5" i="16"/>
  <c r="AX5" i="16"/>
  <c r="AY5" i="16"/>
  <c r="AZ5" i="16"/>
  <c r="BA5" i="16"/>
  <c r="BB5" i="16"/>
  <c r="BC5" i="16"/>
  <c r="BD5" i="16"/>
  <c r="BE5" i="16"/>
  <c r="J7" i="16"/>
  <c r="K7" i="16"/>
  <c r="L7" i="16"/>
  <c r="M7" i="16"/>
  <c r="N7" i="16"/>
  <c r="O7" i="16"/>
  <c r="P7" i="16"/>
  <c r="Q7" i="16"/>
  <c r="R7" i="16"/>
  <c r="S7" i="16"/>
  <c r="T7" i="16"/>
  <c r="U7" i="16"/>
  <c r="V7" i="16"/>
  <c r="W7" i="16"/>
  <c r="X7" i="16"/>
  <c r="Y7" i="16"/>
  <c r="Z7" i="16"/>
  <c r="AA7" i="16"/>
  <c r="AB7" i="16"/>
  <c r="AC7" i="16"/>
  <c r="AD7" i="16"/>
  <c r="AE7" i="16"/>
  <c r="AF7" i="16"/>
  <c r="AG7" i="16"/>
  <c r="AH7" i="16"/>
  <c r="AI7" i="16"/>
  <c r="AJ7" i="16"/>
  <c r="AK7" i="16"/>
  <c r="AL7" i="16"/>
  <c r="AM7" i="16"/>
  <c r="AN7" i="16"/>
  <c r="AO7" i="16"/>
  <c r="AP7" i="16"/>
  <c r="AQ7" i="16"/>
  <c r="AR7" i="16"/>
  <c r="AS7" i="16"/>
  <c r="AT7" i="16"/>
  <c r="AU7" i="16"/>
  <c r="AV7" i="16"/>
  <c r="AW7" i="16"/>
  <c r="AX7" i="16"/>
  <c r="AY7" i="16"/>
  <c r="AZ7" i="16"/>
  <c r="BA7" i="16"/>
  <c r="BB7" i="16"/>
  <c r="BC7" i="16"/>
  <c r="BD7" i="16"/>
  <c r="BE7" i="16"/>
  <c r="J58" i="1"/>
  <c r="J59" i="1"/>
  <c r="K37" i="1"/>
  <c r="K58" i="1"/>
  <c r="K59" i="1"/>
  <c r="L37" i="1"/>
  <c r="L58" i="1"/>
  <c r="L59" i="1"/>
  <c r="M37" i="1"/>
  <c r="M58" i="1"/>
  <c r="M59" i="1"/>
  <c r="N37" i="1"/>
  <c r="N58" i="1"/>
  <c r="N59" i="1"/>
  <c r="O37" i="1"/>
  <c r="O58" i="1"/>
  <c r="O59" i="1"/>
  <c r="P37" i="1"/>
  <c r="P58" i="1"/>
  <c r="P59" i="1"/>
  <c r="Q37" i="1"/>
  <c r="X25" i="11"/>
  <c r="Y25" i="11"/>
  <c r="Z25" i="11"/>
  <c r="AA25" i="11"/>
  <c r="AB25" i="11"/>
  <c r="AC25" i="11"/>
  <c r="AD25" i="11"/>
  <c r="AE25" i="11"/>
  <c r="AF25" i="11"/>
  <c r="AG25" i="11"/>
  <c r="AH25" i="11"/>
  <c r="AI25" i="11"/>
  <c r="AJ25" i="11"/>
  <c r="AK25" i="11"/>
  <c r="AL25" i="11"/>
  <c r="AM25" i="11"/>
  <c r="AN25" i="11"/>
  <c r="AO25" i="11"/>
  <c r="AP25" i="11"/>
  <c r="AQ25" i="11"/>
  <c r="AR25" i="11"/>
  <c r="AS25" i="11"/>
  <c r="AT25" i="11"/>
  <c r="AU25" i="11"/>
  <c r="AV25" i="11"/>
  <c r="AW25" i="11"/>
  <c r="AX25" i="11"/>
  <c r="AY25" i="11"/>
  <c r="AZ25" i="11"/>
  <c r="BA25" i="11"/>
  <c r="BB25" i="11"/>
  <c r="BC25" i="11"/>
  <c r="BD25" i="11"/>
  <c r="BE25" i="11"/>
  <c r="X26" i="11"/>
  <c r="Y26" i="11"/>
  <c r="Z26" i="11"/>
  <c r="AA26" i="11"/>
  <c r="AB26" i="11"/>
  <c r="AC26" i="11"/>
  <c r="AD26" i="11"/>
  <c r="AE26" i="11"/>
  <c r="AF26" i="11"/>
  <c r="AG26" i="11"/>
  <c r="AH26" i="11"/>
  <c r="AI26" i="11"/>
  <c r="AJ26" i="11"/>
  <c r="AK26" i="11"/>
  <c r="AL26" i="11"/>
  <c r="AM26" i="11"/>
  <c r="AN26" i="11"/>
  <c r="AO26" i="11"/>
  <c r="AP26" i="11"/>
  <c r="AQ26" i="11"/>
  <c r="AR26" i="11"/>
  <c r="AS26" i="11"/>
  <c r="AT26" i="11"/>
  <c r="AU26" i="11"/>
  <c r="AV26" i="11"/>
  <c r="AW26" i="11"/>
  <c r="AX26" i="11"/>
  <c r="AY26" i="11"/>
  <c r="AZ26" i="11"/>
  <c r="BA26" i="11"/>
  <c r="BB26" i="11"/>
  <c r="BC26" i="11"/>
  <c r="BD26" i="11"/>
  <c r="BE26" i="11"/>
  <c r="X27" i="11"/>
  <c r="Y27" i="11"/>
  <c r="Z27" i="11"/>
  <c r="AA27" i="11"/>
  <c r="AB27" i="11"/>
  <c r="AC27" i="11"/>
  <c r="AD27" i="11"/>
  <c r="AE27" i="11"/>
  <c r="AF27" i="11"/>
  <c r="AG27" i="11"/>
  <c r="AH27" i="11"/>
  <c r="AI27" i="11"/>
  <c r="AJ27" i="11"/>
  <c r="AK27" i="11"/>
  <c r="AL27" i="11"/>
  <c r="AM27" i="11"/>
  <c r="AN27" i="11"/>
  <c r="AO27" i="11"/>
  <c r="AP27" i="11"/>
  <c r="AQ27" i="11"/>
  <c r="AR27" i="11"/>
  <c r="AS27" i="11"/>
  <c r="AT27" i="11"/>
  <c r="AU27" i="11"/>
  <c r="AV27" i="11"/>
  <c r="AW27" i="11"/>
  <c r="AX27" i="11"/>
  <c r="AY27" i="11"/>
  <c r="AZ27" i="11"/>
  <c r="BA27" i="11"/>
  <c r="BB27" i="11"/>
  <c r="BC27" i="11"/>
  <c r="BD27" i="11"/>
  <c r="BE27" i="11"/>
  <c r="X28" i="11"/>
  <c r="Y28" i="11"/>
  <c r="Z28" i="11"/>
  <c r="AA28" i="11"/>
  <c r="AB28" i="11"/>
  <c r="AC28" i="11"/>
  <c r="AD28" i="11"/>
  <c r="AE28" i="11"/>
  <c r="AF28" i="11"/>
  <c r="AG28" i="11"/>
  <c r="AH28" i="11"/>
  <c r="AI28" i="11"/>
  <c r="AJ28" i="11"/>
  <c r="AK28" i="11"/>
  <c r="AL28" i="11"/>
  <c r="AM28" i="11"/>
  <c r="AN28" i="11"/>
  <c r="AO28" i="11"/>
  <c r="AP28" i="11"/>
  <c r="AQ28" i="11"/>
  <c r="AR28" i="11"/>
  <c r="AS28" i="11"/>
  <c r="AT28" i="11"/>
  <c r="AU28" i="11"/>
  <c r="AV28" i="11"/>
  <c r="AW28" i="11"/>
  <c r="AX28" i="11"/>
  <c r="AY28" i="11"/>
  <c r="AZ28" i="11"/>
  <c r="BA28" i="11"/>
  <c r="BB28" i="11"/>
  <c r="BC28" i="11"/>
  <c r="BD28" i="11"/>
  <c r="BE28" i="11"/>
  <c r="X29" i="11"/>
  <c r="Y29" i="11"/>
  <c r="Z29" i="11"/>
  <c r="AA29" i="11"/>
  <c r="AB29" i="11"/>
  <c r="AC29" i="11"/>
  <c r="AD29" i="11"/>
  <c r="AE29" i="11"/>
  <c r="AF29" i="11"/>
  <c r="AG29" i="11"/>
  <c r="AH29" i="11"/>
  <c r="AI29" i="11"/>
  <c r="AJ29" i="11"/>
  <c r="AK29" i="11"/>
  <c r="AL29" i="11"/>
  <c r="AM29" i="11"/>
  <c r="AN29" i="11"/>
  <c r="AO29" i="11"/>
  <c r="AP29" i="11"/>
  <c r="AQ29" i="11"/>
  <c r="AR29" i="11"/>
  <c r="AS29" i="11"/>
  <c r="AT29" i="11"/>
  <c r="AU29" i="11"/>
  <c r="AV29" i="11"/>
  <c r="AW29" i="11"/>
  <c r="AX29" i="11"/>
  <c r="AY29" i="11"/>
  <c r="AZ29" i="11"/>
  <c r="BA29" i="11"/>
  <c r="BB29" i="11"/>
  <c r="BC29" i="11"/>
  <c r="BD29" i="11"/>
  <c r="BE29" i="11"/>
  <c r="X30" i="11"/>
  <c r="Y30" i="11"/>
  <c r="Z30" i="11"/>
  <c r="AA30" i="11"/>
  <c r="AB30" i="11"/>
  <c r="AC30" i="11"/>
  <c r="AD30" i="11"/>
  <c r="AE30" i="11"/>
  <c r="AF30" i="11"/>
  <c r="AG30" i="11"/>
  <c r="AH30" i="11"/>
  <c r="AI30" i="11"/>
  <c r="AJ30" i="11"/>
  <c r="AK30" i="11"/>
  <c r="AL30" i="11"/>
  <c r="AM30" i="11"/>
  <c r="AN30" i="11"/>
  <c r="AO30" i="11"/>
  <c r="AP30" i="11"/>
  <c r="AQ30" i="11"/>
  <c r="AR30" i="11"/>
  <c r="AS30" i="11"/>
  <c r="AT30" i="11"/>
  <c r="AU30" i="11"/>
  <c r="AV30" i="11"/>
  <c r="AW30" i="11"/>
  <c r="AX30" i="11"/>
  <c r="AY30" i="11"/>
  <c r="AZ30" i="11"/>
  <c r="BA30" i="11"/>
  <c r="BB30" i="11"/>
  <c r="BC30" i="11"/>
  <c r="BD30" i="11"/>
  <c r="BE30" i="11"/>
  <c r="X31" i="11"/>
  <c r="Y31" i="11"/>
  <c r="Z31" i="11"/>
  <c r="AA31" i="11"/>
  <c r="AB31" i="11"/>
  <c r="AC31" i="11"/>
  <c r="AD31" i="11"/>
  <c r="AE31" i="11"/>
  <c r="AF31" i="11"/>
  <c r="AG31" i="11"/>
  <c r="AH31" i="11"/>
  <c r="AI31" i="11"/>
  <c r="AJ31" i="11"/>
  <c r="AK31" i="11"/>
  <c r="AL31" i="11"/>
  <c r="AM31" i="11"/>
  <c r="AN31" i="11"/>
  <c r="AO31" i="11"/>
  <c r="AP31" i="11"/>
  <c r="AQ31" i="11"/>
  <c r="AR31" i="11"/>
  <c r="AS31" i="11"/>
  <c r="AT31" i="11"/>
  <c r="AU31" i="11"/>
  <c r="AV31" i="11"/>
  <c r="AW31" i="11"/>
  <c r="AX31" i="11"/>
  <c r="AY31" i="11"/>
  <c r="AZ31" i="11"/>
  <c r="BA31" i="11"/>
  <c r="BB31" i="11"/>
  <c r="BC31" i="11"/>
  <c r="BD31" i="11"/>
  <c r="BE31" i="11"/>
  <c r="X32" i="11"/>
  <c r="Y32" i="11"/>
  <c r="Z32" i="11"/>
  <c r="AA32" i="11"/>
  <c r="AB32" i="11"/>
  <c r="AC32" i="11"/>
  <c r="AD32" i="11"/>
  <c r="AE32" i="11"/>
  <c r="AF32" i="11"/>
  <c r="AG32" i="11"/>
  <c r="AH32" i="11"/>
  <c r="AI32" i="11"/>
  <c r="AJ32" i="11"/>
  <c r="AK32" i="11"/>
  <c r="AL32" i="11"/>
  <c r="AM32" i="11"/>
  <c r="AN32" i="11"/>
  <c r="AO32" i="11"/>
  <c r="AP32" i="11"/>
  <c r="AQ32" i="11"/>
  <c r="AR32" i="11"/>
  <c r="AS32" i="11"/>
  <c r="AT32" i="11"/>
  <c r="AU32" i="11"/>
  <c r="AV32" i="11"/>
  <c r="AW32" i="11"/>
  <c r="AX32" i="11"/>
  <c r="AY32" i="11"/>
  <c r="AZ32" i="11"/>
  <c r="BA32" i="11"/>
  <c r="BB32" i="11"/>
  <c r="BC32" i="11"/>
  <c r="BD32" i="11"/>
  <c r="BE32" i="11"/>
  <c r="X33" i="11"/>
  <c r="Y33" i="11"/>
  <c r="Z33" i="11"/>
  <c r="AA33" i="11"/>
  <c r="AB33" i="11"/>
  <c r="AC33" i="11"/>
  <c r="AD33" i="11"/>
  <c r="AE33" i="11"/>
  <c r="AF33" i="11"/>
  <c r="AG33" i="11"/>
  <c r="AH33" i="11"/>
  <c r="AI33" i="11"/>
  <c r="AJ33" i="11"/>
  <c r="AK33" i="11"/>
  <c r="AL33" i="11"/>
  <c r="AM33" i="11"/>
  <c r="AN33" i="11"/>
  <c r="AO33" i="11"/>
  <c r="AP33" i="11"/>
  <c r="AQ33" i="11"/>
  <c r="AR33" i="11"/>
  <c r="AS33" i="11"/>
  <c r="AT33" i="11"/>
  <c r="AU33" i="11"/>
  <c r="AV33" i="11"/>
  <c r="AW33" i="11"/>
  <c r="AX33" i="11"/>
  <c r="AY33" i="11"/>
  <c r="AZ33" i="11"/>
  <c r="BA33" i="11"/>
  <c r="BB33" i="11"/>
  <c r="BC33" i="11"/>
  <c r="BD33" i="11"/>
  <c r="BE33" i="11"/>
  <c r="K25" i="11"/>
  <c r="L25" i="11"/>
  <c r="M25" i="11"/>
  <c r="N25" i="11"/>
  <c r="O25" i="11"/>
  <c r="P25" i="11"/>
  <c r="Q25" i="11"/>
  <c r="R25" i="11"/>
  <c r="S25" i="11"/>
  <c r="T25" i="11"/>
  <c r="U25" i="11"/>
  <c r="V25" i="11"/>
  <c r="W25" i="11"/>
  <c r="K26" i="11"/>
  <c r="L26" i="11"/>
  <c r="M26" i="11"/>
  <c r="N26" i="11"/>
  <c r="O26" i="11"/>
  <c r="P26" i="11"/>
  <c r="Q26" i="11"/>
  <c r="R26" i="11"/>
  <c r="S26" i="11"/>
  <c r="T26" i="11"/>
  <c r="U26" i="11"/>
  <c r="W26" i="11"/>
  <c r="K27" i="11"/>
  <c r="L27" i="11"/>
  <c r="M27" i="11"/>
  <c r="N27" i="11"/>
  <c r="O27" i="11"/>
  <c r="P27" i="11"/>
  <c r="Q27" i="11"/>
  <c r="R27" i="11"/>
  <c r="S27" i="11"/>
  <c r="T27" i="11"/>
  <c r="U27" i="11"/>
  <c r="V27" i="11"/>
  <c r="W27" i="11"/>
  <c r="K28" i="11"/>
  <c r="L28" i="11"/>
  <c r="M28" i="11"/>
  <c r="N28" i="11"/>
  <c r="O28" i="11"/>
  <c r="P28" i="11"/>
  <c r="Q28" i="11"/>
  <c r="R28" i="11"/>
  <c r="S28" i="11"/>
  <c r="T28" i="11"/>
  <c r="U28" i="11"/>
  <c r="V28" i="11"/>
  <c r="W28" i="11"/>
  <c r="K29" i="11"/>
  <c r="L29" i="11"/>
  <c r="M29" i="11"/>
  <c r="N29" i="11"/>
  <c r="O29" i="11"/>
  <c r="P29" i="11"/>
  <c r="Q29" i="11"/>
  <c r="R29" i="11"/>
  <c r="S29" i="11"/>
  <c r="T29" i="11"/>
  <c r="U29" i="11"/>
  <c r="W29" i="11"/>
  <c r="K30" i="11"/>
  <c r="L30" i="11"/>
  <c r="M30" i="11"/>
  <c r="N30" i="11"/>
  <c r="O30" i="11"/>
  <c r="P30" i="11"/>
  <c r="Q30" i="11"/>
  <c r="R30" i="11"/>
  <c r="S30" i="11"/>
  <c r="T30" i="11"/>
  <c r="U30" i="11"/>
  <c r="W30" i="11"/>
  <c r="K31" i="11"/>
  <c r="L31" i="11"/>
  <c r="M31" i="11"/>
  <c r="N31" i="11"/>
  <c r="O31" i="11"/>
  <c r="P31" i="11"/>
  <c r="Q31" i="11"/>
  <c r="R31" i="11"/>
  <c r="S31" i="11"/>
  <c r="T31" i="11"/>
  <c r="U31" i="11"/>
  <c r="V31" i="11"/>
  <c r="W31" i="11"/>
  <c r="K32" i="11"/>
  <c r="L32" i="11"/>
  <c r="M32" i="11"/>
  <c r="N32" i="11"/>
  <c r="O32" i="11"/>
  <c r="P32" i="11"/>
  <c r="Q32" i="11"/>
  <c r="R32" i="11"/>
  <c r="S32" i="11"/>
  <c r="T32" i="11"/>
  <c r="U32" i="11"/>
  <c r="V32" i="11"/>
  <c r="W32" i="11"/>
  <c r="K33" i="11"/>
  <c r="L33" i="11"/>
  <c r="M33" i="11"/>
  <c r="N33" i="11"/>
  <c r="O33" i="11"/>
  <c r="P33" i="11"/>
  <c r="Q33" i="11"/>
  <c r="R33" i="11"/>
  <c r="S33" i="11"/>
  <c r="T33" i="11"/>
  <c r="U33" i="11"/>
  <c r="W33" i="11"/>
  <c r="J33" i="11"/>
  <c r="J32" i="11"/>
  <c r="J31" i="11"/>
  <c r="J30" i="11"/>
  <c r="J29" i="11"/>
  <c r="J28" i="11"/>
  <c r="J27" i="11"/>
  <c r="J26" i="11"/>
  <c r="BE7" i="1"/>
  <c r="BE8" i="1"/>
  <c r="BD8" i="1"/>
  <c r="BC8" i="1"/>
  <c r="BB8" i="1"/>
  <c r="BA8" i="1"/>
  <c r="AZ8" i="1"/>
  <c r="AY8" i="1"/>
  <c r="AX8" i="1"/>
  <c r="AW8" i="1"/>
  <c r="AV8" i="1"/>
  <c r="AU8" i="1"/>
  <c r="AT8" i="1"/>
  <c r="AS8" i="1"/>
  <c r="AR8" i="1"/>
  <c r="AQ8" i="1"/>
  <c r="AP8" i="1"/>
  <c r="AO8" i="1"/>
  <c r="AN8" i="1"/>
  <c r="AM8" i="1"/>
  <c r="AL8" i="1"/>
  <c r="AK8" i="1"/>
  <c r="AJ8" i="1"/>
  <c r="AI8" i="1"/>
  <c r="AH8" i="1"/>
  <c r="AG8" i="1"/>
  <c r="AF8" i="1"/>
  <c r="AE8" i="1"/>
  <c r="AD8" i="1"/>
  <c r="AC8" i="1"/>
  <c r="AB8" i="1"/>
  <c r="AA8" i="1"/>
  <c r="Z8" i="1"/>
  <c r="Y8" i="1"/>
  <c r="X8" i="1"/>
  <c r="K17" i="11"/>
  <c r="L17" i="11"/>
  <c r="M17" i="11"/>
  <c r="N17" i="11"/>
  <c r="O17" i="11"/>
  <c r="P17" i="11"/>
  <c r="Q17" i="11"/>
  <c r="R17" i="11"/>
  <c r="S17" i="11"/>
  <c r="T17" i="11"/>
  <c r="U17" i="11"/>
  <c r="Q27" i="1"/>
  <c r="R27" i="1"/>
  <c r="S27" i="1"/>
  <c r="T27" i="1"/>
  <c r="U27" i="1"/>
  <c r="V27" i="1"/>
  <c r="Q29" i="1"/>
  <c r="R29" i="1"/>
  <c r="S29" i="1"/>
  <c r="T29" i="1"/>
  <c r="U29" i="1"/>
  <c r="V29" i="1"/>
  <c r="Q31" i="1"/>
  <c r="R31" i="1"/>
  <c r="S31" i="1"/>
  <c r="T31" i="1"/>
  <c r="U31" i="1"/>
  <c r="V31" i="1"/>
  <c r="K34" i="1"/>
  <c r="J34" i="1"/>
  <c r="K18" i="11"/>
  <c r="L34" i="1"/>
  <c r="L18" i="11"/>
  <c r="M34" i="1"/>
  <c r="M18" i="11"/>
  <c r="N34" i="1"/>
  <c r="N18" i="11"/>
  <c r="O34" i="1"/>
  <c r="O18" i="11"/>
  <c r="P34" i="1"/>
  <c r="P18" i="11"/>
  <c r="Q34" i="1"/>
  <c r="Q18" i="11"/>
  <c r="R34" i="1"/>
  <c r="R18" i="11"/>
  <c r="S34" i="1"/>
  <c r="S18" i="11"/>
  <c r="T34" i="1"/>
  <c r="T18" i="11"/>
  <c r="U34" i="1"/>
  <c r="U18" i="11"/>
  <c r="Q15" i="1"/>
  <c r="R15" i="1"/>
  <c r="S15" i="1"/>
  <c r="T15" i="1"/>
  <c r="U15" i="1"/>
  <c r="V15" i="1"/>
  <c r="X82" i="5"/>
  <c r="Y82" i="5"/>
  <c r="Z82" i="5"/>
  <c r="AA82" i="5"/>
  <c r="AB82" i="5"/>
  <c r="AC82" i="5"/>
  <c r="AD82" i="5"/>
  <c r="AE82" i="5"/>
  <c r="AF82" i="5"/>
  <c r="AG82" i="5"/>
  <c r="AH82" i="5"/>
  <c r="AI82" i="5"/>
  <c r="AJ82" i="5"/>
  <c r="AK82" i="5"/>
  <c r="AL82" i="5"/>
  <c r="AM82" i="5"/>
  <c r="AN82" i="5"/>
  <c r="AO82" i="5"/>
  <c r="AP82" i="5"/>
  <c r="AQ82" i="5"/>
  <c r="AR82" i="5"/>
  <c r="AS82" i="5"/>
  <c r="AT82" i="5"/>
  <c r="AU82" i="5"/>
  <c r="AV82" i="5"/>
  <c r="AW82" i="5"/>
  <c r="AX82" i="5"/>
  <c r="AY82" i="5"/>
  <c r="AZ82" i="5"/>
  <c r="BA82" i="5"/>
  <c r="BB82" i="5"/>
  <c r="BC82" i="5"/>
  <c r="BD82" i="5"/>
  <c r="BE82" i="5"/>
  <c r="X84" i="5"/>
  <c r="X72" i="11"/>
  <c r="Y84" i="5"/>
  <c r="Y72" i="11"/>
  <c r="Z84" i="5"/>
  <c r="Z72" i="11"/>
  <c r="AA84" i="5"/>
  <c r="AA72" i="11"/>
  <c r="AB84" i="5"/>
  <c r="AB72" i="11"/>
  <c r="AC84" i="5"/>
  <c r="AC72" i="11"/>
  <c r="AD84" i="5"/>
  <c r="AD72" i="11"/>
  <c r="AE84" i="5"/>
  <c r="AE72" i="11"/>
  <c r="AF84" i="5"/>
  <c r="AF72" i="11"/>
  <c r="AG84" i="5"/>
  <c r="AG72" i="11"/>
  <c r="AH84" i="5"/>
  <c r="AH72" i="11"/>
  <c r="AI84" i="5"/>
  <c r="AI72" i="11"/>
  <c r="AJ84" i="5"/>
  <c r="AJ72" i="11"/>
  <c r="AK84" i="5"/>
  <c r="AK72" i="11"/>
  <c r="AL84" i="5"/>
  <c r="AL72" i="11"/>
  <c r="AM84" i="5"/>
  <c r="AM72" i="11"/>
  <c r="AN84" i="5"/>
  <c r="AN72" i="11"/>
  <c r="AO84" i="5"/>
  <c r="AO72" i="11"/>
  <c r="AP84" i="5"/>
  <c r="AP72" i="11"/>
  <c r="AQ84" i="5"/>
  <c r="AQ72" i="11"/>
  <c r="AR84" i="5"/>
  <c r="AR72" i="11"/>
  <c r="AS84" i="5"/>
  <c r="AS72" i="11"/>
  <c r="AT84" i="5"/>
  <c r="AT72" i="11"/>
  <c r="AU84" i="5"/>
  <c r="AU72" i="11"/>
  <c r="AV84" i="5"/>
  <c r="AV72" i="11"/>
  <c r="AW84" i="5"/>
  <c r="AW72" i="11"/>
  <c r="AX84" i="5"/>
  <c r="AX72" i="11"/>
  <c r="AY84" i="5"/>
  <c r="AY72" i="11"/>
  <c r="AZ84" i="5"/>
  <c r="AZ72" i="11"/>
  <c r="BA84" i="5"/>
  <c r="BA72" i="11"/>
  <c r="BB84" i="5"/>
  <c r="BB72" i="11"/>
  <c r="BC84" i="5"/>
  <c r="BC72" i="11"/>
  <c r="BD84" i="5"/>
  <c r="BD72" i="11"/>
  <c r="BE84" i="5"/>
  <c r="BE72" i="11"/>
  <c r="X86" i="5"/>
  <c r="X73" i="11"/>
  <c r="Y86" i="5"/>
  <c r="Y73" i="11"/>
  <c r="Z86" i="5"/>
  <c r="Z73" i="11"/>
  <c r="AA86" i="5"/>
  <c r="AA73" i="11"/>
  <c r="AB86" i="5"/>
  <c r="AB73" i="11"/>
  <c r="AC86" i="5"/>
  <c r="AC73" i="11"/>
  <c r="AD86" i="5"/>
  <c r="AD73" i="11"/>
  <c r="AE86" i="5"/>
  <c r="AE73" i="11"/>
  <c r="AF86" i="5"/>
  <c r="AF73" i="11"/>
  <c r="AG86" i="5"/>
  <c r="AG73" i="11"/>
  <c r="AH86" i="5"/>
  <c r="AH73" i="11"/>
  <c r="AI86" i="5"/>
  <c r="AI73" i="11"/>
  <c r="AJ86" i="5"/>
  <c r="AJ73" i="11"/>
  <c r="AK86" i="5"/>
  <c r="AK73" i="11"/>
  <c r="AL86" i="5"/>
  <c r="AL73" i="11"/>
  <c r="AM86" i="5"/>
  <c r="AM73" i="11"/>
  <c r="AN86" i="5"/>
  <c r="AN73" i="11"/>
  <c r="AO86" i="5"/>
  <c r="AO73" i="11"/>
  <c r="AP86" i="5"/>
  <c r="AP73" i="11"/>
  <c r="AQ86" i="5"/>
  <c r="AQ73" i="11"/>
  <c r="AR86" i="5"/>
  <c r="AR73" i="11"/>
  <c r="AS86" i="5"/>
  <c r="AS73" i="11"/>
  <c r="AT86" i="5"/>
  <c r="AT73" i="11"/>
  <c r="AU86" i="5"/>
  <c r="AU73" i="11"/>
  <c r="AV86" i="5"/>
  <c r="AV73" i="11"/>
  <c r="AW86" i="5"/>
  <c r="AW73" i="11"/>
  <c r="AX86" i="5"/>
  <c r="AX73" i="11"/>
  <c r="AY86" i="5"/>
  <c r="AY73" i="11"/>
  <c r="AZ86" i="5"/>
  <c r="AZ73" i="11"/>
  <c r="BA86" i="5"/>
  <c r="BA73" i="11"/>
  <c r="BB86" i="5"/>
  <c r="BB73" i="11"/>
  <c r="BC86" i="5"/>
  <c r="BC73" i="11"/>
  <c r="BD86" i="5"/>
  <c r="BD73" i="11"/>
  <c r="BE86" i="5"/>
  <c r="BE73" i="11"/>
  <c r="X88" i="5"/>
  <c r="Y88" i="5"/>
  <c r="Z88" i="5"/>
  <c r="AA88" i="5"/>
  <c r="AB88" i="5"/>
  <c r="AC88" i="5"/>
  <c r="AD88" i="5"/>
  <c r="AE88" i="5"/>
  <c r="AF88" i="5"/>
  <c r="AG88" i="5"/>
  <c r="AH88" i="5"/>
  <c r="AI88" i="5"/>
  <c r="AJ88" i="5"/>
  <c r="AK88" i="5"/>
  <c r="AL88" i="5"/>
  <c r="AM88" i="5"/>
  <c r="AN88" i="5"/>
  <c r="AO88" i="5"/>
  <c r="AP88" i="5"/>
  <c r="AQ88" i="5"/>
  <c r="AR88" i="5"/>
  <c r="AS88" i="5"/>
  <c r="AT88" i="5"/>
  <c r="AU88" i="5"/>
  <c r="AV88" i="5"/>
  <c r="AW88" i="5"/>
  <c r="AX88" i="5"/>
  <c r="AY88" i="5"/>
  <c r="AZ88" i="5"/>
  <c r="BA88" i="5"/>
  <c r="BB88" i="5"/>
  <c r="BC88" i="5"/>
  <c r="BD88" i="5"/>
  <c r="BE88" i="5"/>
  <c r="X90" i="5"/>
  <c r="X75" i="11"/>
  <c r="Y90" i="5"/>
  <c r="Y75" i="11"/>
  <c r="Z90" i="5"/>
  <c r="Z75" i="11"/>
  <c r="AA90" i="5"/>
  <c r="AA75" i="11"/>
  <c r="AB90" i="5"/>
  <c r="AB75" i="11"/>
  <c r="AC90" i="5"/>
  <c r="AC75" i="11"/>
  <c r="AD90" i="5"/>
  <c r="AD75" i="11"/>
  <c r="AE90" i="5"/>
  <c r="AE75" i="11"/>
  <c r="AF90" i="5"/>
  <c r="AF75" i="11"/>
  <c r="AG90" i="5"/>
  <c r="AG75" i="11"/>
  <c r="AH90" i="5"/>
  <c r="AH75" i="11"/>
  <c r="AI90" i="5"/>
  <c r="AI75" i="11"/>
  <c r="AJ90" i="5"/>
  <c r="AJ75" i="11"/>
  <c r="AK90" i="5"/>
  <c r="AK75" i="11"/>
  <c r="AL90" i="5"/>
  <c r="AL75" i="11"/>
  <c r="AM90" i="5"/>
  <c r="AM75" i="11"/>
  <c r="AN90" i="5"/>
  <c r="AN75" i="11"/>
  <c r="AO90" i="5"/>
  <c r="AO75" i="11"/>
  <c r="AP90" i="5"/>
  <c r="AP75" i="11"/>
  <c r="AQ90" i="5"/>
  <c r="AQ75" i="11"/>
  <c r="AR90" i="5"/>
  <c r="AR75" i="11"/>
  <c r="AS90" i="5"/>
  <c r="AS75" i="11"/>
  <c r="AT90" i="5"/>
  <c r="AT75" i="11"/>
  <c r="AU90" i="5"/>
  <c r="AU75" i="11"/>
  <c r="AV90" i="5"/>
  <c r="AV75" i="11"/>
  <c r="AW90" i="5"/>
  <c r="AW75" i="11"/>
  <c r="AX90" i="5"/>
  <c r="AX75" i="11"/>
  <c r="AY90" i="5"/>
  <c r="AY75" i="11"/>
  <c r="AZ90" i="5"/>
  <c r="AZ75" i="11"/>
  <c r="BA90" i="5"/>
  <c r="BA75" i="11"/>
  <c r="BB90" i="5"/>
  <c r="BB75" i="11"/>
  <c r="BC90" i="5"/>
  <c r="BC75" i="11"/>
  <c r="BD90" i="5"/>
  <c r="BD75" i="11"/>
  <c r="BE90" i="5"/>
  <c r="BE75" i="11"/>
  <c r="X92" i="5"/>
  <c r="X76" i="11"/>
  <c r="Y92" i="5"/>
  <c r="Y76" i="11"/>
  <c r="Z92" i="5"/>
  <c r="Z76" i="11"/>
  <c r="AA92" i="5"/>
  <c r="AA76" i="11"/>
  <c r="AB92" i="5"/>
  <c r="AB76" i="11"/>
  <c r="AC92" i="5"/>
  <c r="AC76" i="11"/>
  <c r="AD92" i="5"/>
  <c r="AD76" i="11"/>
  <c r="AE92" i="5"/>
  <c r="AE76" i="11"/>
  <c r="AF92" i="5"/>
  <c r="AF76" i="11"/>
  <c r="AG92" i="5"/>
  <c r="AG76" i="11"/>
  <c r="AH92" i="5"/>
  <c r="AH76" i="11"/>
  <c r="AI92" i="5"/>
  <c r="AI76" i="11"/>
  <c r="AJ92" i="5"/>
  <c r="AJ76" i="11"/>
  <c r="AK92" i="5"/>
  <c r="AK76" i="11"/>
  <c r="AL92" i="5"/>
  <c r="AL76" i="11"/>
  <c r="AM92" i="5"/>
  <c r="AM76" i="11"/>
  <c r="AN92" i="5"/>
  <c r="AN76" i="11"/>
  <c r="AO92" i="5"/>
  <c r="AO76" i="11"/>
  <c r="AP92" i="5"/>
  <c r="AP76" i="11"/>
  <c r="AQ92" i="5"/>
  <c r="AQ76" i="11"/>
  <c r="AR92" i="5"/>
  <c r="AR76" i="11"/>
  <c r="AS92" i="5"/>
  <c r="AS76" i="11"/>
  <c r="AT92" i="5"/>
  <c r="AT76" i="11"/>
  <c r="AU92" i="5"/>
  <c r="AU76" i="11"/>
  <c r="AV92" i="5"/>
  <c r="AV76" i="11"/>
  <c r="AW92" i="5"/>
  <c r="AW76" i="11"/>
  <c r="AX92" i="5"/>
  <c r="AX76" i="11"/>
  <c r="AY92" i="5"/>
  <c r="AY76" i="11"/>
  <c r="AZ92" i="5"/>
  <c r="AZ76" i="11"/>
  <c r="BA92" i="5"/>
  <c r="BA76" i="11"/>
  <c r="BB92" i="5"/>
  <c r="BB76" i="11"/>
  <c r="BC92" i="5"/>
  <c r="BC76" i="11"/>
  <c r="BD92" i="5"/>
  <c r="BD76" i="11"/>
  <c r="BE92" i="5"/>
  <c r="BE76" i="11"/>
  <c r="X50" i="5"/>
  <c r="X94" i="5"/>
  <c r="X77" i="11"/>
  <c r="Y50" i="5"/>
  <c r="Y94" i="5"/>
  <c r="Y77" i="11"/>
  <c r="Z50" i="5"/>
  <c r="Z94" i="5"/>
  <c r="Z77" i="11"/>
  <c r="AA50" i="5"/>
  <c r="AA94" i="5"/>
  <c r="AA77" i="11"/>
  <c r="AB50" i="5"/>
  <c r="AB94" i="5"/>
  <c r="AB77" i="11"/>
  <c r="AC50" i="5"/>
  <c r="AC94" i="5"/>
  <c r="AC77" i="11"/>
  <c r="AD50" i="5"/>
  <c r="AD94" i="5"/>
  <c r="AD77" i="11"/>
  <c r="AE50" i="5"/>
  <c r="AE94" i="5"/>
  <c r="AE77" i="11"/>
  <c r="AF50" i="5"/>
  <c r="AF94" i="5"/>
  <c r="AF77" i="11"/>
  <c r="AG50" i="5"/>
  <c r="AG94" i="5"/>
  <c r="AG77" i="11"/>
  <c r="AH50" i="5"/>
  <c r="AH94" i="5"/>
  <c r="AH77" i="11"/>
  <c r="AI50" i="5"/>
  <c r="AI94" i="5"/>
  <c r="AI77" i="11"/>
  <c r="AJ50" i="5"/>
  <c r="AJ94" i="5"/>
  <c r="AJ77" i="11"/>
  <c r="AK50" i="5"/>
  <c r="AK94" i="5"/>
  <c r="AK77" i="11"/>
  <c r="AL50" i="5"/>
  <c r="AL94" i="5"/>
  <c r="AL77" i="11"/>
  <c r="AM50" i="5"/>
  <c r="AM94" i="5"/>
  <c r="AM77" i="11"/>
  <c r="AN50" i="5"/>
  <c r="AN94" i="5"/>
  <c r="AN77" i="11"/>
  <c r="AO50" i="5"/>
  <c r="AO94" i="5"/>
  <c r="AO77" i="11"/>
  <c r="AP50" i="5"/>
  <c r="AP94" i="5"/>
  <c r="AP77" i="11"/>
  <c r="AQ50" i="5"/>
  <c r="AQ94" i="5"/>
  <c r="AQ77" i="11"/>
  <c r="AR50" i="5"/>
  <c r="AR94" i="5"/>
  <c r="AR77" i="11"/>
  <c r="AS50" i="5"/>
  <c r="AS94" i="5"/>
  <c r="AS77" i="11"/>
  <c r="AT50" i="5"/>
  <c r="AT94" i="5"/>
  <c r="AT77" i="11"/>
  <c r="AU50" i="5"/>
  <c r="AU94" i="5"/>
  <c r="AU77" i="11"/>
  <c r="AV50" i="5"/>
  <c r="AV94" i="5"/>
  <c r="AV77" i="11"/>
  <c r="AW50" i="5"/>
  <c r="AW94" i="5"/>
  <c r="AW77" i="11"/>
  <c r="AX50" i="5"/>
  <c r="AX94" i="5"/>
  <c r="AX77" i="11"/>
  <c r="AY50" i="5"/>
  <c r="AY94" i="5"/>
  <c r="AY77" i="11"/>
  <c r="AZ50" i="5"/>
  <c r="AZ94" i="5"/>
  <c r="AZ77" i="11"/>
  <c r="BA50" i="5"/>
  <c r="BA94" i="5"/>
  <c r="BA77" i="11"/>
  <c r="BB50" i="5"/>
  <c r="BB94" i="5"/>
  <c r="BB77" i="11"/>
  <c r="BC50" i="5"/>
  <c r="BC94" i="5"/>
  <c r="BC77" i="11"/>
  <c r="BD50" i="5"/>
  <c r="BD94" i="5"/>
  <c r="BD77" i="11"/>
  <c r="BE50" i="5"/>
  <c r="BE94" i="5"/>
  <c r="BE77" i="11"/>
  <c r="W82" i="5"/>
  <c r="W84" i="5"/>
  <c r="W72" i="11"/>
  <c r="W86" i="5"/>
  <c r="W73" i="11"/>
  <c r="W88" i="5"/>
  <c r="W90" i="5"/>
  <c r="W75" i="11"/>
  <c r="W92" i="5"/>
  <c r="W76" i="11"/>
  <c r="W50" i="5"/>
  <c r="W94" i="5"/>
  <c r="W77" i="11"/>
  <c r="U82" i="5"/>
  <c r="T82" i="5"/>
  <c r="S82" i="5"/>
  <c r="R82" i="5"/>
  <c r="Q82" i="5"/>
  <c r="P82" i="5"/>
  <c r="O82" i="5"/>
  <c r="N82" i="5"/>
  <c r="M82" i="5"/>
  <c r="L82" i="5"/>
  <c r="K82" i="5"/>
  <c r="K71" i="11"/>
  <c r="L71" i="11"/>
  <c r="M71" i="11"/>
  <c r="N71" i="11"/>
  <c r="O71" i="11"/>
  <c r="P71" i="11"/>
  <c r="Q71" i="11"/>
  <c r="R71" i="11"/>
  <c r="S71" i="11"/>
  <c r="T71" i="11"/>
  <c r="U71" i="11"/>
  <c r="V71" i="11"/>
  <c r="K72" i="11"/>
  <c r="L72" i="11"/>
  <c r="M72" i="11"/>
  <c r="N72" i="11"/>
  <c r="O72" i="11"/>
  <c r="P72" i="11"/>
  <c r="Q72" i="11"/>
  <c r="R72" i="11"/>
  <c r="S72" i="11"/>
  <c r="T72" i="11"/>
  <c r="U72" i="11"/>
  <c r="V72" i="11"/>
  <c r="K73" i="11"/>
  <c r="L73" i="11"/>
  <c r="M73" i="11"/>
  <c r="N73" i="11"/>
  <c r="O73" i="11"/>
  <c r="P73" i="11"/>
  <c r="Q73" i="11"/>
  <c r="R73" i="11"/>
  <c r="S73" i="11"/>
  <c r="T73" i="11"/>
  <c r="U73" i="11"/>
  <c r="V73" i="11"/>
  <c r="K88" i="5"/>
  <c r="K74" i="11"/>
  <c r="L88" i="5"/>
  <c r="L74" i="11"/>
  <c r="M88" i="5"/>
  <c r="M74" i="11"/>
  <c r="N88" i="5"/>
  <c r="N74" i="11"/>
  <c r="O88" i="5"/>
  <c r="O74" i="11"/>
  <c r="P88" i="5"/>
  <c r="P74" i="11"/>
  <c r="Q88" i="5"/>
  <c r="Q74" i="11"/>
  <c r="R88" i="5"/>
  <c r="R74" i="11"/>
  <c r="S88" i="5"/>
  <c r="S74" i="11"/>
  <c r="T88" i="5"/>
  <c r="T74" i="11"/>
  <c r="U88" i="5"/>
  <c r="U74" i="11"/>
  <c r="V88" i="5"/>
  <c r="V74" i="11"/>
  <c r="K75" i="11"/>
  <c r="L75" i="11"/>
  <c r="M75" i="11"/>
  <c r="N75" i="11"/>
  <c r="O75" i="11"/>
  <c r="P75" i="11"/>
  <c r="Q75" i="11"/>
  <c r="R75" i="11"/>
  <c r="S75" i="11"/>
  <c r="T75" i="11"/>
  <c r="U75" i="11"/>
  <c r="K76" i="11"/>
  <c r="L76" i="11"/>
  <c r="M76" i="11"/>
  <c r="N76" i="11"/>
  <c r="O76" i="11"/>
  <c r="P76" i="11"/>
  <c r="Q76" i="11"/>
  <c r="R76" i="11"/>
  <c r="S76" i="11"/>
  <c r="T76" i="11"/>
  <c r="U76" i="11"/>
  <c r="V76" i="11"/>
  <c r="K50" i="5"/>
  <c r="K94" i="5"/>
  <c r="K77" i="11"/>
  <c r="L50" i="5"/>
  <c r="L94" i="5"/>
  <c r="L77" i="11"/>
  <c r="M50" i="5"/>
  <c r="M94" i="5"/>
  <c r="M77" i="11"/>
  <c r="N50" i="5"/>
  <c r="N94" i="5"/>
  <c r="N77" i="11"/>
  <c r="O50" i="5"/>
  <c r="O94" i="5"/>
  <c r="O77" i="11"/>
  <c r="P50" i="5"/>
  <c r="P94" i="5"/>
  <c r="P77" i="11"/>
  <c r="Q50" i="5"/>
  <c r="Q94" i="5"/>
  <c r="Q77" i="11"/>
  <c r="R50" i="5"/>
  <c r="R94" i="5"/>
  <c r="R77" i="11"/>
  <c r="S50" i="5"/>
  <c r="S94" i="5"/>
  <c r="S77" i="11"/>
  <c r="T50" i="5"/>
  <c r="T94" i="5"/>
  <c r="T77" i="11"/>
  <c r="U50" i="5"/>
  <c r="U94" i="5"/>
  <c r="U77" i="11"/>
  <c r="V50" i="5"/>
  <c r="V94" i="5"/>
  <c r="V77" i="11"/>
  <c r="K78" i="11"/>
  <c r="L78" i="11"/>
  <c r="M78" i="11"/>
  <c r="N78" i="11"/>
  <c r="O78" i="11"/>
  <c r="P78" i="11"/>
  <c r="Q78" i="11"/>
  <c r="R78" i="11"/>
  <c r="S78" i="11"/>
  <c r="T78" i="11"/>
  <c r="U78" i="11"/>
  <c r="V78" i="11"/>
  <c r="J50" i="5"/>
  <c r="J94" i="5"/>
  <c r="J78" i="11"/>
  <c r="J77" i="11"/>
  <c r="J75" i="11"/>
  <c r="J76" i="11"/>
  <c r="J82" i="5"/>
  <c r="J88" i="5"/>
  <c r="J74" i="11"/>
  <c r="J73" i="11"/>
  <c r="J72" i="11"/>
  <c r="J71" i="11"/>
  <c r="Q25" i="1"/>
  <c r="R25" i="1"/>
  <c r="S25" i="1"/>
  <c r="T25" i="1"/>
  <c r="U25" i="1"/>
  <c r="V25" i="1"/>
  <c r="W25" i="1"/>
  <c r="I55" i="1"/>
  <c r="I53" i="1"/>
  <c r="I51" i="1"/>
  <c r="I47" i="1"/>
  <c r="I45" i="1"/>
  <c r="I43" i="1"/>
  <c r="U4" i="5"/>
  <c r="V4" i="5"/>
  <c r="V151" i="5"/>
  <c r="W4" i="5"/>
  <c r="W151" i="5"/>
  <c r="X4" i="5"/>
  <c r="X151" i="5"/>
  <c r="Y4" i="5"/>
  <c r="Y151" i="5"/>
  <c r="Z4" i="5"/>
  <c r="Z151" i="5"/>
  <c r="AA4" i="5"/>
  <c r="AA151" i="5"/>
  <c r="AB4" i="5"/>
  <c r="AB151" i="5"/>
  <c r="AC4" i="5"/>
  <c r="AC151" i="5"/>
  <c r="AD4" i="5"/>
  <c r="AD151" i="5"/>
  <c r="AE4" i="5"/>
  <c r="AE151" i="5"/>
  <c r="AF4" i="5"/>
  <c r="AF151" i="5"/>
  <c r="AG4" i="5"/>
  <c r="AH4" i="5"/>
  <c r="AH151" i="5"/>
  <c r="AI4" i="5"/>
  <c r="AI151" i="5"/>
  <c r="AJ4" i="5"/>
  <c r="AJ151" i="5"/>
  <c r="AK4" i="5"/>
  <c r="AK151" i="5"/>
  <c r="AL4" i="5"/>
  <c r="AL151" i="5"/>
  <c r="AM4" i="5"/>
  <c r="AM151" i="5"/>
  <c r="AN4" i="5"/>
  <c r="AN151" i="5"/>
  <c r="AO4" i="5"/>
  <c r="AO151" i="5"/>
  <c r="AP4" i="5"/>
  <c r="AP151" i="5"/>
  <c r="AQ4" i="5"/>
  <c r="AQ151" i="5"/>
  <c r="AR4" i="5"/>
  <c r="AR151" i="5"/>
  <c r="AS4" i="5"/>
  <c r="AT4" i="5"/>
  <c r="AT151" i="5"/>
  <c r="AU4" i="5"/>
  <c r="AU151" i="5"/>
  <c r="AV4" i="5"/>
  <c r="AV151" i="5"/>
  <c r="AW4" i="5"/>
  <c r="AW151" i="5"/>
  <c r="AX4" i="5"/>
  <c r="AX151" i="5"/>
  <c r="AY4" i="5"/>
  <c r="AY151" i="5"/>
  <c r="AZ4" i="5"/>
  <c r="AZ151" i="5"/>
  <c r="BA4" i="5"/>
  <c r="BA151" i="5"/>
  <c r="BB4" i="5"/>
  <c r="BB151" i="5"/>
  <c r="BC4" i="5"/>
  <c r="BC151" i="5"/>
  <c r="BD4" i="5"/>
  <c r="BD151" i="5"/>
  <c r="BE4" i="5"/>
  <c r="V152" i="5"/>
  <c r="W152" i="5"/>
  <c r="X152" i="5"/>
  <c r="Y152" i="5"/>
  <c r="Z152" i="5"/>
  <c r="AA152" i="5"/>
  <c r="AB152" i="5"/>
  <c r="AC152" i="5"/>
  <c r="AD152" i="5"/>
  <c r="AE152" i="5"/>
  <c r="AF152" i="5"/>
  <c r="AH152" i="5"/>
  <c r="AI152" i="5"/>
  <c r="AJ152" i="5"/>
  <c r="AK152" i="5"/>
  <c r="AL152" i="5"/>
  <c r="AM152" i="5"/>
  <c r="AN152" i="5"/>
  <c r="AO152" i="5"/>
  <c r="AP152" i="5"/>
  <c r="AQ152" i="5"/>
  <c r="AR152" i="5"/>
  <c r="AT152" i="5"/>
  <c r="AU152" i="5"/>
  <c r="AV152" i="5"/>
  <c r="AW152" i="5"/>
  <c r="AX152" i="5"/>
  <c r="AY152" i="5"/>
  <c r="AZ152" i="5"/>
  <c r="BA152" i="5"/>
  <c r="BB152" i="5"/>
  <c r="BC152" i="5"/>
  <c r="BD152" i="5"/>
  <c r="V153" i="5"/>
  <c r="W153" i="5"/>
  <c r="X153" i="5"/>
  <c r="Y153" i="5"/>
  <c r="Z153" i="5"/>
  <c r="AA153" i="5"/>
  <c r="AB153" i="5"/>
  <c r="AC153" i="5"/>
  <c r="AD153" i="5"/>
  <c r="AE153" i="5"/>
  <c r="AF153" i="5"/>
  <c r="AH153" i="5"/>
  <c r="AI153" i="5"/>
  <c r="AJ153" i="5"/>
  <c r="AK153" i="5"/>
  <c r="AL153" i="5"/>
  <c r="AM153" i="5"/>
  <c r="AN153" i="5"/>
  <c r="AO153" i="5"/>
  <c r="AP153" i="5"/>
  <c r="AQ153" i="5"/>
  <c r="AR153" i="5"/>
  <c r="AT153" i="5"/>
  <c r="AU153" i="5"/>
  <c r="AV153" i="5"/>
  <c r="AW153" i="5"/>
  <c r="AX153" i="5"/>
  <c r="AY153" i="5"/>
  <c r="AZ153" i="5"/>
  <c r="BA153" i="5"/>
  <c r="BB153" i="5"/>
  <c r="BC153" i="5"/>
  <c r="BD153" i="5"/>
  <c r="V75" i="5"/>
  <c r="W75" i="5"/>
  <c r="X75" i="5"/>
  <c r="Y75" i="5"/>
  <c r="Z75" i="5"/>
  <c r="AA75" i="5"/>
  <c r="AB75" i="5"/>
  <c r="AC75" i="5"/>
  <c r="AD75" i="5"/>
  <c r="AE75" i="5"/>
  <c r="AF75" i="5"/>
  <c r="AH75" i="5"/>
  <c r="AI75" i="5"/>
  <c r="AJ75" i="5"/>
  <c r="AK75" i="5"/>
  <c r="AL75" i="5"/>
  <c r="AM75" i="5"/>
  <c r="AN75" i="5"/>
  <c r="AO75" i="5"/>
  <c r="AP75" i="5"/>
  <c r="AQ75" i="5"/>
  <c r="AR75" i="5"/>
  <c r="AT75" i="5"/>
  <c r="AU75" i="5"/>
  <c r="AV75" i="5"/>
  <c r="AW75" i="5"/>
  <c r="AX75" i="5"/>
  <c r="AY75" i="5"/>
  <c r="AZ75" i="5"/>
  <c r="BA75" i="5"/>
  <c r="BB75" i="5"/>
  <c r="BC75" i="5"/>
  <c r="BD75" i="5"/>
  <c r="I120" i="11"/>
  <c r="J67" i="1"/>
  <c r="J70" i="1"/>
  <c r="K62" i="1"/>
  <c r="K67" i="1"/>
  <c r="K70" i="1"/>
  <c r="L62" i="1"/>
  <c r="L67" i="1"/>
  <c r="L70" i="1"/>
  <c r="M62" i="1"/>
  <c r="M67" i="1"/>
  <c r="M70" i="1"/>
  <c r="N62" i="1"/>
  <c r="N67" i="1"/>
  <c r="N70" i="1"/>
  <c r="O62" i="1"/>
  <c r="O67" i="1"/>
  <c r="O70" i="1"/>
  <c r="P62" i="1"/>
  <c r="V58" i="1"/>
  <c r="V64" i="1"/>
  <c r="J73" i="1"/>
  <c r="J74" i="1"/>
  <c r="K72" i="1"/>
  <c r="K73" i="1"/>
  <c r="K74" i="1"/>
  <c r="L72" i="1"/>
  <c r="L73" i="1"/>
  <c r="L74" i="1"/>
  <c r="M72" i="1"/>
  <c r="M73" i="1"/>
  <c r="M74" i="1"/>
  <c r="N72" i="1"/>
  <c r="N73" i="1"/>
  <c r="N74" i="1"/>
  <c r="O72" i="1"/>
  <c r="O73" i="1"/>
  <c r="O74" i="1"/>
  <c r="P72" i="1"/>
  <c r="P73" i="1"/>
  <c r="P74" i="1"/>
  <c r="Q72" i="1"/>
  <c r="Q58" i="1"/>
  <c r="Q73" i="1"/>
  <c r="Q74" i="1"/>
  <c r="R72" i="1"/>
  <c r="R58" i="1"/>
  <c r="R73" i="1"/>
  <c r="R74" i="1"/>
  <c r="S72" i="1"/>
  <c r="S58" i="1"/>
  <c r="S73" i="1"/>
  <c r="S74" i="1"/>
  <c r="T72" i="1"/>
  <c r="T58" i="1"/>
  <c r="T73" i="1"/>
  <c r="T74" i="1"/>
  <c r="U72" i="1"/>
  <c r="U58" i="1"/>
  <c r="U73" i="1"/>
  <c r="U74" i="1"/>
  <c r="V72" i="1"/>
  <c r="V66" i="1"/>
  <c r="V73" i="1"/>
  <c r="V74" i="1"/>
  <c r="W72" i="1"/>
  <c r="Q78" i="1"/>
  <c r="R78" i="1"/>
  <c r="S78" i="1"/>
  <c r="T78" i="1"/>
  <c r="U78" i="1"/>
  <c r="V78" i="1"/>
  <c r="P67" i="1"/>
  <c r="P70" i="1"/>
  <c r="Q62" i="1"/>
  <c r="Q67" i="1"/>
  <c r="Q70" i="1"/>
  <c r="R62" i="1"/>
  <c r="R67" i="1"/>
  <c r="R70" i="1"/>
  <c r="S62" i="1"/>
  <c r="S67" i="1"/>
  <c r="S70" i="1"/>
  <c r="T62" i="1"/>
  <c r="T67" i="1"/>
  <c r="T70" i="1"/>
  <c r="U62" i="1"/>
  <c r="U67" i="1"/>
  <c r="U70" i="1"/>
  <c r="V62" i="1"/>
  <c r="V67" i="1"/>
  <c r="V70" i="1"/>
  <c r="W62" i="1"/>
  <c r="V69" i="1"/>
  <c r="W122" i="5"/>
  <c r="W123" i="5"/>
  <c r="Q79" i="1"/>
  <c r="Q80" i="1"/>
  <c r="Q81" i="1"/>
  <c r="Q82" i="1"/>
  <c r="Q83" i="1"/>
  <c r="Q132" i="5"/>
  <c r="R79" i="1"/>
  <c r="R80" i="1"/>
  <c r="R81" i="1"/>
  <c r="R82" i="1"/>
  <c r="R83" i="1"/>
  <c r="R132" i="5"/>
  <c r="S79" i="1"/>
  <c r="S80" i="1"/>
  <c r="S81" i="1"/>
  <c r="S82" i="1"/>
  <c r="S83" i="1"/>
  <c r="S132" i="5"/>
  <c r="T79" i="1"/>
  <c r="T80" i="1"/>
  <c r="T81" i="1"/>
  <c r="T82" i="1"/>
  <c r="T83" i="1"/>
  <c r="T132" i="5"/>
  <c r="U79" i="1"/>
  <c r="U80" i="1"/>
  <c r="U81" i="1"/>
  <c r="U82" i="1"/>
  <c r="U83" i="1"/>
  <c r="U132" i="5"/>
  <c r="V79" i="1"/>
  <c r="V80" i="1"/>
  <c r="V81" i="1"/>
  <c r="V82" i="1"/>
  <c r="V83" i="1"/>
  <c r="V132" i="5"/>
  <c r="W20" i="5"/>
  <c r="W30" i="5"/>
  <c r="W40" i="5"/>
  <c r="W60" i="5"/>
  <c r="W70" i="5"/>
  <c r="W73" i="5"/>
  <c r="W21" i="5"/>
  <c r="W31" i="5"/>
  <c r="W41" i="5"/>
  <c r="W51" i="5"/>
  <c r="W61" i="5"/>
  <c r="W71" i="5"/>
  <c r="W74" i="5"/>
  <c r="W22" i="5"/>
  <c r="W109" i="5"/>
  <c r="W32" i="5"/>
  <c r="W110" i="5"/>
  <c r="W42" i="5"/>
  <c r="W111" i="5"/>
  <c r="W52" i="5"/>
  <c r="W112" i="5"/>
  <c r="W62" i="5"/>
  <c r="W113" i="5"/>
  <c r="W72" i="5"/>
  <c r="W114" i="5"/>
  <c r="W115" i="5"/>
  <c r="W100" i="5"/>
  <c r="W101" i="5"/>
  <c r="W102" i="5"/>
  <c r="W103" i="5"/>
  <c r="W104" i="5"/>
  <c r="W105" i="5"/>
  <c r="W106" i="5"/>
  <c r="W96" i="5"/>
  <c r="W116" i="5"/>
  <c r="V122" i="5"/>
  <c r="K78" i="1"/>
  <c r="L78" i="1"/>
  <c r="M78" i="1"/>
  <c r="N78" i="1"/>
  <c r="O78" i="1"/>
  <c r="P78" i="1"/>
  <c r="J66" i="1"/>
  <c r="K66" i="1"/>
  <c r="L66" i="1"/>
  <c r="M66" i="1"/>
  <c r="N66" i="1"/>
  <c r="O66" i="1"/>
  <c r="P66" i="1"/>
  <c r="Q66" i="1"/>
  <c r="R66" i="1"/>
  <c r="S66" i="1"/>
  <c r="T66" i="1"/>
  <c r="U66" i="1"/>
  <c r="J64" i="1"/>
  <c r="K64" i="1"/>
  <c r="L64" i="1"/>
  <c r="M64" i="1"/>
  <c r="N64" i="1"/>
  <c r="O64" i="1"/>
  <c r="P64" i="1"/>
  <c r="Q64" i="1"/>
  <c r="R64" i="1"/>
  <c r="S64" i="1"/>
  <c r="T64" i="1"/>
  <c r="U64" i="1"/>
  <c r="J69" i="1"/>
  <c r="K69" i="1"/>
  <c r="L69" i="1"/>
  <c r="M69" i="1"/>
  <c r="N69" i="1"/>
  <c r="O69" i="1"/>
  <c r="P69" i="1"/>
  <c r="Q69" i="1"/>
  <c r="R69" i="1"/>
  <c r="S69" i="1"/>
  <c r="T69" i="1"/>
  <c r="U69" i="1"/>
  <c r="K15" i="1"/>
  <c r="L15" i="1"/>
  <c r="M15" i="1"/>
  <c r="N15" i="1"/>
  <c r="O15" i="1"/>
  <c r="P15" i="1"/>
  <c r="P31" i="1"/>
  <c r="O31" i="1"/>
  <c r="N31" i="1"/>
  <c r="M31" i="1"/>
  <c r="L31" i="1"/>
  <c r="K31" i="1"/>
  <c r="P29" i="1"/>
  <c r="O29" i="1"/>
  <c r="N29" i="1"/>
  <c r="M29" i="1"/>
  <c r="L29" i="1"/>
  <c r="K29" i="1"/>
  <c r="W146" i="5"/>
  <c r="W145" i="5"/>
  <c r="W144" i="5"/>
  <c r="J79" i="1"/>
  <c r="J80" i="1"/>
  <c r="J82" i="1"/>
  <c r="J83" i="1"/>
  <c r="J132" i="5"/>
  <c r="K79" i="1"/>
  <c r="K80" i="1"/>
  <c r="K81" i="1"/>
  <c r="K82" i="1"/>
  <c r="K83" i="1"/>
  <c r="K132" i="5"/>
  <c r="L79" i="1"/>
  <c r="L80" i="1"/>
  <c r="L81" i="1"/>
  <c r="L82" i="1"/>
  <c r="L83" i="1"/>
  <c r="L132" i="5"/>
  <c r="M79" i="1"/>
  <c r="M80" i="1"/>
  <c r="M81" i="1"/>
  <c r="M82" i="1"/>
  <c r="M83" i="1"/>
  <c r="M132" i="5"/>
  <c r="N79" i="1"/>
  <c r="N80" i="1"/>
  <c r="N81" i="1"/>
  <c r="N82" i="1"/>
  <c r="N83" i="1"/>
  <c r="N132" i="5"/>
  <c r="O79" i="1"/>
  <c r="O80" i="1"/>
  <c r="O81" i="1"/>
  <c r="O82" i="1"/>
  <c r="O83" i="1"/>
  <c r="O132" i="5"/>
  <c r="P79" i="1"/>
  <c r="P80" i="1"/>
  <c r="P81" i="1"/>
  <c r="P82" i="1"/>
  <c r="P83" i="1"/>
  <c r="P132" i="5"/>
  <c r="V60" i="5"/>
  <c r="V61" i="5"/>
  <c r="V62" i="5"/>
  <c r="V104" i="5"/>
  <c r="V113" i="5"/>
  <c r="V70" i="5"/>
  <c r="V71" i="5"/>
  <c r="V72" i="5"/>
  <c r="V105" i="5"/>
  <c r="V114" i="5"/>
  <c r="V123" i="5"/>
  <c r="V40" i="5"/>
  <c r="V51" i="5"/>
  <c r="V20" i="5"/>
  <c r="V22" i="5"/>
  <c r="V30" i="5"/>
  <c r="V32" i="5"/>
  <c r="V42" i="5"/>
  <c r="V52" i="5"/>
  <c r="V73" i="5"/>
  <c r="V85" i="5"/>
  <c r="V87" i="5"/>
  <c r="V91" i="5"/>
  <c r="V93" i="5"/>
  <c r="V95" i="5"/>
  <c r="V96" i="5"/>
  <c r="V100" i="5"/>
  <c r="V101" i="5"/>
  <c r="V102" i="5"/>
  <c r="V103" i="5"/>
  <c r="V106" i="5"/>
  <c r="V109" i="5"/>
  <c r="V110" i="5"/>
  <c r="V111" i="5"/>
  <c r="V112" i="5"/>
  <c r="V115" i="5"/>
  <c r="V116" i="5"/>
  <c r="U60" i="5"/>
  <c r="U61" i="5"/>
  <c r="U62" i="5"/>
  <c r="U104" i="5"/>
  <c r="U113" i="5"/>
  <c r="U70" i="5"/>
  <c r="U71" i="5"/>
  <c r="U72" i="5"/>
  <c r="U105" i="5"/>
  <c r="U114" i="5"/>
  <c r="U122" i="5"/>
  <c r="U123" i="5"/>
  <c r="U40" i="5"/>
  <c r="U41" i="5"/>
  <c r="U51" i="5"/>
  <c r="U20" i="5"/>
  <c r="U21" i="5"/>
  <c r="U22" i="5"/>
  <c r="U30" i="5"/>
  <c r="U31" i="5"/>
  <c r="U32" i="5"/>
  <c r="U42" i="5"/>
  <c r="U52" i="5"/>
  <c r="U73" i="5"/>
  <c r="U74" i="5"/>
  <c r="U83" i="5"/>
  <c r="U85" i="5"/>
  <c r="U87" i="5"/>
  <c r="U89" i="5"/>
  <c r="U91" i="5"/>
  <c r="U93" i="5"/>
  <c r="U95" i="5"/>
  <c r="U96" i="5"/>
  <c r="U97" i="5"/>
  <c r="U100" i="5"/>
  <c r="U101" i="5"/>
  <c r="U102" i="5"/>
  <c r="U103" i="5"/>
  <c r="U106" i="5"/>
  <c r="U109" i="5"/>
  <c r="U110" i="5"/>
  <c r="U111" i="5"/>
  <c r="U112" i="5"/>
  <c r="U115" i="5"/>
  <c r="U116" i="5"/>
  <c r="U136" i="5"/>
  <c r="U137" i="5"/>
  <c r="U138" i="5"/>
  <c r="U139" i="5"/>
  <c r="U140" i="5"/>
  <c r="U146" i="5"/>
  <c r="U145" i="5"/>
  <c r="U144" i="5"/>
  <c r="X25" i="1"/>
  <c r="X60" i="5"/>
  <c r="X61" i="5"/>
  <c r="X70" i="5"/>
  <c r="X71" i="5"/>
  <c r="X20" i="5"/>
  <c r="X21" i="5"/>
  <c r="X22" i="5"/>
  <c r="X30" i="5"/>
  <c r="X31" i="5"/>
  <c r="X32" i="5"/>
  <c r="X40" i="5"/>
  <c r="X41" i="5"/>
  <c r="X42" i="5"/>
  <c r="X51" i="5"/>
  <c r="X52" i="5"/>
  <c r="X62" i="5"/>
  <c r="X72" i="5"/>
  <c r="X73" i="5"/>
  <c r="X74" i="5"/>
  <c r="X85" i="5"/>
  <c r="X87" i="5"/>
  <c r="X91" i="5"/>
  <c r="X93" i="5"/>
  <c r="X95" i="5"/>
  <c r="X96" i="5"/>
  <c r="X100" i="5"/>
  <c r="X101" i="5"/>
  <c r="X102" i="5"/>
  <c r="X103" i="5"/>
  <c r="X104" i="5"/>
  <c r="X105" i="5"/>
  <c r="X106" i="5"/>
  <c r="X109" i="5"/>
  <c r="X110" i="5"/>
  <c r="X111" i="5"/>
  <c r="X112" i="5"/>
  <c r="X113" i="5"/>
  <c r="X114" i="5"/>
  <c r="X115" i="5"/>
  <c r="X116" i="5"/>
  <c r="X122" i="5"/>
  <c r="X123" i="5"/>
  <c r="X146" i="5"/>
  <c r="W85" i="5"/>
  <c r="W87" i="5"/>
  <c r="W91" i="5"/>
  <c r="W93" i="5"/>
  <c r="W95" i="5"/>
  <c r="S60" i="5"/>
  <c r="S61" i="5"/>
  <c r="S62" i="5"/>
  <c r="S104" i="5"/>
  <c r="S113" i="5"/>
  <c r="S70" i="5"/>
  <c r="S71" i="5"/>
  <c r="S72" i="5"/>
  <c r="S105" i="5"/>
  <c r="S114" i="5"/>
  <c r="T60" i="5"/>
  <c r="T61" i="5"/>
  <c r="T62" i="5"/>
  <c r="T104" i="5"/>
  <c r="T113" i="5"/>
  <c r="T70" i="5"/>
  <c r="T71" i="5"/>
  <c r="T72" i="5"/>
  <c r="T105" i="5"/>
  <c r="T114" i="5"/>
  <c r="X145" i="5"/>
  <c r="X144" i="5"/>
  <c r="Y25" i="1"/>
  <c r="Y60" i="5"/>
  <c r="Y61" i="5"/>
  <c r="Y62" i="5"/>
  <c r="Y104" i="5"/>
  <c r="Y113" i="5"/>
  <c r="Y70" i="5"/>
  <c r="Y71" i="5"/>
  <c r="Y72" i="5"/>
  <c r="Y105" i="5"/>
  <c r="Y114" i="5"/>
  <c r="Y122" i="5"/>
  <c r="Y123" i="5"/>
  <c r="Y40" i="5"/>
  <c r="Y41" i="5"/>
  <c r="Y51" i="5"/>
  <c r="Y20" i="5"/>
  <c r="Y21" i="5"/>
  <c r="Y22" i="5"/>
  <c r="Y30" i="5"/>
  <c r="Y31" i="5"/>
  <c r="Y32" i="5"/>
  <c r="Y42" i="5"/>
  <c r="Y52" i="5"/>
  <c r="Y73" i="5"/>
  <c r="Y74" i="5"/>
  <c r="Y85" i="5"/>
  <c r="Y87" i="5"/>
  <c r="Y91" i="5"/>
  <c r="Y93" i="5"/>
  <c r="Y95" i="5"/>
  <c r="Y96" i="5"/>
  <c r="Y100" i="5"/>
  <c r="Y101" i="5"/>
  <c r="Y102" i="5"/>
  <c r="Y103" i="5"/>
  <c r="Y106" i="5"/>
  <c r="Y109" i="5"/>
  <c r="Y110" i="5"/>
  <c r="Y111" i="5"/>
  <c r="Y112" i="5"/>
  <c r="Y115" i="5"/>
  <c r="Y116" i="5"/>
  <c r="Y146" i="5"/>
  <c r="Y145" i="5"/>
  <c r="Y144" i="5"/>
  <c r="Z25" i="1"/>
  <c r="Z60" i="5"/>
  <c r="Z61" i="5"/>
  <c r="Z62" i="5"/>
  <c r="Z104" i="5"/>
  <c r="Z113" i="5"/>
  <c r="Z70" i="5"/>
  <c r="Z71" i="5"/>
  <c r="Z72" i="5"/>
  <c r="Z105" i="5"/>
  <c r="Z114" i="5"/>
  <c r="Z122" i="5"/>
  <c r="Z123" i="5"/>
  <c r="Z40" i="5"/>
  <c r="Z41" i="5"/>
  <c r="Z51" i="5"/>
  <c r="Z20" i="5"/>
  <c r="Z21" i="5"/>
  <c r="Z22" i="5"/>
  <c r="Z30" i="5"/>
  <c r="Z31" i="5"/>
  <c r="Z32" i="5"/>
  <c r="Z42" i="5"/>
  <c r="Z52" i="5"/>
  <c r="Z73" i="5"/>
  <c r="Z74" i="5"/>
  <c r="Z85" i="5"/>
  <c r="Z87" i="5"/>
  <c r="Z91" i="5"/>
  <c r="Z93" i="5"/>
  <c r="Z95" i="5"/>
  <c r="Z96" i="5"/>
  <c r="Z100" i="5"/>
  <c r="Z101" i="5"/>
  <c r="Z102" i="5"/>
  <c r="Z103" i="5"/>
  <c r="Z106" i="5"/>
  <c r="Z109" i="5"/>
  <c r="Z110" i="5"/>
  <c r="Z111" i="5"/>
  <c r="Z112" i="5"/>
  <c r="Z115" i="5"/>
  <c r="Z116" i="5"/>
  <c r="Z146" i="5"/>
  <c r="Z145" i="5"/>
  <c r="Z144" i="5"/>
  <c r="AA25" i="1"/>
  <c r="AA60" i="5"/>
  <c r="AA61" i="5"/>
  <c r="AA62" i="5"/>
  <c r="AA104" i="5"/>
  <c r="AA113" i="5"/>
  <c r="AA70" i="5"/>
  <c r="AA71" i="5"/>
  <c r="AA72" i="5"/>
  <c r="AA105" i="5"/>
  <c r="AA114" i="5"/>
  <c r="AA122" i="5"/>
  <c r="AA123" i="5"/>
  <c r="AA40" i="5"/>
  <c r="AA41" i="5"/>
  <c r="AA51" i="5"/>
  <c r="AA20" i="5"/>
  <c r="AA21" i="5"/>
  <c r="AA22" i="5"/>
  <c r="AA30" i="5"/>
  <c r="AA31" i="5"/>
  <c r="AA32" i="5"/>
  <c r="AA42" i="5"/>
  <c r="AA52" i="5"/>
  <c r="AA73" i="5"/>
  <c r="AA74" i="5"/>
  <c r="AA85" i="5"/>
  <c r="AA87" i="5"/>
  <c r="AA91" i="5"/>
  <c r="AA93" i="5"/>
  <c r="AA95" i="5"/>
  <c r="AA96" i="5"/>
  <c r="AA100" i="5"/>
  <c r="AA101" i="5"/>
  <c r="AA102" i="5"/>
  <c r="AA103" i="5"/>
  <c r="AA106" i="5"/>
  <c r="AA109" i="5"/>
  <c r="AA110" i="5"/>
  <c r="AA111" i="5"/>
  <c r="AA112" i="5"/>
  <c r="AA115" i="5"/>
  <c r="AA116" i="5"/>
  <c r="AA146" i="5"/>
  <c r="AA145" i="5"/>
  <c r="AA144" i="5"/>
  <c r="AB60" i="5"/>
  <c r="AB61" i="5"/>
  <c r="AB62" i="5"/>
  <c r="AB104" i="5"/>
  <c r="AB113" i="5"/>
  <c r="AB70" i="5"/>
  <c r="AB71" i="5"/>
  <c r="AB72" i="5"/>
  <c r="AB105" i="5"/>
  <c r="AB114" i="5"/>
  <c r="AB122" i="5"/>
  <c r="AB123" i="5"/>
  <c r="AB40" i="5"/>
  <c r="AB41" i="5"/>
  <c r="AB51" i="5"/>
  <c r="AB20" i="5"/>
  <c r="AB21" i="5"/>
  <c r="AB22" i="5"/>
  <c r="AB30" i="5"/>
  <c r="AB31" i="5"/>
  <c r="AB32" i="5"/>
  <c r="AB42" i="5"/>
  <c r="AB52" i="5"/>
  <c r="AB73" i="5"/>
  <c r="AB74" i="5"/>
  <c r="AB85" i="5"/>
  <c r="AB87" i="5"/>
  <c r="AB91" i="5"/>
  <c r="AB93" i="5"/>
  <c r="AB95" i="5"/>
  <c r="AB96" i="5"/>
  <c r="AB100" i="5"/>
  <c r="AB101" i="5"/>
  <c r="AB102" i="5"/>
  <c r="AB103" i="5"/>
  <c r="AB106" i="5"/>
  <c r="AB109" i="5"/>
  <c r="AB110" i="5"/>
  <c r="AB111" i="5"/>
  <c r="AB112" i="5"/>
  <c r="AB115" i="5"/>
  <c r="AB116" i="5"/>
  <c r="AB146" i="5"/>
  <c r="AB145" i="5"/>
  <c r="AB144" i="5"/>
  <c r="AC60" i="5"/>
  <c r="AC61" i="5"/>
  <c r="AC62" i="5"/>
  <c r="AC104" i="5"/>
  <c r="AC113" i="5"/>
  <c r="AC70" i="5"/>
  <c r="AC71" i="5"/>
  <c r="AC72" i="5"/>
  <c r="AC105" i="5"/>
  <c r="AC114" i="5"/>
  <c r="AC122" i="5"/>
  <c r="AC123" i="5"/>
  <c r="AC40" i="5"/>
  <c r="AC41" i="5"/>
  <c r="AC51" i="5"/>
  <c r="AC20" i="5"/>
  <c r="AC21" i="5"/>
  <c r="AC22" i="5"/>
  <c r="AC30" i="5"/>
  <c r="AC31" i="5"/>
  <c r="AC32" i="5"/>
  <c r="AC42" i="5"/>
  <c r="AC52" i="5"/>
  <c r="AC73" i="5"/>
  <c r="AC74" i="5"/>
  <c r="AC85" i="5"/>
  <c r="AC87" i="5"/>
  <c r="AC91" i="5"/>
  <c r="AC93" i="5"/>
  <c r="AC95" i="5"/>
  <c r="AC96" i="5"/>
  <c r="AC100" i="5"/>
  <c r="AC101" i="5"/>
  <c r="AC102" i="5"/>
  <c r="AC103" i="5"/>
  <c r="AC106" i="5"/>
  <c r="AC109" i="5"/>
  <c r="AC110" i="5"/>
  <c r="AC111" i="5"/>
  <c r="AC112" i="5"/>
  <c r="AC115" i="5"/>
  <c r="AC116" i="5"/>
  <c r="AC146" i="5"/>
  <c r="AC145" i="5"/>
  <c r="AC144" i="5"/>
  <c r="AD60" i="5"/>
  <c r="AD61" i="5"/>
  <c r="AD62" i="5"/>
  <c r="AD104" i="5"/>
  <c r="AD113" i="5"/>
  <c r="AD70" i="5"/>
  <c r="AD71" i="5"/>
  <c r="AD72" i="5"/>
  <c r="AD105" i="5"/>
  <c r="AD114" i="5"/>
  <c r="AD122" i="5"/>
  <c r="AD123" i="5"/>
  <c r="AD40" i="5"/>
  <c r="AD41" i="5"/>
  <c r="AD51" i="5"/>
  <c r="AD20" i="5"/>
  <c r="AD21" i="5"/>
  <c r="AD22" i="5"/>
  <c r="AD30" i="5"/>
  <c r="AD31" i="5"/>
  <c r="AD32" i="5"/>
  <c r="AD42" i="5"/>
  <c r="AD52" i="5"/>
  <c r="AD73" i="5"/>
  <c r="AD74" i="5"/>
  <c r="AD85" i="5"/>
  <c r="AD87" i="5"/>
  <c r="AD91" i="5"/>
  <c r="AD93" i="5"/>
  <c r="AD95" i="5"/>
  <c r="AD96" i="5"/>
  <c r="AD100" i="5"/>
  <c r="AD101" i="5"/>
  <c r="AD102" i="5"/>
  <c r="AD103" i="5"/>
  <c r="AD106" i="5"/>
  <c r="AD109" i="5"/>
  <c r="AD110" i="5"/>
  <c r="AD111" i="5"/>
  <c r="AD112" i="5"/>
  <c r="AD115" i="5"/>
  <c r="AD116" i="5"/>
  <c r="AD146" i="5"/>
  <c r="AD145" i="5"/>
  <c r="AD144" i="5"/>
  <c r="AE60" i="5"/>
  <c r="AE61" i="5"/>
  <c r="AE62" i="5"/>
  <c r="AE104" i="5"/>
  <c r="AE113" i="5"/>
  <c r="AE70" i="5"/>
  <c r="AE71" i="5"/>
  <c r="AE72" i="5"/>
  <c r="AE105" i="5"/>
  <c r="AE114" i="5"/>
  <c r="AE122" i="5"/>
  <c r="AE123" i="5"/>
  <c r="AE40" i="5"/>
  <c r="AE41" i="5"/>
  <c r="AE51" i="5"/>
  <c r="AE20" i="5"/>
  <c r="AE21" i="5"/>
  <c r="AE22" i="5"/>
  <c r="AE30" i="5"/>
  <c r="AE31" i="5"/>
  <c r="AE32" i="5"/>
  <c r="AE42" i="5"/>
  <c r="AE52" i="5"/>
  <c r="AE73" i="5"/>
  <c r="AE74" i="5"/>
  <c r="AE85" i="5"/>
  <c r="AE87" i="5"/>
  <c r="AE91" i="5"/>
  <c r="AE93" i="5"/>
  <c r="AE95" i="5"/>
  <c r="AE96" i="5"/>
  <c r="AE100" i="5"/>
  <c r="AE101" i="5"/>
  <c r="AE102" i="5"/>
  <c r="AE103" i="5"/>
  <c r="AE106" i="5"/>
  <c r="AE109" i="5"/>
  <c r="AE110" i="5"/>
  <c r="AE111" i="5"/>
  <c r="AE112" i="5"/>
  <c r="AE115" i="5"/>
  <c r="AE116" i="5"/>
  <c r="AE146" i="5"/>
  <c r="AE145" i="5"/>
  <c r="AE144" i="5"/>
  <c r="AF60" i="5"/>
  <c r="AF61" i="5"/>
  <c r="AF62" i="5"/>
  <c r="AF104" i="5"/>
  <c r="AF113" i="5"/>
  <c r="AF70" i="5"/>
  <c r="AF71" i="5"/>
  <c r="AF72" i="5"/>
  <c r="AF105" i="5"/>
  <c r="AF114" i="5"/>
  <c r="AF122" i="5"/>
  <c r="AF123" i="5"/>
  <c r="AF40" i="5"/>
  <c r="AF41" i="5"/>
  <c r="AF51" i="5"/>
  <c r="AF20" i="5"/>
  <c r="AF21" i="5"/>
  <c r="AF22" i="5"/>
  <c r="AF30" i="5"/>
  <c r="AF31" i="5"/>
  <c r="AF32" i="5"/>
  <c r="AF42" i="5"/>
  <c r="AF52" i="5"/>
  <c r="AF73" i="5"/>
  <c r="AF74" i="5"/>
  <c r="AF85" i="5"/>
  <c r="AF87" i="5"/>
  <c r="AF91" i="5"/>
  <c r="AF93" i="5"/>
  <c r="AF95" i="5"/>
  <c r="AF96" i="5"/>
  <c r="AF100" i="5"/>
  <c r="AF101" i="5"/>
  <c r="AF102" i="5"/>
  <c r="AF103" i="5"/>
  <c r="AF106" i="5"/>
  <c r="AF109" i="5"/>
  <c r="AF110" i="5"/>
  <c r="AF111" i="5"/>
  <c r="AF112" i="5"/>
  <c r="AF115" i="5"/>
  <c r="AF116" i="5"/>
  <c r="AF146" i="5"/>
  <c r="AF145" i="5"/>
  <c r="AF144" i="5"/>
  <c r="AG60" i="5"/>
  <c r="AG61" i="5"/>
  <c r="AG62" i="5"/>
  <c r="AG104" i="5"/>
  <c r="AG113" i="5"/>
  <c r="AG70" i="5"/>
  <c r="AG71" i="5"/>
  <c r="AG72" i="5"/>
  <c r="AG105" i="5"/>
  <c r="AG114" i="5"/>
  <c r="AG122" i="5"/>
  <c r="AG123" i="5"/>
  <c r="AG40" i="5"/>
  <c r="AG41" i="5"/>
  <c r="AG51" i="5"/>
  <c r="AG20" i="5"/>
  <c r="AG21" i="5"/>
  <c r="AG22" i="5"/>
  <c r="AG30" i="5"/>
  <c r="AG31" i="5"/>
  <c r="AG32" i="5"/>
  <c r="AG42" i="5"/>
  <c r="AG52" i="5"/>
  <c r="AG73" i="5"/>
  <c r="AG74" i="5"/>
  <c r="AG85" i="5"/>
  <c r="AG87" i="5"/>
  <c r="AG91" i="5"/>
  <c r="AG93" i="5"/>
  <c r="AG95" i="5"/>
  <c r="AG96" i="5"/>
  <c r="AG100" i="5"/>
  <c r="AG101" i="5"/>
  <c r="AG102" i="5"/>
  <c r="AG103" i="5"/>
  <c r="AG106" i="5"/>
  <c r="AG109" i="5"/>
  <c r="AG110" i="5"/>
  <c r="AG111" i="5"/>
  <c r="AG112" i="5"/>
  <c r="AG115" i="5"/>
  <c r="AG116" i="5"/>
  <c r="AG146" i="5"/>
  <c r="AG145" i="5"/>
  <c r="AG144" i="5"/>
  <c r="AH60" i="5"/>
  <c r="AH61" i="5"/>
  <c r="AH62" i="5"/>
  <c r="AH104" i="5"/>
  <c r="AH113" i="5"/>
  <c r="AH70" i="5"/>
  <c r="AH71" i="5"/>
  <c r="AH72" i="5"/>
  <c r="AH105" i="5"/>
  <c r="AH114" i="5"/>
  <c r="AH122" i="5"/>
  <c r="AH123" i="5"/>
  <c r="AH40" i="5"/>
  <c r="AH51" i="5"/>
  <c r="AH20" i="5"/>
  <c r="AH22" i="5"/>
  <c r="AH30" i="5"/>
  <c r="AH32" i="5"/>
  <c r="AH42" i="5"/>
  <c r="AH52" i="5"/>
  <c r="AH73" i="5"/>
  <c r="AH85" i="5"/>
  <c r="AH87" i="5"/>
  <c r="AH91" i="5"/>
  <c r="AH93" i="5"/>
  <c r="AH95" i="5"/>
  <c r="AH96" i="5"/>
  <c r="AH100" i="5"/>
  <c r="AH101" i="5"/>
  <c r="AH102" i="5"/>
  <c r="AH103" i="5"/>
  <c r="AH106" i="5"/>
  <c r="AH109" i="5"/>
  <c r="AH110" i="5"/>
  <c r="AH111" i="5"/>
  <c r="AH112" i="5"/>
  <c r="AH115" i="5"/>
  <c r="AH116" i="5"/>
  <c r="AI60" i="5"/>
  <c r="AI61" i="5"/>
  <c r="AI62" i="5"/>
  <c r="AI104" i="5"/>
  <c r="AI113" i="5"/>
  <c r="AI70" i="5"/>
  <c r="AI71" i="5"/>
  <c r="AI72" i="5"/>
  <c r="AI105" i="5"/>
  <c r="AI114" i="5"/>
  <c r="AI122" i="5"/>
  <c r="AI123" i="5"/>
  <c r="AI40" i="5"/>
  <c r="AI41" i="5"/>
  <c r="AI51" i="5"/>
  <c r="AI20" i="5"/>
  <c r="AI21" i="5"/>
  <c r="AI22" i="5"/>
  <c r="AI30" i="5"/>
  <c r="AI31" i="5"/>
  <c r="AI32" i="5"/>
  <c r="AI42" i="5"/>
  <c r="AI52" i="5"/>
  <c r="AI73" i="5"/>
  <c r="AI74" i="5"/>
  <c r="AI85" i="5"/>
  <c r="AI87" i="5"/>
  <c r="AI91" i="5"/>
  <c r="AI93" i="5"/>
  <c r="AI95" i="5"/>
  <c r="AI96" i="5"/>
  <c r="AI100" i="5"/>
  <c r="AI101" i="5"/>
  <c r="AI102" i="5"/>
  <c r="AI103" i="5"/>
  <c r="AI106" i="5"/>
  <c r="AI109" i="5"/>
  <c r="AI110" i="5"/>
  <c r="AI111" i="5"/>
  <c r="AI112" i="5"/>
  <c r="AI115" i="5"/>
  <c r="AI116" i="5"/>
  <c r="AI146" i="5"/>
  <c r="AI145" i="5"/>
  <c r="AI144" i="5"/>
  <c r="AJ60" i="5"/>
  <c r="AJ61" i="5"/>
  <c r="AJ62" i="5"/>
  <c r="AJ104" i="5"/>
  <c r="AJ113" i="5"/>
  <c r="AJ70" i="5"/>
  <c r="AJ71" i="5"/>
  <c r="AJ72" i="5"/>
  <c r="AJ105" i="5"/>
  <c r="AJ114" i="5"/>
  <c r="AJ122" i="5"/>
  <c r="AJ123" i="5"/>
  <c r="AJ40" i="5"/>
  <c r="AJ41" i="5"/>
  <c r="AJ51" i="5"/>
  <c r="AJ20" i="5"/>
  <c r="AJ21" i="5"/>
  <c r="AJ22" i="5"/>
  <c r="AJ30" i="5"/>
  <c r="AJ31" i="5"/>
  <c r="AJ32" i="5"/>
  <c r="AJ42" i="5"/>
  <c r="AJ52" i="5"/>
  <c r="AJ73" i="5"/>
  <c r="AJ74" i="5"/>
  <c r="AJ85" i="5"/>
  <c r="AJ87" i="5"/>
  <c r="AJ91" i="5"/>
  <c r="AJ93" i="5"/>
  <c r="AJ95" i="5"/>
  <c r="AJ96" i="5"/>
  <c r="AJ100" i="5"/>
  <c r="AJ101" i="5"/>
  <c r="AJ102" i="5"/>
  <c r="AJ103" i="5"/>
  <c r="AJ106" i="5"/>
  <c r="AJ109" i="5"/>
  <c r="AJ110" i="5"/>
  <c r="AJ111" i="5"/>
  <c r="AJ112" i="5"/>
  <c r="AJ115" i="5"/>
  <c r="AJ116" i="5"/>
  <c r="AJ146" i="5"/>
  <c r="AJ145" i="5"/>
  <c r="AJ144" i="5"/>
  <c r="AK60" i="5"/>
  <c r="AK61" i="5"/>
  <c r="AK62" i="5"/>
  <c r="AK104" i="5"/>
  <c r="AK113" i="5"/>
  <c r="AK70" i="5"/>
  <c r="AK71" i="5"/>
  <c r="AK72" i="5"/>
  <c r="AK105" i="5"/>
  <c r="AK114" i="5"/>
  <c r="AK122" i="5"/>
  <c r="AK123" i="5"/>
  <c r="AK40" i="5"/>
  <c r="AK41" i="5"/>
  <c r="AK51" i="5"/>
  <c r="AK20" i="5"/>
  <c r="AK21" i="5"/>
  <c r="AK22" i="5"/>
  <c r="AK30" i="5"/>
  <c r="AK31" i="5"/>
  <c r="AK32" i="5"/>
  <c r="AK42" i="5"/>
  <c r="AK52" i="5"/>
  <c r="AK73" i="5"/>
  <c r="AK74" i="5"/>
  <c r="AK85" i="5"/>
  <c r="AK87" i="5"/>
  <c r="AK91" i="5"/>
  <c r="AK93" i="5"/>
  <c r="AK95" i="5"/>
  <c r="AK96" i="5"/>
  <c r="AK100" i="5"/>
  <c r="AK101" i="5"/>
  <c r="AK102" i="5"/>
  <c r="AK103" i="5"/>
  <c r="AK106" i="5"/>
  <c r="AK109" i="5"/>
  <c r="AK110" i="5"/>
  <c r="AK111" i="5"/>
  <c r="AK112" i="5"/>
  <c r="AK115" i="5"/>
  <c r="AK116" i="5"/>
  <c r="AK146" i="5"/>
  <c r="AK145" i="5"/>
  <c r="AK144" i="5"/>
  <c r="AL60" i="5"/>
  <c r="AL61" i="5"/>
  <c r="AL62" i="5"/>
  <c r="AL104" i="5"/>
  <c r="AL113" i="5"/>
  <c r="AL70" i="5"/>
  <c r="AL71" i="5"/>
  <c r="AL72" i="5"/>
  <c r="AL105" i="5"/>
  <c r="AL114" i="5"/>
  <c r="AL122" i="5"/>
  <c r="AL123" i="5"/>
  <c r="AL40" i="5"/>
  <c r="AL41" i="5"/>
  <c r="AL51" i="5"/>
  <c r="AL20" i="5"/>
  <c r="AL21" i="5"/>
  <c r="AL22" i="5"/>
  <c r="AL30" i="5"/>
  <c r="AL31" i="5"/>
  <c r="AL32" i="5"/>
  <c r="AL42" i="5"/>
  <c r="AL52" i="5"/>
  <c r="AL73" i="5"/>
  <c r="AL74" i="5"/>
  <c r="AL85" i="5"/>
  <c r="AL87" i="5"/>
  <c r="AL91" i="5"/>
  <c r="AL93" i="5"/>
  <c r="AL95" i="5"/>
  <c r="AL96" i="5"/>
  <c r="AL100" i="5"/>
  <c r="AL101" i="5"/>
  <c r="AL102" i="5"/>
  <c r="AL103" i="5"/>
  <c r="AL106" i="5"/>
  <c r="AL109" i="5"/>
  <c r="AL110" i="5"/>
  <c r="AL111" i="5"/>
  <c r="AL112" i="5"/>
  <c r="AL115" i="5"/>
  <c r="AL116" i="5"/>
  <c r="AL146" i="5"/>
  <c r="AL145" i="5"/>
  <c r="AL144" i="5"/>
  <c r="AM60" i="5"/>
  <c r="AM61" i="5"/>
  <c r="AM62" i="5"/>
  <c r="AM104" i="5"/>
  <c r="AM113" i="5"/>
  <c r="AM70" i="5"/>
  <c r="AM71" i="5"/>
  <c r="AM72" i="5"/>
  <c r="AM105" i="5"/>
  <c r="AM114" i="5"/>
  <c r="AM122" i="5"/>
  <c r="AM123" i="5"/>
  <c r="AM40" i="5"/>
  <c r="AM41" i="5"/>
  <c r="AM51" i="5"/>
  <c r="AM20" i="5"/>
  <c r="AM21" i="5"/>
  <c r="AM22" i="5"/>
  <c r="AM30" i="5"/>
  <c r="AM31" i="5"/>
  <c r="AM32" i="5"/>
  <c r="AM42" i="5"/>
  <c r="AM52" i="5"/>
  <c r="AM73" i="5"/>
  <c r="AM74" i="5"/>
  <c r="AM85" i="5"/>
  <c r="AM87" i="5"/>
  <c r="AM91" i="5"/>
  <c r="AM93" i="5"/>
  <c r="AM95" i="5"/>
  <c r="AM96" i="5"/>
  <c r="AM100" i="5"/>
  <c r="AM101" i="5"/>
  <c r="AM102" i="5"/>
  <c r="AM103" i="5"/>
  <c r="AM106" i="5"/>
  <c r="AM109" i="5"/>
  <c r="AM110" i="5"/>
  <c r="AM111" i="5"/>
  <c r="AM112" i="5"/>
  <c r="AM115" i="5"/>
  <c r="AM116" i="5"/>
  <c r="AM146" i="5"/>
  <c r="AM145" i="5"/>
  <c r="AM144" i="5"/>
  <c r="AN60" i="5"/>
  <c r="AN61" i="5"/>
  <c r="AN62" i="5"/>
  <c r="AN104" i="5"/>
  <c r="AN113" i="5"/>
  <c r="AN70" i="5"/>
  <c r="AN71" i="5"/>
  <c r="AN72" i="5"/>
  <c r="AN105" i="5"/>
  <c r="AN114" i="5"/>
  <c r="AN122" i="5"/>
  <c r="AN123" i="5"/>
  <c r="AN40" i="5"/>
  <c r="AN41" i="5"/>
  <c r="AN51" i="5"/>
  <c r="AN20" i="5"/>
  <c r="AN21" i="5"/>
  <c r="AN22" i="5"/>
  <c r="AN30" i="5"/>
  <c r="AN31" i="5"/>
  <c r="AN32" i="5"/>
  <c r="AN42" i="5"/>
  <c r="AN52" i="5"/>
  <c r="AN73" i="5"/>
  <c r="AN74" i="5"/>
  <c r="AN85" i="5"/>
  <c r="AN87" i="5"/>
  <c r="AN91" i="5"/>
  <c r="AN93" i="5"/>
  <c r="AN95" i="5"/>
  <c r="AN96" i="5"/>
  <c r="AN100" i="5"/>
  <c r="AN101" i="5"/>
  <c r="AN102" i="5"/>
  <c r="AN103" i="5"/>
  <c r="AN106" i="5"/>
  <c r="AN109" i="5"/>
  <c r="AN110" i="5"/>
  <c r="AN111" i="5"/>
  <c r="AN112" i="5"/>
  <c r="AN115" i="5"/>
  <c r="AN116" i="5"/>
  <c r="AN146" i="5"/>
  <c r="AN145" i="5"/>
  <c r="AN144" i="5"/>
  <c r="AO60" i="5"/>
  <c r="AO61" i="5"/>
  <c r="AO62" i="5"/>
  <c r="AO104" i="5"/>
  <c r="AO113" i="5"/>
  <c r="AO70" i="5"/>
  <c r="AO71" i="5"/>
  <c r="AO72" i="5"/>
  <c r="AO105" i="5"/>
  <c r="AO114" i="5"/>
  <c r="AO122" i="5"/>
  <c r="AO123" i="5"/>
  <c r="AO40" i="5"/>
  <c r="AO41" i="5"/>
  <c r="AO51" i="5"/>
  <c r="AO20" i="5"/>
  <c r="AO21" i="5"/>
  <c r="AO22" i="5"/>
  <c r="AO30" i="5"/>
  <c r="AO31" i="5"/>
  <c r="AO32" i="5"/>
  <c r="AO42" i="5"/>
  <c r="AO52" i="5"/>
  <c r="AO73" i="5"/>
  <c r="AO74" i="5"/>
  <c r="AO85" i="5"/>
  <c r="AO87" i="5"/>
  <c r="AO91" i="5"/>
  <c r="AO93" i="5"/>
  <c r="AO95" i="5"/>
  <c r="AO96" i="5"/>
  <c r="AO100" i="5"/>
  <c r="AO101" i="5"/>
  <c r="AO102" i="5"/>
  <c r="AO103" i="5"/>
  <c r="AO106" i="5"/>
  <c r="AO109" i="5"/>
  <c r="AO110" i="5"/>
  <c r="AO111" i="5"/>
  <c r="AO112" i="5"/>
  <c r="AO115" i="5"/>
  <c r="AO116" i="5"/>
  <c r="AO146" i="5"/>
  <c r="AO145" i="5"/>
  <c r="AO144" i="5"/>
  <c r="AP60" i="5"/>
  <c r="AP61" i="5"/>
  <c r="AP62" i="5"/>
  <c r="AP104" i="5"/>
  <c r="AP113" i="5"/>
  <c r="AP70" i="5"/>
  <c r="AP71" i="5"/>
  <c r="AP72" i="5"/>
  <c r="AP105" i="5"/>
  <c r="AP114" i="5"/>
  <c r="AP122" i="5"/>
  <c r="AP123" i="5"/>
  <c r="AP40" i="5"/>
  <c r="AP41" i="5"/>
  <c r="AP51" i="5"/>
  <c r="AP20" i="5"/>
  <c r="AP21" i="5"/>
  <c r="AP22" i="5"/>
  <c r="AP30" i="5"/>
  <c r="AP31" i="5"/>
  <c r="AP32" i="5"/>
  <c r="AP42" i="5"/>
  <c r="AP52" i="5"/>
  <c r="AP73" i="5"/>
  <c r="AP74" i="5"/>
  <c r="AP85" i="5"/>
  <c r="AP87" i="5"/>
  <c r="AP91" i="5"/>
  <c r="AP93" i="5"/>
  <c r="AP95" i="5"/>
  <c r="AP96" i="5"/>
  <c r="AP100" i="5"/>
  <c r="AP101" i="5"/>
  <c r="AP102" i="5"/>
  <c r="AP103" i="5"/>
  <c r="AP106" i="5"/>
  <c r="AP109" i="5"/>
  <c r="AP110" i="5"/>
  <c r="AP111" i="5"/>
  <c r="AP112" i="5"/>
  <c r="AP115" i="5"/>
  <c r="AP116" i="5"/>
  <c r="AP146" i="5"/>
  <c r="AP145" i="5"/>
  <c r="AP144" i="5"/>
  <c r="AQ60" i="5"/>
  <c r="AQ61" i="5"/>
  <c r="AQ62" i="5"/>
  <c r="AQ104" i="5"/>
  <c r="AQ113" i="5"/>
  <c r="AQ70" i="5"/>
  <c r="AQ71" i="5"/>
  <c r="AQ72" i="5"/>
  <c r="AQ105" i="5"/>
  <c r="AQ114" i="5"/>
  <c r="AQ122" i="5"/>
  <c r="AQ123" i="5"/>
  <c r="AQ40" i="5"/>
  <c r="AQ41" i="5"/>
  <c r="AQ51" i="5"/>
  <c r="AQ20" i="5"/>
  <c r="AQ21" i="5"/>
  <c r="AQ22" i="5"/>
  <c r="AQ30" i="5"/>
  <c r="AQ31" i="5"/>
  <c r="AQ32" i="5"/>
  <c r="AQ42" i="5"/>
  <c r="AQ52" i="5"/>
  <c r="AQ73" i="5"/>
  <c r="AQ74" i="5"/>
  <c r="AQ85" i="5"/>
  <c r="AQ87" i="5"/>
  <c r="AQ91" i="5"/>
  <c r="AQ93" i="5"/>
  <c r="AQ95" i="5"/>
  <c r="AQ96" i="5"/>
  <c r="AQ100" i="5"/>
  <c r="AQ101" i="5"/>
  <c r="AQ102" i="5"/>
  <c r="AQ103" i="5"/>
  <c r="AQ106" i="5"/>
  <c r="AQ109" i="5"/>
  <c r="AQ110" i="5"/>
  <c r="AQ111" i="5"/>
  <c r="AQ112" i="5"/>
  <c r="AQ115" i="5"/>
  <c r="AQ116" i="5"/>
  <c r="AQ146" i="5"/>
  <c r="AQ145" i="5"/>
  <c r="AQ144" i="5"/>
  <c r="AR60" i="5"/>
  <c r="AR61" i="5"/>
  <c r="AR62" i="5"/>
  <c r="AR104" i="5"/>
  <c r="AR113" i="5"/>
  <c r="AR70" i="5"/>
  <c r="AR71" i="5"/>
  <c r="AR72" i="5"/>
  <c r="AR105" i="5"/>
  <c r="AR114" i="5"/>
  <c r="AR122" i="5"/>
  <c r="AR123" i="5"/>
  <c r="AR40" i="5"/>
  <c r="AR41" i="5"/>
  <c r="AR51" i="5"/>
  <c r="AR20" i="5"/>
  <c r="AR21" i="5"/>
  <c r="AR22" i="5"/>
  <c r="AR30" i="5"/>
  <c r="AR31" i="5"/>
  <c r="AR32" i="5"/>
  <c r="AR42" i="5"/>
  <c r="AR52" i="5"/>
  <c r="AR73" i="5"/>
  <c r="AR74" i="5"/>
  <c r="AR85" i="5"/>
  <c r="AR87" i="5"/>
  <c r="AR91" i="5"/>
  <c r="AR93" i="5"/>
  <c r="AR95" i="5"/>
  <c r="AR96" i="5"/>
  <c r="AR100" i="5"/>
  <c r="AR101" i="5"/>
  <c r="AR102" i="5"/>
  <c r="AR103" i="5"/>
  <c r="AR106" i="5"/>
  <c r="AR109" i="5"/>
  <c r="AR110" i="5"/>
  <c r="AR111" i="5"/>
  <c r="AR112" i="5"/>
  <c r="AR115" i="5"/>
  <c r="AR116" i="5"/>
  <c r="AR146" i="5"/>
  <c r="AR145" i="5"/>
  <c r="AR144" i="5"/>
  <c r="AS60" i="5"/>
  <c r="AS61" i="5"/>
  <c r="AS62" i="5"/>
  <c r="AS104" i="5"/>
  <c r="AS113" i="5"/>
  <c r="AS70" i="5"/>
  <c r="AS71" i="5"/>
  <c r="AS72" i="5"/>
  <c r="AS105" i="5"/>
  <c r="AS114" i="5"/>
  <c r="AS122" i="5"/>
  <c r="AS123" i="5"/>
  <c r="AS40" i="5"/>
  <c r="AS41" i="5"/>
  <c r="AS51" i="5"/>
  <c r="AS20" i="5"/>
  <c r="AS21" i="5"/>
  <c r="AS22" i="5"/>
  <c r="AS30" i="5"/>
  <c r="AS31" i="5"/>
  <c r="AS32" i="5"/>
  <c r="AS42" i="5"/>
  <c r="AS52" i="5"/>
  <c r="AS73" i="5"/>
  <c r="AS74" i="5"/>
  <c r="AS85" i="5"/>
  <c r="AS87" i="5"/>
  <c r="AS91" i="5"/>
  <c r="AS93" i="5"/>
  <c r="AS95" i="5"/>
  <c r="AS96" i="5"/>
  <c r="AS100" i="5"/>
  <c r="AS101" i="5"/>
  <c r="AS102" i="5"/>
  <c r="AS103" i="5"/>
  <c r="AS106" i="5"/>
  <c r="AS109" i="5"/>
  <c r="AS110" i="5"/>
  <c r="AS111" i="5"/>
  <c r="AS112" i="5"/>
  <c r="AS115" i="5"/>
  <c r="AS116" i="5"/>
  <c r="AS146" i="5"/>
  <c r="AS145" i="5"/>
  <c r="AS144" i="5"/>
  <c r="AT60" i="5"/>
  <c r="AT61" i="5"/>
  <c r="AT62" i="5"/>
  <c r="AT104" i="5"/>
  <c r="AT113" i="5"/>
  <c r="AT70" i="5"/>
  <c r="AT71" i="5"/>
  <c r="AT72" i="5"/>
  <c r="AT105" i="5"/>
  <c r="AT114" i="5"/>
  <c r="AT122" i="5"/>
  <c r="AT123" i="5"/>
  <c r="AT40" i="5"/>
  <c r="AT51" i="5"/>
  <c r="AT20" i="5"/>
  <c r="AT22" i="5"/>
  <c r="AT30" i="5"/>
  <c r="AT32" i="5"/>
  <c r="AT42" i="5"/>
  <c r="AT52" i="5"/>
  <c r="AT73" i="5"/>
  <c r="AT85" i="5"/>
  <c r="AT87" i="5"/>
  <c r="AT91" i="5"/>
  <c r="AT93" i="5"/>
  <c r="AT95" i="5"/>
  <c r="AT96" i="5"/>
  <c r="AT100" i="5"/>
  <c r="AT101" i="5"/>
  <c r="AT102" i="5"/>
  <c r="AT103" i="5"/>
  <c r="AT106" i="5"/>
  <c r="AT109" i="5"/>
  <c r="AT110" i="5"/>
  <c r="AT111" i="5"/>
  <c r="AT112" i="5"/>
  <c r="AT115" i="5"/>
  <c r="AT116" i="5"/>
  <c r="AU60" i="5"/>
  <c r="AU61" i="5"/>
  <c r="AU62" i="5"/>
  <c r="AU104" i="5"/>
  <c r="AU113" i="5"/>
  <c r="AU70" i="5"/>
  <c r="AU71" i="5"/>
  <c r="AU72" i="5"/>
  <c r="AU105" i="5"/>
  <c r="AU114" i="5"/>
  <c r="AU122" i="5"/>
  <c r="AU123" i="5"/>
  <c r="AU40" i="5"/>
  <c r="AU41" i="5"/>
  <c r="AU51" i="5"/>
  <c r="AU20" i="5"/>
  <c r="AU21" i="5"/>
  <c r="AU22" i="5"/>
  <c r="AU30" i="5"/>
  <c r="AU31" i="5"/>
  <c r="AU32" i="5"/>
  <c r="AU42" i="5"/>
  <c r="AU52" i="5"/>
  <c r="AU73" i="5"/>
  <c r="AU74" i="5"/>
  <c r="AU85" i="5"/>
  <c r="AU87" i="5"/>
  <c r="AU91" i="5"/>
  <c r="AU93" i="5"/>
  <c r="AU95" i="5"/>
  <c r="AU96" i="5"/>
  <c r="AU100" i="5"/>
  <c r="AU101" i="5"/>
  <c r="AU102" i="5"/>
  <c r="AU103" i="5"/>
  <c r="AU106" i="5"/>
  <c r="AU109" i="5"/>
  <c r="AU110" i="5"/>
  <c r="AU111" i="5"/>
  <c r="AU112" i="5"/>
  <c r="AU115" i="5"/>
  <c r="AU116" i="5"/>
  <c r="AU146" i="5"/>
  <c r="AU145" i="5"/>
  <c r="AU144" i="5"/>
  <c r="AV60" i="5"/>
  <c r="AV61" i="5"/>
  <c r="AV62" i="5"/>
  <c r="AV104" i="5"/>
  <c r="AV113" i="5"/>
  <c r="AV70" i="5"/>
  <c r="AV71" i="5"/>
  <c r="AV72" i="5"/>
  <c r="AV105" i="5"/>
  <c r="AV114" i="5"/>
  <c r="AV122" i="5"/>
  <c r="AV123" i="5"/>
  <c r="AV40" i="5"/>
  <c r="AV41" i="5"/>
  <c r="AV51" i="5"/>
  <c r="AV20" i="5"/>
  <c r="AV21" i="5"/>
  <c r="AV22" i="5"/>
  <c r="AV30" i="5"/>
  <c r="AV31" i="5"/>
  <c r="AV32" i="5"/>
  <c r="AV42" i="5"/>
  <c r="AV52" i="5"/>
  <c r="AV73" i="5"/>
  <c r="AV74" i="5"/>
  <c r="AV85" i="5"/>
  <c r="AV87" i="5"/>
  <c r="AV91" i="5"/>
  <c r="AV93" i="5"/>
  <c r="AV95" i="5"/>
  <c r="AV96" i="5"/>
  <c r="AV100" i="5"/>
  <c r="AV101" i="5"/>
  <c r="AV102" i="5"/>
  <c r="AV103" i="5"/>
  <c r="AV106" i="5"/>
  <c r="AV109" i="5"/>
  <c r="AV110" i="5"/>
  <c r="AV111" i="5"/>
  <c r="AV112" i="5"/>
  <c r="AV115" i="5"/>
  <c r="AV116" i="5"/>
  <c r="AV146" i="5"/>
  <c r="AV145" i="5"/>
  <c r="AV144" i="5"/>
  <c r="AW60" i="5"/>
  <c r="AW61" i="5"/>
  <c r="AW62" i="5"/>
  <c r="AW104" i="5"/>
  <c r="AW113" i="5"/>
  <c r="AW70" i="5"/>
  <c r="AW71" i="5"/>
  <c r="AW72" i="5"/>
  <c r="AW105" i="5"/>
  <c r="AW114" i="5"/>
  <c r="AW122" i="5"/>
  <c r="AW123" i="5"/>
  <c r="AW40" i="5"/>
  <c r="AW41" i="5"/>
  <c r="AW51" i="5"/>
  <c r="AW20" i="5"/>
  <c r="AW21" i="5"/>
  <c r="AW22" i="5"/>
  <c r="AW30" i="5"/>
  <c r="AW31" i="5"/>
  <c r="AW32" i="5"/>
  <c r="AW42" i="5"/>
  <c r="AW52" i="5"/>
  <c r="AW73" i="5"/>
  <c r="AW74" i="5"/>
  <c r="AW85" i="5"/>
  <c r="AW87" i="5"/>
  <c r="AW91" i="5"/>
  <c r="AW93" i="5"/>
  <c r="AW95" i="5"/>
  <c r="AW96" i="5"/>
  <c r="AW100" i="5"/>
  <c r="AW101" i="5"/>
  <c r="AW102" i="5"/>
  <c r="AW103" i="5"/>
  <c r="AW106" i="5"/>
  <c r="AW109" i="5"/>
  <c r="AW110" i="5"/>
  <c r="AW111" i="5"/>
  <c r="AW112" i="5"/>
  <c r="AW115" i="5"/>
  <c r="AW116" i="5"/>
  <c r="AW146" i="5"/>
  <c r="AW145" i="5"/>
  <c r="AW144" i="5"/>
  <c r="AX60" i="5"/>
  <c r="AX61" i="5"/>
  <c r="AX62" i="5"/>
  <c r="AX104" i="5"/>
  <c r="AX113" i="5"/>
  <c r="AX70" i="5"/>
  <c r="AX71" i="5"/>
  <c r="AX72" i="5"/>
  <c r="AX105" i="5"/>
  <c r="AX114" i="5"/>
  <c r="AX122" i="5"/>
  <c r="AX123" i="5"/>
  <c r="AX40" i="5"/>
  <c r="AX41" i="5"/>
  <c r="AX51" i="5"/>
  <c r="AX20" i="5"/>
  <c r="AX21" i="5"/>
  <c r="AX22" i="5"/>
  <c r="AX30" i="5"/>
  <c r="AX31" i="5"/>
  <c r="AX32" i="5"/>
  <c r="AX42" i="5"/>
  <c r="AX52" i="5"/>
  <c r="AX73" i="5"/>
  <c r="AX74" i="5"/>
  <c r="AX85" i="5"/>
  <c r="AX87" i="5"/>
  <c r="AX91" i="5"/>
  <c r="AX93" i="5"/>
  <c r="AX95" i="5"/>
  <c r="AX96" i="5"/>
  <c r="AX100" i="5"/>
  <c r="AX101" i="5"/>
  <c r="AX102" i="5"/>
  <c r="AX103" i="5"/>
  <c r="AX106" i="5"/>
  <c r="AX109" i="5"/>
  <c r="AX110" i="5"/>
  <c r="AX111" i="5"/>
  <c r="AX112" i="5"/>
  <c r="AX115" i="5"/>
  <c r="AX116" i="5"/>
  <c r="AX146" i="5"/>
  <c r="AX145" i="5"/>
  <c r="AX144" i="5"/>
  <c r="AY60" i="5"/>
  <c r="AY61" i="5"/>
  <c r="AY62" i="5"/>
  <c r="AY104" i="5"/>
  <c r="AY113" i="5"/>
  <c r="AY70" i="5"/>
  <c r="AY71" i="5"/>
  <c r="AY72" i="5"/>
  <c r="AY105" i="5"/>
  <c r="AY114" i="5"/>
  <c r="AY122" i="5"/>
  <c r="AY123" i="5"/>
  <c r="AY40" i="5"/>
  <c r="AY41" i="5"/>
  <c r="AY51" i="5"/>
  <c r="AY20" i="5"/>
  <c r="AY21" i="5"/>
  <c r="AY22" i="5"/>
  <c r="AY30" i="5"/>
  <c r="AY31" i="5"/>
  <c r="AY32" i="5"/>
  <c r="AY42" i="5"/>
  <c r="AY52" i="5"/>
  <c r="AY73" i="5"/>
  <c r="AY74" i="5"/>
  <c r="AY85" i="5"/>
  <c r="AY87" i="5"/>
  <c r="AY91" i="5"/>
  <c r="AY93" i="5"/>
  <c r="AY95" i="5"/>
  <c r="AY96" i="5"/>
  <c r="AY100" i="5"/>
  <c r="AY101" i="5"/>
  <c r="AY102" i="5"/>
  <c r="AY103" i="5"/>
  <c r="AY106" i="5"/>
  <c r="AY109" i="5"/>
  <c r="AY110" i="5"/>
  <c r="AY111" i="5"/>
  <c r="AY112" i="5"/>
  <c r="AY115" i="5"/>
  <c r="AY116" i="5"/>
  <c r="AY146" i="5"/>
  <c r="AY145" i="5"/>
  <c r="AY144" i="5"/>
  <c r="AZ60" i="5"/>
  <c r="AZ61" i="5"/>
  <c r="AZ62" i="5"/>
  <c r="AZ104" i="5"/>
  <c r="AZ113" i="5"/>
  <c r="AZ70" i="5"/>
  <c r="AZ71" i="5"/>
  <c r="AZ72" i="5"/>
  <c r="AZ105" i="5"/>
  <c r="AZ114" i="5"/>
  <c r="AZ122" i="5"/>
  <c r="AZ123" i="5"/>
  <c r="AZ40" i="5"/>
  <c r="AZ41" i="5"/>
  <c r="AZ51" i="5"/>
  <c r="AZ20" i="5"/>
  <c r="AZ21" i="5"/>
  <c r="AZ22" i="5"/>
  <c r="AZ30" i="5"/>
  <c r="AZ31" i="5"/>
  <c r="AZ32" i="5"/>
  <c r="AZ42" i="5"/>
  <c r="AZ52" i="5"/>
  <c r="AZ73" i="5"/>
  <c r="AZ74" i="5"/>
  <c r="AZ85" i="5"/>
  <c r="AZ87" i="5"/>
  <c r="AZ91" i="5"/>
  <c r="AZ93" i="5"/>
  <c r="AZ95" i="5"/>
  <c r="AZ96" i="5"/>
  <c r="AZ100" i="5"/>
  <c r="AZ101" i="5"/>
  <c r="AZ102" i="5"/>
  <c r="AZ103" i="5"/>
  <c r="AZ106" i="5"/>
  <c r="AZ109" i="5"/>
  <c r="AZ110" i="5"/>
  <c r="AZ111" i="5"/>
  <c r="AZ112" i="5"/>
  <c r="AZ115" i="5"/>
  <c r="AZ116" i="5"/>
  <c r="AZ146" i="5"/>
  <c r="AZ145" i="5"/>
  <c r="AZ144" i="5"/>
  <c r="BA60" i="5"/>
  <c r="BA61" i="5"/>
  <c r="BA62" i="5"/>
  <c r="BA104" i="5"/>
  <c r="BA113" i="5"/>
  <c r="BA70" i="5"/>
  <c r="BA71" i="5"/>
  <c r="BA72" i="5"/>
  <c r="BA105" i="5"/>
  <c r="BA114" i="5"/>
  <c r="BA122" i="5"/>
  <c r="BA123" i="5"/>
  <c r="BA40" i="5"/>
  <c r="BA41" i="5"/>
  <c r="BA51" i="5"/>
  <c r="BA20" i="5"/>
  <c r="BA21" i="5"/>
  <c r="BA22" i="5"/>
  <c r="BA30" i="5"/>
  <c r="BA31" i="5"/>
  <c r="BA32" i="5"/>
  <c r="BA42" i="5"/>
  <c r="BA52" i="5"/>
  <c r="BA73" i="5"/>
  <c r="BA74" i="5"/>
  <c r="BA85" i="5"/>
  <c r="BA87" i="5"/>
  <c r="BA91" i="5"/>
  <c r="BA93" i="5"/>
  <c r="BA95" i="5"/>
  <c r="BA96" i="5"/>
  <c r="BA100" i="5"/>
  <c r="BA101" i="5"/>
  <c r="BA102" i="5"/>
  <c r="BA103" i="5"/>
  <c r="BA106" i="5"/>
  <c r="BA109" i="5"/>
  <c r="BA110" i="5"/>
  <c r="BA111" i="5"/>
  <c r="BA112" i="5"/>
  <c r="BA115" i="5"/>
  <c r="BA116" i="5"/>
  <c r="BA146" i="5"/>
  <c r="BA145" i="5"/>
  <c r="BA144" i="5"/>
  <c r="BB60" i="5"/>
  <c r="BB61" i="5"/>
  <c r="BB62" i="5"/>
  <c r="BB104" i="5"/>
  <c r="BB113" i="5"/>
  <c r="BB70" i="5"/>
  <c r="BB71" i="5"/>
  <c r="BB72" i="5"/>
  <c r="BB105" i="5"/>
  <c r="BB114" i="5"/>
  <c r="BB122" i="5"/>
  <c r="BB123" i="5"/>
  <c r="BB40" i="5"/>
  <c r="BB41" i="5"/>
  <c r="BB51" i="5"/>
  <c r="BB20" i="5"/>
  <c r="BB21" i="5"/>
  <c r="BB22" i="5"/>
  <c r="BB30" i="5"/>
  <c r="BB31" i="5"/>
  <c r="BB32" i="5"/>
  <c r="BB42" i="5"/>
  <c r="BB52" i="5"/>
  <c r="BB73" i="5"/>
  <c r="BB74" i="5"/>
  <c r="BB85" i="5"/>
  <c r="BB87" i="5"/>
  <c r="BB91" i="5"/>
  <c r="BB93" i="5"/>
  <c r="BB95" i="5"/>
  <c r="BB96" i="5"/>
  <c r="BB100" i="5"/>
  <c r="BB101" i="5"/>
  <c r="BB102" i="5"/>
  <c r="BB103" i="5"/>
  <c r="BB106" i="5"/>
  <c r="BB109" i="5"/>
  <c r="BB110" i="5"/>
  <c r="BB111" i="5"/>
  <c r="BB112" i="5"/>
  <c r="BB115" i="5"/>
  <c r="BB116" i="5"/>
  <c r="BB146" i="5"/>
  <c r="BB145" i="5"/>
  <c r="BB144" i="5"/>
  <c r="BC60" i="5"/>
  <c r="BC61" i="5"/>
  <c r="BC62" i="5"/>
  <c r="BC104" i="5"/>
  <c r="BC113" i="5"/>
  <c r="BC70" i="5"/>
  <c r="BC71" i="5"/>
  <c r="BC72" i="5"/>
  <c r="BC105" i="5"/>
  <c r="BC114" i="5"/>
  <c r="BC122" i="5"/>
  <c r="BC123" i="5"/>
  <c r="BC40" i="5"/>
  <c r="BC41" i="5"/>
  <c r="BC51" i="5"/>
  <c r="BC20" i="5"/>
  <c r="BC21" i="5"/>
  <c r="BC22" i="5"/>
  <c r="BC30" i="5"/>
  <c r="BC31" i="5"/>
  <c r="BC32" i="5"/>
  <c r="BC42" i="5"/>
  <c r="BC52" i="5"/>
  <c r="BC73" i="5"/>
  <c r="BC74" i="5"/>
  <c r="BC85" i="5"/>
  <c r="BC87" i="5"/>
  <c r="BC91" i="5"/>
  <c r="BC93" i="5"/>
  <c r="BC95" i="5"/>
  <c r="BC96" i="5"/>
  <c r="BC100" i="5"/>
  <c r="BC101" i="5"/>
  <c r="BC102" i="5"/>
  <c r="BC103" i="5"/>
  <c r="BC106" i="5"/>
  <c r="BC109" i="5"/>
  <c r="BC110" i="5"/>
  <c r="BC111" i="5"/>
  <c r="BC112" i="5"/>
  <c r="BC115" i="5"/>
  <c r="BC116" i="5"/>
  <c r="BC146" i="5"/>
  <c r="BC145" i="5"/>
  <c r="BC144" i="5"/>
  <c r="BD60" i="5"/>
  <c r="BD61" i="5"/>
  <c r="BD62" i="5"/>
  <c r="BD104" i="5"/>
  <c r="BD113" i="5"/>
  <c r="BD70" i="5"/>
  <c r="BD71" i="5"/>
  <c r="BD72" i="5"/>
  <c r="BD105" i="5"/>
  <c r="BD114" i="5"/>
  <c r="BD122" i="5"/>
  <c r="BD123" i="5"/>
  <c r="BD40" i="5"/>
  <c r="BD41" i="5"/>
  <c r="BD51" i="5"/>
  <c r="BD20" i="5"/>
  <c r="BD21" i="5"/>
  <c r="BD22" i="5"/>
  <c r="BD30" i="5"/>
  <c r="BD31" i="5"/>
  <c r="BD32" i="5"/>
  <c r="BD42" i="5"/>
  <c r="BD52" i="5"/>
  <c r="BD73" i="5"/>
  <c r="BD74" i="5"/>
  <c r="BD85" i="5"/>
  <c r="BD87" i="5"/>
  <c r="BD91" i="5"/>
  <c r="BD93" i="5"/>
  <c r="BD95" i="5"/>
  <c r="BD96" i="5"/>
  <c r="BD100" i="5"/>
  <c r="BD101" i="5"/>
  <c r="BD102" i="5"/>
  <c r="BD103" i="5"/>
  <c r="BD106" i="5"/>
  <c r="BD109" i="5"/>
  <c r="BD110" i="5"/>
  <c r="BD111" i="5"/>
  <c r="BD112" i="5"/>
  <c r="BD115" i="5"/>
  <c r="BD116" i="5"/>
  <c r="BD146" i="5"/>
  <c r="BD145" i="5"/>
  <c r="BD144" i="5"/>
  <c r="BE60" i="5"/>
  <c r="BE61" i="5"/>
  <c r="BE62" i="5"/>
  <c r="BE104" i="5"/>
  <c r="BE113" i="5"/>
  <c r="BE70" i="5"/>
  <c r="BE71" i="5"/>
  <c r="BE72" i="5"/>
  <c r="BE105" i="5"/>
  <c r="BE114" i="5"/>
  <c r="BE122" i="5"/>
  <c r="BE123" i="5"/>
  <c r="BE40" i="5"/>
  <c r="BE41" i="5"/>
  <c r="BE51" i="5"/>
  <c r="BE20" i="5"/>
  <c r="BE21" i="5"/>
  <c r="BE22" i="5"/>
  <c r="BE30" i="5"/>
  <c r="BE31" i="5"/>
  <c r="BE32" i="5"/>
  <c r="BE42" i="5"/>
  <c r="BE52" i="5"/>
  <c r="BE73" i="5"/>
  <c r="BE74" i="5"/>
  <c r="BE85" i="5"/>
  <c r="BE87" i="5"/>
  <c r="BE91" i="5"/>
  <c r="BE93" i="5"/>
  <c r="BE95" i="5"/>
  <c r="BE96" i="5"/>
  <c r="BE100" i="5"/>
  <c r="BE101" i="5"/>
  <c r="BE102" i="5"/>
  <c r="BE103" i="5"/>
  <c r="BE106" i="5"/>
  <c r="BE109" i="5"/>
  <c r="BE110" i="5"/>
  <c r="BE111" i="5"/>
  <c r="BE112" i="5"/>
  <c r="BE115" i="5"/>
  <c r="BE116" i="5"/>
  <c r="BE146" i="5"/>
  <c r="BE145" i="5"/>
  <c r="BE144" i="5"/>
  <c r="X8" i="5"/>
  <c r="Y8" i="5"/>
  <c r="Z8" i="5"/>
  <c r="AA8" i="5"/>
  <c r="AB8" i="5"/>
  <c r="AC8" i="5"/>
  <c r="AD8" i="5"/>
  <c r="AE8" i="5"/>
  <c r="AF8" i="5"/>
  <c r="AG8" i="5"/>
  <c r="AH8" i="5"/>
  <c r="AI8" i="5"/>
  <c r="AJ8" i="5"/>
  <c r="AK8" i="5"/>
  <c r="AL8" i="5"/>
  <c r="AM8" i="5"/>
  <c r="AN8" i="5"/>
  <c r="AO8" i="5"/>
  <c r="AP8" i="5"/>
  <c r="AQ8" i="5"/>
  <c r="AR8" i="5"/>
  <c r="AS8" i="5"/>
  <c r="AT8" i="5"/>
  <c r="AU8" i="5"/>
  <c r="AV8" i="5"/>
  <c r="AW8" i="5"/>
  <c r="AX8" i="5"/>
  <c r="AY8" i="5"/>
  <c r="AZ8" i="5"/>
  <c r="BA8" i="5"/>
  <c r="BB8" i="5"/>
  <c r="BC8" i="5"/>
  <c r="BD8" i="5"/>
  <c r="BE7" i="5"/>
  <c r="BE8" i="5"/>
  <c r="K60" i="11"/>
  <c r="L60" i="11"/>
  <c r="M60" i="11"/>
  <c r="N60" i="11"/>
  <c r="O60" i="11"/>
  <c r="P60" i="11"/>
  <c r="Q60" i="11"/>
  <c r="R60" i="11"/>
  <c r="S60" i="11"/>
  <c r="T60" i="11"/>
  <c r="U60" i="11"/>
  <c r="K62" i="11"/>
  <c r="L62" i="11"/>
  <c r="M62" i="11"/>
  <c r="N62" i="11"/>
  <c r="O62" i="11"/>
  <c r="P62" i="11"/>
  <c r="Q62" i="11"/>
  <c r="R62" i="11"/>
  <c r="S62" i="11"/>
  <c r="T62" i="11"/>
  <c r="U62" i="11"/>
  <c r="K63" i="11"/>
  <c r="L63" i="11"/>
  <c r="M63" i="11"/>
  <c r="N63" i="11"/>
  <c r="O63" i="11"/>
  <c r="P63" i="11"/>
  <c r="Q63" i="11"/>
  <c r="R63" i="11"/>
  <c r="S63" i="11"/>
  <c r="T63" i="11"/>
  <c r="U63" i="11"/>
  <c r="K64" i="11"/>
  <c r="L64" i="11"/>
  <c r="M64" i="11"/>
  <c r="N64" i="11"/>
  <c r="O64" i="11"/>
  <c r="P64" i="11"/>
  <c r="Q64" i="11"/>
  <c r="R64" i="11"/>
  <c r="S64" i="11"/>
  <c r="T64" i="11"/>
  <c r="U64" i="11"/>
  <c r="K65" i="11"/>
  <c r="L65" i="11"/>
  <c r="M65" i="11"/>
  <c r="N65" i="11"/>
  <c r="O65" i="11"/>
  <c r="P65" i="11"/>
  <c r="Q65" i="11"/>
  <c r="R65" i="11"/>
  <c r="S65" i="11"/>
  <c r="T65" i="11"/>
  <c r="U65" i="11"/>
  <c r="K66" i="11"/>
  <c r="L66" i="11"/>
  <c r="M66" i="11"/>
  <c r="N66" i="11"/>
  <c r="O66" i="11"/>
  <c r="P66" i="11"/>
  <c r="Q66" i="11"/>
  <c r="R66" i="11"/>
  <c r="S66" i="11"/>
  <c r="T66" i="11"/>
  <c r="U66" i="11"/>
  <c r="K67" i="11"/>
  <c r="L67" i="11"/>
  <c r="M67" i="11"/>
  <c r="N67" i="11"/>
  <c r="O67" i="11"/>
  <c r="P67" i="11"/>
  <c r="Q67" i="11"/>
  <c r="R67" i="11"/>
  <c r="S67" i="11"/>
  <c r="T67" i="11"/>
  <c r="U67" i="11"/>
  <c r="K68" i="11"/>
  <c r="L68" i="11"/>
  <c r="M68" i="11"/>
  <c r="N68" i="11"/>
  <c r="O68" i="11"/>
  <c r="P68" i="11"/>
  <c r="Q68" i="11"/>
  <c r="R68" i="11"/>
  <c r="S68" i="11"/>
  <c r="T68" i="11"/>
  <c r="U68" i="11"/>
  <c r="K96" i="5"/>
  <c r="L96" i="5"/>
  <c r="M96" i="5"/>
  <c r="N96" i="5"/>
  <c r="O96" i="5"/>
  <c r="P96" i="5"/>
  <c r="Q96" i="5"/>
  <c r="R96" i="5"/>
  <c r="S96" i="5"/>
  <c r="T96" i="5"/>
  <c r="J68" i="11"/>
  <c r="J96" i="5"/>
  <c r="J67" i="11"/>
  <c r="J65" i="11"/>
  <c r="J66" i="11"/>
  <c r="J64" i="11"/>
  <c r="J63" i="11"/>
  <c r="J62" i="11"/>
  <c r="J60" i="11"/>
  <c r="BE46" i="11"/>
  <c r="BD46" i="11"/>
  <c r="BC46" i="11"/>
  <c r="BB46" i="11"/>
  <c r="BA46" i="11"/>
  <c r="AZ46" i="11"/>
  <c r="AY46" i="11"/>
  <c r="AX46" i="11"/>
  <c r="AW46" i="11"/>
  <c r="AV46" i="11"/>
  <c r="AU46" i="11"/>
  <c r="AT46" i="11"/>
  <c r="AS46" i="11"/>
  <c r="AR46" i="11"/>
  <c r="AQ46" i="11"/>
  <c r="AP46" i="11"/>
  <c r="AO46" i="11"/>
  <c r="AN46" i="11"/>
  <c r="AM46" i="11"/>
  <c r="AL46" i="11"/>
  <c r="AK46" i="11"/>
  <c r="AJ46" i="11"/>
  <c r="AI46" i="11"/>
  <c r="AH46" i="11"/>
  <c r="AG46" i="11"/>
  <c r="AF46" i="11"/>
  <c r="AE46" i="11"/>
  <c r="AD46" i="11"/>
  <c r="AC46" i="11"/>
  <c r="AB46" i="11"/>
  <c r="AA46" i="11"/>
  <c r="Z46" i="11"/>
  <c r="Y46" i="11"/>
  <c r="X46" i="11"/>
  <c r="W46" i="11"/>
  <c r="V46" i="11"/>
  <c r="U46" i="11"/>
  <c r="U141" i="5"/>
  <c r="T46" i="11"/>
  <c r="S46" i="11"/>
  <c r="R46" i="11"/>
  <c r="Q46" i="11"/>
  <c r="P46" i="11"/>
  <c r="O46" i="11"/>
  <c r="N46" i="11"/>
  <c r="M46" i="11"/>
  <c r="L46" i="11"/>
  <c r="K46" i="11"/>
  <c r="J46" i="11"/>
  <c r="J22" i="5"/>
  <c r="J109" i="5"/>
  <c r="J32" i="5"/>
  <c r="J110" i="5"/>
  <c r="J42" i="5"/>
  <c r="J111" i="5"/>
  <c r="J52" i="5"/>
  <c r="J112" i="5"/>
  <c r="J62" i="5"/>
  <c r="J113" i="5"/>
  <c r="J72" i="5"/>
  <c r="J114" i="5"/>
  <c r="J115" i="5"/>
  <c r="J100" i="5"/>
  <c r="J101" i="5"/>
  <c r="J102" i="5"/>
  <c r="J103" i="5"/>
  <c r="J104" i="5"/>
  <c r="J105" i="5"/>
  <c r="J106" i="5"/>
  <c r="J116" i="5"/>
  <c r="K22" i="5"/>
  <c r="K109" i="5"/>
  <c r="K32" i="5"/>
  <c r="K110" i="5"/>
  <c r="K42" i="5"/>
  <c r="K111" i="5"/>
  <c r="K52" i="5"/>
  <c r="K112" i="5"/>
  <c r="K62" i="5"/>
  <c r="K113" i="5"/>
  <c r="K72" i="5"/>
  <c r="K114" i="5"/>
  <c r="K115" i="5"/>
  <c r="K100" i="5"/>
  <c r="K101" i="5"/>
  <c r="K102" i="5"/>
  <c r="K103" i="5"/>
  <c r="K104" i="5"/>
  <c r="K105" i="5"/>
  <c r="K106" i="5"/>
  <c r="K116" i="5"/>
  <c r="L22" i="5"/>
  <c r="L109" i="5"/>
  <c r="L32" i="5"/>
  <c r="L110" i="5"/>
  <c r="L42" i="5"/>
  <c r="L111" i="5"/>
  <c r="L52" i="5"/>
  <c r="L112" i="5"/>
  <c r="L62" i="5"/>
  <c r="L113" i="5"/>
  <c r="L72" i="5"/>
  <c r="L114" i="5"/>
  <c r="L115" i="5"/>
  <c r="L100" i="5"/>
  <c r="L101" i="5"/>
  <c r="L102" i="5"/>
  <c r="L103" i="5"/>
  <c r="L104" i="5"/>
  <c r="L105" i="5"/>
  <c r="L106" i="5"/>
  <c r="L116" i="5"/>
  <c r="M22" i="5"/>
  <c r="M109" i="5"/>
  <c r="M32" i="5"/>
  <c r="M110" i="5"/>
  <c r="M42" i="5"/>
  <c r="M111" i="5"/>
  <c r="M52" i="5"/>
  <c r="M112" i="5"/>
  <c r="M62" i="5"/>
  <c r="M113" i="5"/>
  <c r="M72" i="5"/>
  <c r="M114" i="5"/>
  <c r="M115" i="5"/>
  <c r="M100" i="5"/>
  <c r="M101" i="5"/>
  <c r="M102" i="5"/>
  <c r="M103" i="5"/>
  <c r="M104" i="5"/>
  <c r="M105" i="5"/>
  <c r="M106" i="5"/>
  <c r="M116" i="5"/>
  <c r="N22" i="5"/>
  <c r="N109" i="5"/>
  <c r="N32" i="5"/>
  <c r="N110" i="5"/>
  <c r="N42" i="5"/>
  <c r="N111" i="5"/>
  <c r="N52" i="5"/>
  <c r="N112" i="5"/>
  <c r="N62" i="5"/>
  <c r="N113" i="5"/>
  <c r="N72" i="5"/>
  <c r="N114" i="5"/>
  <c r="N115" i="5"/>
  <c r="N100" i="5"/>
  <c r="N101" i="5"/>
  <c r="N102" i="5"/>
  <c r="N103" i="5"/>
  <c r="N104" i="5"/>
  <c r="N105" i="5"/>
  <c r="N106" i="5"/>
  <c r="N116" i="5"/>
  <c r="O22" i="5"/>
  <c r="O109" i="5"/>
  <c r="O32" i="5"/>
  <c r="O110" i="5"/>
  <c r="O42" i="5"/>
  <c r="O111" i="5"/>
  <c r="O52" i="5"/>
  <c r="O112" i="5"/>
  <c r="O62" i="5"/>
  <c r="O113" i="5"/>
  <c r="O72" i="5"/>
  <c r="O114" i="5"/>
  <c r="O115" i="5"/>
  <c r="O100" i="5"/>
  <c r="O101" i="5"/>
  <c r="O102" i="5"/>
  <c r="O103" i="5"/>
  <c r="O104" i="5"/>
  <c r="O105" i="5"/>
  <c r="O106" i="5"/>
  <c r="O116" i="5"/>
  <c r="P22" i="5"/>
  <c r="P109" i="5"/>
  <c r="P32" i="5"/>
  <c r="P110" i="5"/>
  <c r="P42" i="5"/>
  <c r="P111" i="5"/>
  <c r="P52" i="5"/>
  <c r="P112" i="5"/>
  <c r="P62" i="5"/>
  <c r="P113" i="5"/>
  <c r="P72" i="5"/>
  <c r="P114" i="5"/>
  <c r="P115" i="5"/>
  <c r="P100" i="5"/>
  <c r="P101" i="5"/>
  <c r="P102" i="5"/>
  <c r="P103" i="5"/>
  <c r="P104" i="5"/>
  <c r="P105" i="5"/>
  <c r="P106" i="5"/>
  <c r="P116" i="5"/>
  <c r="Q22" i="5"/>
  <c r="Q109" i="5"/>
  <c r="Q32" i="5"/>
  <c r="Q110" i="5"/>
  <c r="Q42" i="5"/>
  <c r="Q111" i="5"/>
  <c r="Q52" i="5"/>
  <c r="Q112" i="5"/>
  <c r="Q62" i="5"/>
  <c r="Q113" i="5"/>
  <c r="Q72" i="5"/>
  <c r="Q114" i="5"/>
  <c r="Q115" i="5"/>
  <c r="Q100" i="5"/>
  <c r="Q101" i="5"/>
  <c r="Q102" i="5"/>
  <c r="Q103" i="5"/>
  <c r="Q104" i="5"/>
  <c r="Q105" i="5"/>
  <c r="Q106" i="5"/>
  <c r="Q116" i="5"/>
  <c r="R22" i="5"/>
  <c r="R109" i="5"/>
  <c r="R32" i="5"/>
  <c r="R110" i="5"/>
  <c r="R42" i="5"/>
  <c r="R111" i="5"/>
  <c r="R52" i="5"/>
  <c r="R112" i="5"/>
  <c r="R62" i="5"/>
  <c r="R113" i="5"/>
  <c r="R72" i="5"/>
  <c r="R114" i="5"/>
  <c r="R115" i="5"/>
  <c r="R100" i="5"/>
  <c r="R101" i="5"/>
  <c r="R102" i="5"/>
  <c r="R103" i="5"/>
  <c r="R104" i="5"/>
  <c r="R105" i="5"/>
  <c r="R106" i="5"/>
  <c r="R116" i="5"/>
  <c r="S22" i="5"/>
  <c r="S109" i="5"/>
  <c r="S32" i="5"/>
  <c r="S110" i="5"/>
  <c r="S42" i="5"/>
  <c r="S111" i="5"/>
  <c r="S52" i="5"/>
  <c r="S112" i="5"/>
  <c r="S115" i="5"/>
  <c r="S100" i="5"/>
  <c r="S101" i="5"/>
  <c r="S102" i="5"/>
  <c r="S103" i="5"/>
  <c r="S106" i="5"/>
  <c r="S116" i="5"/>
  <c r="T22" i="5"/>
  <c r="T109" i="5"/>
  <c r="T32" i="5"/>
  <c r="T110" i="5"/>
  <c r="T42" i="5"/>
  <c r="T111" i="5"/>
  <c r="T52" i="5"/>
  <c r="T112" i="5"/>
  <c r="T115" i="5"/>
  <c r="T100" i="5"/>
  <c r="T101" i="5"/>
  <c r="T102" i="5"/>
  <c r="T103" i="5"/>
  <c r="T106" i="5"/>
  <c r="T116" i="5"/>
  <c r="J83" i="5"/>
  <c r="K83" i="5"/>
  <c r="L83" i="5"/>
  <c r="M83" i="5"/>
  <c r="N83" i="5"/>
  <c r="O83" i="5"/>
  <c r="P83" i="5"/>
  <c r="Q83" i="5"/>
  <c r="R83" i="5"/>
  <c r="S83" i="5"/>
  <c r="T83" i="5"/>
  <c r="J85" i="5"/>
  <c r="K85" i="5"/>
  <c r="L85" i="5"/>
  <c r="M85" i="5"/>
  <c r="N85" i="5"/>
  <c r="O85" i="5"/>
  <c r="P85" i="5"/>
  <c r="Q85" i="5"/>
  <c r="R85" i="5"/>
  <c r="S85" i="5"/>
  <c r="T85" i="5"/>
  <c r="J87" i="5"/>
  <c r="K87" i="5"/>
  <c r="L87" i="5"/>
  <c r="M87" i="5"/>
  <c r="N87" i="5"/>
  <c r="O87" i="5"/>
  <c r="P87" i="5"/>
  <c r="Q87" i="5"/>
  <c r="R87" i="5"/>
  <c r="S87" i="5"/>
  <c r="T87" i="5"/>
  <c r="J89" i="5"/>
  <c r="K89" i="5"/>
  <c r="L89" i="5"/>
  <c r="M89" i="5"/>
  <c r="N89" i="5"/>
  <c r="O89" i="5"/>
  <c r="P89" i="5"/>
  <c r="Q89" i="5"/>
  <c r="R89" i="5"/>
  <c r="S89" i="5"/>
  <c r="T89" i="5"/>
  <c r="J91" i="5"/>
  <c r="K91" i="5"/>
  <c r="L91" i="5"/>
  <c r="M91" i="5"/>
  <c r="N91" i="5"/>
  <c r="O91" i="5"/>
  <c r="P91" i="5"/>
  <c r="Q91" i="5"/>
  <c r="R91" i="5"/>
  <c r="S91" i="5"/>
  <c r="T91" i="5"/>
  <c r="J93" i="5"/>
  <c r="K93" i="5"/>
  <c r="L93" i="5"/>
  <c r="M93" i="5"/>
  <c r="N93" i="5"/>
  <c r="O93" i="5"/>
  <c r="P93" i="5"/>
  <c r="Q93" i="5"/>
  <c r="R93" i="5"/>
  <c r="S93" i="5"/>
  <c r="T93" i="5"/>
  <c r="J95" i="5"/>
  <c r="K95" i="5"/>
  <c r="L95" i="5"/>
  <c r="M95" i="5"/>
  <c r="N95" i="5"/>
  <c r="O95" i="5"/>
  <c r="P95" i="5"/>
  <c r="Q95" i="5"/>
  <c r="R95" i="5"/>
  <c r="S95" i="5"/>
  <c r="T95" i="5"/>
  <c r="J97" i="5"/>
  <c r="K97" i="5"/>
  <c r="L97" i="5"/>
  <c r="M97" i="5"/>
  <c r="N97" i="5"/>
  <c r="O97" i="5"/>
  <c r="P97" i="5"/>
  <c r="Q97" i="5"/>
  <c r="R97" i="5"/>
  <c r="S97" i="5"/>
  <c r="T97" i="5"/>
  <c r="K21" i="1"/>
  <c r="L21" i="1"/>
  <c r="M21" i="1"/>
  <c r="N21" i="1"/>
  <c r="O21" i="1"/>
  <c r="P21" i="1"/>
  <c r="K23" i="1"/>
  <c r="L23" i="1"/>
  <c r="M23" i="1"/>
  <c r="N23" i="1"/>
  <c r="O23" i="1"/>
  <c r="P23" i="1"/>
  <c r="AB25" i="1"/>
  <c r="AC25" i="1"/>
  <c r="AD25" i="1"/>
  <c r="K25" i="1"/>
  <c r="L25" i="1"/>
  <c r="M25" i="1"/>
  <c r="N25" i="1"/>
  <c r="O25" i="1"/>
  <c r="P25" i="1"/>
  <c r="K27" i="1"/>
  <c r="L27" i="1"/>
  <c r="M27" i="1"/>
  <c r="N27" i="1"/>
  <c r="O27" i="1"/>
  <c r="P27" i="1"/>
  <c r="R33" i="1"/>
  <c r="S33" i="1"/>
  <c r="T33" i="1"/>
  <c r="U33" i="1"/>
  <c r="Q33" i="1"/>
  <c r="V33" i="1"/>
  <c r="W33" i="1"/>
  <c r="X33" i="1"/>
  <c r="Y33" i="1"/>
  <c r="Z33" i="1"/>
  <c r="AA33" i="1"/>
  <c r="AB33" i="1"/>
  <c r="AC33" i="1"/>
  <c r="I27" i="1"/>
  <c r="I23" i="1"/>
  <c r="I21" i="1"/>
  <c r="I19" i="1"/>
  <c r="B27" i="1"/>
  <c r="B23" i="1"/>
  <c r="B21" i="1"/>
  <c r="B19" i="1"/>
  <c r="AE25" i="1"/>
  <c r="AF25" i="1"/>
  <c r="AG25" i="1"/>
  <c r="AH25" i="1"/>
  <c r="AI25" i="1"/>
  <c r="AJ25" i="1"/>
  <c r="AK25" i="1"/>
  <c r="AL25" i="1"/>
  <c r="AM25" i="1"/>
  <c r="AN25" i="1"/>
  <c r="AO25" i="1"/>
  <c r="AP25" i="1"/>
  <c r="AQ25" i="1"/>
  <c r="AR25" i="1"/>
  <c r="AS25" i="1"/>
  <c r="AT25" i="1"/>
  <c r="AU25" i="1"/>
  <c r="AV25" i="1"/>
  <c r="AW25" i="1"/>
  <c r="AX25" i="1"/>
  <c r="AY25" i="1"/>
  <c r="AZ25" i="1"/>
  <c r="BA25" i="1"/>
  <c r="BB25" i="1"/>
  <c r="BC25" i="1"/>
  <c r="BD25" i="1"/>
  <c r="BE25" i="1"/>
  <c r="K33" i="1"/>
  <c r="L33" i="1"/>
  <c r="M33" i="1"/>
  <c r="N33" i="1"/>
  <c r="O33" i="1"/>
  <c r="P33" i="1"/>
  <c r="Q59" i="1"/>
  <c r="R37" i="1"/>
  <c r="R59" i="1"/>
  <c r="S37" i="1"/>
  <c r="S59" i="1"/>
  <c r="T37" i="1"/>
  <c r="T59" i="1"/>
  <c r="U37" i="1"/>
  <c r="U59" i="1"/>
  <c r="V37" i="1"/>
  <c r="V59" i="1"/>
  <c r="W37" i="1"/>
  <c r="P60" i="5"/>
  <c r="P61" i="5"/>
  <c r="Q60" i="5"/>
  <c r="Q61" i="5"/>
  <c r="R60" i="5"/>
  <c r="R61" i="5"/>
  <c r="P70" i="5"/>
  <c r="P71" i="5"/>
  <c r="Q70" i="5"/>
  <c r="Q71" i="5"/>
  <c r="R70" i="5"/>
  <c r="R71" i="5"/>
  <c r="P40" i="5"/>
  <c r="P41" i="5"/>
  <c r="P51" i="5"/>
  <c r="P20" i="5"/>
  <c r="P21" i="5"/>
  <c r="P30" i="5"/>
  <c r="P31" i="5"/>
  <c r="P73" i="5"/>
  <c r="P74" i="5"/>
  <c r="P122" i="5"/>
  <c r="P123" i="5"/>
  <c r="P128" i="5"/>
  <c r="P129" i="5"/>
  <c r="P136" i="5"/>
  <c r="P137" i="5"/>
  <c r="P138" i="5"/>
  <c r="P139" i="5"/>
  <c r="P140" i="5"/>
  <c r="P146" i="5"/>
  <c r="Q40" i="5"/>
  <c r="Q41" i="5"/>
  <c r="Q51" i="5"/>
  <c r="Q20" i="5"/>
  <c r="Q21" i="5"/>
  <c r="Q30" i="5"/>
  <c r="Q31" i="5"/>
  <c r="Q73" i="5"/>
  <c r="Q74" i="5"/>
  <c r="Q122" i="5"/>
  <c r="Q123" i="5"/>
  <c r="Q128" i="5"/>
  <c r="Q129" i="5"/>
  <c r="Q136" i="5"/>
  <c r="Q137" i="5"/>
  <c r="Q138" i="5"/>
  <c r="Q139" i="5"/>
  <c r="Q140" i="5"/>
  <c r="Q146" i="5"/>
  <c r="R40" i="5"/>
  <c r="R41" i="5"/>
  <c r="R51" i="5"/>
  <c r="R20" i="5"/>
  <c r="R21" i="5"/>
  <c r="R30" i="5"/>
  <c r="R31" i="5"/>
  <c r="R73" i="5"/>
  <c r="R74" i="5"/>
  <c r="R122" i="5"/>
  <c r="R123" i="5"/>
  <c r="R128" i="5"/>
  <c r="R129" i="5"/>
  <c r="R136" i="5"/>
  <c r="R137" i="5"/>
  <c r="R138" i="5"/>
  <c r="R139" i="5"/>
  <c r="R140" i="5"/>
  <c r="R146" i="5"/>
  <c r="S40" i="5"/>
  <c r="S41" i="5"/>
  <c r="S51" i="5"/>
  <c r="S20" i="5"/>
  <c r="S21" i="5"/>
  <c r="S30" i="5"/>
  <c r="S31" i="5"/>
  <c r="S73" i="5"/>
  <c r="S74" i="5"/>
  <c r="S122" i="5"/>
  <c r="S123" i="5"/>
  <c r="S128" i="5"/>
  <c r="S129" i="5"/>
  <c r="S136" i="5"/>
  <c r="S137" i="5"/>
  <c r="S138" i="5"/>
  <c r="S139" i="5"/>
  <c r="S140" i="5"/>
  <c r="S146" i="5"/>
  <c r="T40" i="5"/>
  <c r="T41" i="5"/>
  <c r="T51" i="5"/>
  <c r="T20" i="5"/>
  <c r="T21" i="5"/>
  <c r="T30" i="5"/>
  <c r="T31" i="5"/>
  <c r="T73" i="5"/>
  <c r="T74" i="5"/>
  <c r="T122" i="5"/>
  <c r="T123" i="5"/>
  <c r="T128" i="5"/>
  <c r="T129" i="5"/>
  <c r="T136" i="5"/>
  <c r="T137" i="5"/>
  <c r="T138" i="5"/>
  <c r="T139" i="5"/>
  <c r="T140" i="5"/>
  <c r="T146" i="5"/>
  <c r="P145" i="5"/>
  <c r="Q145" i="5"/>
  <c r="R145" i="5"/>
  <c r="S145" i="5"/>
  <c r="T145" i="5"/>
  <c r="P144" i="5"/>
  <c r="Q144" i="5"/>
  <c r="R144" i="5"/>
  <c r="S144" i="5"/>
  <c r="T144" i="5"/>
  <c r="P147" i="5"/>
  <c r="Q147" i="5"/>
  <c r="R147" i="5"/>
  <c r="S147" i="5"/>
  <c r="T147" i="5"/>
  <c r="J60" i="5"/>
  <c r="J61" i="5"/>
  <c r="K60" i="5"/>
  <c r="K61" i="5"/>
  <c r="L60" i="5"/>
  <c r="L61" i="5"/>
  <c r="M60" i="5"/>
  <c r="M61" i="5"/>
  <c r="N60" i="5"/>
  <c r="N61" i="5"/>
  <c r="O60" i="5"/>
  <c r="O61" i="5"/>
  <c r="J70" i="5"/>
  <c r="J71" i="5"/>
  <c r="K70" i="5"/>
  <c r="K71" i="5"/>
  <c r="L70" i="5"/>
  <c r="L71" i="5"/>
  <c r="M70" i="5"/>
  <c r="M71" i="5"/>
  <c r="N70" i="5"/>
  <c r="N71" i="5"/>
  <c r="O70" i="5"/>
  <c r="O71" i="5"/>
  <c r="J40" i="5"/>
  <c r="K40" i="5"/>
  <c r="K41" i="5"/>
  <c r="K51" i="5"/>
  <c r="K20" i="5"/>
  <c r="K21" i="5"/>
  <c r="K30" i="5"/>
  <c r="K31" i="5"/>
  <c r="K73" i="5"/>
  <c r="K74" i="5"/>
  <c r="K122" i="5"/>
  <c r="K123" i="5"/>
  <c r="K128" i="5"/>
  <c r="K129" i="5"/>
  <c r="K136" i="5"/>
  <c r="K137" i="5"/>
  <c r="K138" i="5"/>
  <c r="K139" i="5"/>
  <c r="K140" i="5"/>
  <c r="K146" i="5"/>
  <c r="L40" i="5"/>
  <c r="L41" i="5"/>
  <c r="L51" i="5"/>
  <c r="L20" i="5"/>
  <c r="L21" i="5"/>
  <c r="L30" i="5"/>
  <c r="L31" i="5"/>
  <c r="L73" i="5"/>
  <c r="L74" i="5"/>
  <c r="L122" i="5"/>
  <c r="L123" i="5"/>
  <c r="L128" i="5"/>
  <c r="L129" i="5"/>
  <c r="L136" i="5"/>
  <c r="L137" i="5"/>
  <c r="L138" i="5"/>
  <c r="L139" i="5"/>
  <c r="L140" i="5"/>
  <c r="L146" i="5"/>
  <c r="M40" i="5"/>
  <c r="M41" i="5"/>
  <c r="M51" i="5"/>
  <c r="M20" i="5"/>
  <c r="M21" i="5"/>
  <c r="M30" i="5"/>
  <c r="M31" i="5"/>
  <c r="M73" i="5"/>
  <c r="M74" i="5"/>
  <c r="M122" i="5"/>
  <c r="M123" i="5"/>
  <c r="M128" i="5"/>
  <c r="M129" i="5"/>
  <c r="M136" i="5"/>
  <c r="M137" i="5"/>
  <c r="M138" i="5"/>
  <c r="M139" i="5"/>
  <c r="M140" i="5"/>
  <c r="M146" i="5"/>
  <c r="N40" i="5"/>
  <c r="N41" i="5"/>
  <c r="N51" i="5"/>
  <c r="N20" i="5"/>
  <c r="N21" i="5"/>
  <c r="N30" i="5"/>
  <c r="N31" i="5"/>
  <c r="N73" i="5"/>
  <c r="N74" i="5"/>
  <c r="N122" i="5"/>
  <c r="N123" i="5"/>
  <c r="N128" i="5"/>
  <c r="N129" i="5"/>
  <c r="N136" i="5"/>
  <c r="N137" i="5"/>
  <c r="N138" i="5"/>
  <c r="N139" i="5"/>
  <c r="N140" i="5"/>
  <c r="N146" i="5"/>
  <c r="O40" i="5"/>
  <c r="O41" i="5"/>
  <c r="O51" i="5"/>
  <c r="O20" i="5"/>
  <c r="O21" i="5"/>
  <c r="O30" i="5"/>
  <c r="O31" i="5"/>
  <c r="O73" i="5"/>
  <c r="O74" i="5"/>
  <c r="O122" i="5"/>
  <c r="O123" i="5"/>
  <c r="O128" i="5"/>
  <c r="O129" i="5"/>
  <c r="O136" i="5"/>
  <c r="O137" i="5"/>
  <c r="O138" i="5"/>
  <c r="O139" i="5"/>
  <c r="O140" i="5"/>
  <c r="O146" i="5"/>
  <c r="J30" i="5"/>
  <c r="K145" i="5"/>
  <c r="L145" i="5"/>
  <c r="M145" i="5"/>
  <c r="N145" i="5"/>
  <c r="O145" i="5"/>
  <c r="J20" i="5"/>
  <c r="K144" i="5"/>
  <c r="L144" i="5"/>
  <c r="M144" i="5"/>
  <c r="N144" i="5"/>
  <c r="O144" i="5"/>
  <c r="J122" i="5"/>
  <c r="J123" i="5"/>
  <c r="J128" i="5"/>
  <c r="J129" i="5"/>
  <c r="J147" i="5"/>
  <c r="K147" i="5"/>
  <c r="L147" i="5"/>
  <c r="M147" i="5"/>
  <c r="N147" i="5"/>
  <c r="O147" i="5"/>
  <c r="J51" i="5"/>
  <c r="J73" i="5"/>
  <c r="AD33" i="1"/>
  <c r="AE33" i="1"/>
  <c r="AF33" i="1"/>
  <c r="AG33" i="1"/>
  <c r="AH33" i="1"/>
  <c r="AI33" i="1"/>
  <c r="AJ33" i="1"/>
  <c r="AK33" i="1"/>
  <c r="AL33" i="1"/>
  <c r="AM33" i="1"/>
  <c r="AN33" i="1"/>
  <c r="AO33" i="1"/>
  <c r="AP33" i="1"/>
  <c r="AQ33" i="1"/>
  <c r="AR33" i="1"/>
  <c r="AS33" i="1"/>
  <c r="AT33" i="1"/>
  <c r="AU33" i="1"/>
  <c r="AV33" i="1"/>
  <c r="AW33" i="1"/>
  <c r="AX33" i="1"/>
  <c r="AY33" i="1"/>
  <c r="AZ33" i="1"/>
  <c r="BA33" i="1"/>
  <c r="BB33" i="1"/>
  <c r="BC33" i="1"/>
  <c r="BD33" i="1"/>
  <c r="BE33" i="1"/>
  <c r="J7" i="5"/>
  <c r="K7" i="5"/>
  <c r="L7" i="5"/>
  <c r="M7" i="5"/>
  <c r="N7" i="5"/>
  <c r="O7" i="5"/>
  <c r="P7" i="5"/>
  <c r="Q7" i="5"/>
  <c r="R7" i="5"/>
  <c r="S7" i="5"/>
  <c r="K141" i="5"/>
  <c r="L141" i="5"/>
  <c r="M141" i="5"/>
  <c r="N141" i="5"/>
  <c r="O141" i="5"/>
  <c r="P141" i="5"/>
  <c r="Q141" i="5"/>
  <c r="R141" i="5"/>
  <c r="S141" i="5"/>
  <c r="T141" i="5"/>
  <c r="BE111" i="11"/>
  <c r="BD111" i="11"/>
  <c r="BC111" i="11"/>
  <c r="BB111" i="11"/>
  <c r="BA111" i="11"/>
  <c r="AZ111" i="11"/>
  <c r="AY111" i="11"/>
  <c r="AX111" i="11"/>
  <c r="AW111" i="11"/>
  <c r="AV111" i="11"/>
  <c r="AU111" i="11"/>
  <c r="AT111" i="11"/>
  <c r="AS111" i="11"/>
  <c r="AR111" i="11"/>
  <c r="AQ111" i="11"/>
  <c r="AP111" i="11"/>
  <c r="AO111" i="11"/>
  <c r="AN111" i="11"/>
  <c r="AM111" i="11"/>
  <c r="AL111" i="11"/>
  <c r="AK111" i="11"/>
  <c r="AJ111" i="11"/>
  <c r="AI111" i="11"/>
  <c r="AH111" i="11"/>
  <c r="AG111" i="11"/>
  <c r="AF111" i="11"/>
  <c r="AE111" i="11"/>
  <c r="AD111" i="11"/>
  <c r="AC111" i="11"/>
  <c r="AB111" i="11"/>
  <c r="AA111" i="11"/>
  <c r="Z111" i="11"/>
  <c r="Y111" i="11"/>
  <c r="X111" i="11"/>
  <c r="V110" i="11"/>
  <c r="W111" i="11"/>
  <c r="U110" i="11"/>
  <c r="V111" i="11"/>
  <c r="T110" i="11"/>
  <c r="U111" i="11"/>
  <c r="S110" i="11"/>
  <c r="T111" i="11"/>
  <c r="R110" i="11"/>
  <c r="S111" i="11"/>
  <c r="Q110" i="11"/>
  <c r="R111" i="11"/>
  <c r="P110" i="11"/>
  <c r="Q111" i="11"/>
  <c r="O110" i="11"/>
  <c r="P111" i="11"/>
  <c r="N110" i="11"/>
  <c r="O111" i="11"/>
  <c r="M110" i="11"/>
  <c r="N111" i="11"/>
  <c r="L110" i="11"/>
  <c r="M111" i="11"/>
  <c r="K110" i="11"/>
  <c r="L111" i="11"/>
  <c r="J110" i="11"/>
  <c r="K111" i="11"/>
  <c r="W96" i="11"/>
  <c r="V96" i="11"/>
  <c r="W97" i="11"/>
  <c r="U96" i="11"/>
  <c r="V97" i="11"/>
  <c r="T96" i="11"/>
  <c r="U97" i="11"/>
  <c r="S96" i="11"/>
  <c r="T97" i="11"/>
  <c r="R96" i="11"/>
  <c r="S97" i="11"/>
  <c r="Q96" i="11"/>
  <c r="R97" i="11"/>
  <c r="P96" i="11"/>
  <c r="Q97" i="11"/>
  <c r="O96" i="11"/>
  <c r="P97" i="11"/>
  <c r="N96" i="11"/>
  <c r="O97" i="11"/>
  <c r="M96" i="11"/>
  <c r="N97" i="11"/>
  <c r="L96" i="11"/>
  <c r="M97" i="11"/>
  <c r="K96" i="11"/>
  <c r="L97" i="11"/>
  <c r="V52" i="11"/>
  <c r="V53" i="11"/>
  <c r="V148" i="5"/>
  <c r="U52" i="11"/>
  <c r="U53" i="11"/>
  <c r="U148" i="5"/>
  <c r="U84" i="11"/>
  <c r="T52" i="11"/>
  <c r="T53" i="11"/>
  <c r="T148" i="5"/>
  <c r="T84" i="11"/>
  <c r="S52" i="11"/>
  <c r="S53" i="11"/>
  <c r="S148" i="5"/>
  <c r="S84" i="11"/>
  <c r="R52" i="11"/>
  <c r="R53" i="11"/>
  <c r="R148" i="5"/>
  <c r="R84" i="11"/>
  <c r="Q52" i="11"/>
  <c r="Q53" i="11"/>
  <c r="Q148" i="5"/>
  <c r="Q84" i="11"/>
  <c r="P52" i="11"/>
  <c r="P53" i="11"/>
  <c r="P148" i="5"/>
  <c r="P84" i="11"/>
  <c r="O52" i="11"/>
  <c r="O53" i="11"/>
  <c r="O148" i="5"/>
  <c r="O84" i="11"/>
  <c r="N52" i="11"/>
  <c r="N53" i="11"/>
  <c r="N148" i="5"/>
  <c r="N84" i="11"/>
  <c r="M52" i="11"/>
  <c r="M53" i="11"/>
  <c r="M148" i="5"/>
  <c r="M84" i="11"/>
  <c r="L52" i="11"/>
  <c r="L53" i="11"/>
  <c r="L148" i="5"/>
  <c r="L84" i="11"/>
  <c r="K52" i="11"/>
  <c r="K53" i="11"/>
  <c r="K148" i="5"/>
  <c r="K84" i="11"/>
  <c r="J52" i="11"/>
  <c r="J53" i="11"/>
  <c r="U82" i="11"/>
  <c r="T82" i="11"/>
  <c r="U83" i="11"/>
  <c r="S82" i="11"/>
  <c r="T83" i="11"/>
  <c r="R82" i="11"/>
  <c r="S83" i="11"/>
  <c r="Q82" i="11"/>
  <c r="R83" i="11"/>
  <c r="P82" i="11"/>
  <c r="Q83" i="11"/>
  <c r="O82" i="11"/>
  <c r="P83" i="11"/>
  <c r="N82" i="11"/>
  <c r="O83" i="11"/>
  <c r="M82" i="11"/>
  <c r="N83" i="11"/>
  <c r="L82" i="11"/>
  <c r="M83" i="11"/>
  <c r="K82" i="11"/>
  <c r="L83"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J25"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BE5" i="11"/>
  <c r="BE4" i="11"/>
  <c r="BE3" i="11"/>
  <c r="BE11" i="11"/>
  <c r="BD5" i="11"/>
  <c r="BD4" i="11"/>
  <c r="BD3" i="11"/>
  <c r="BD11" i="11"/>
  <c r="BC5" i="11"/>
  <c r="BC4" i="11"/>
  <c r="BC3" i="11"/>
  <c r="BC11" i="11"/>
  <c r="BB5" i="11"/>
  <c r="BB4" i="11"/>
  <c r="BB3" i="11"/>
  <c r="BB11" i="11"/>
  <c r="BA5" i="11"/>
  <c r="BA4" i="11"/>
  <c r="BA3" i="11"/>
  <c r="BA11" i="11"/>
  <c r="AZ5" i="11"/>
  <c r="AZ4" i="11"/>
  <c r="AZ3" i="11"/>
  <c r="AZ11" i="11"/>
  <c r="AY5" i="11"/>
  <c r="AY4" i="11"/>
  <c r="AY3" i="11"/>
  <c r="AY11" i="11"/>
  <c r="AX5" i="11"/>
  <c r="AX4" i="11"/>
  <c r="AX3" i="11"/>
  <c r="AX11" i="11"/>
  <c r="AW5" i="11"/>
  <c r="AW4" i="11"/>
  <c r="AW3" i="11"/>
  <c r="AW11" i="11"/>
  <c r="AV5" i="11"/>
  <c r="AV4" i="11"/>
  <c r="AV3" i="11"/>
  <c r="AV11" i="11"/>
  <c r="AU5" i="11"/>
  <c r="AU4" i="11"/>
  <c r="AU3" i="11"/>
  <c r="AU11" i="11"/>
  <c r="AT5" i="11"/>
  <c r="AT4" i="11"/>
  <c r="AT3" i="11"/>
  <c r="AT11" i="11"/>
  <c r="AS5" i="11"/>
  <c r="AS4" i="11"/>
  <c r="AS3" i="11"/>
  <c r="AS11" i="11"/>
  <c r="AR5" i="11"/>
  <c r="AR4" i="11"/>
  <c r="AR3" i="11"/>
  <c r="AR11" i="11"/>
  <c r="AQ5" i="11"/>
  <c r="AQ4" i="11"/>
  <c r="AQ3" i="11"/>
  <c r="AQ11" i="11"/>
  <c r="AP5" i="11"/>
  <c r="AP4" i="11"/>
  <c r="AP3" i="11"/>
  <c r="AP11" i="11"/>
  <c r="AO5" i="11"/>
  <c r="AO4" i="11"/>
  <c r="AO3" i="11"/>
  <c r="AO11" i="11"/>
  <c r="AN5" i="11"/>
  <c r="AN4" i="11"/>
  <c r="AN3" i="11"/>
  <c r="AN11" i="11"/>
  <c r="AM5" i="11"/>
  <c r="AM4" i="11"/>
  <c r="AM3" i="11"/>
  <c r="AM11" i="11"/>
  <c r="AL5" i="11"/>
  <c r="AL4" i="11"/>
  <c r="AL3" i="11"/>
  <c r="AL11" i="11"/>
  <c r="AK5" i="11"/>
  <c r="AK4" i="11"/>
  <c r="AK3" i="11"/>
  <c r="AK11" i="11"/>
  <c r="AJ5" i="11"/>
  <c r="AJ4" i="11"/>
  <c r="AJ3" i="11"/>
  <c r="AJ11" i="11"/>
  <c r="AI5" i="11"/>
  <c r="AI4" i="11"/>
  <c r="AI3" i="11"/>
  <c r="AI11" i="11"/>
  <c r="AH5" i="11"/>
  <c r="AH4" i="11"/>
  <c r="AH3" i="11"/>
  <c r="AH11" i="11"/>
  <c r="AG5" i="11"/>
  <c r="AG4" i="11"/>
  <c r="AG3" i="11"/>
  <c r="AG11" i="11"/>
  <c r="AF5" i="11"/>
  <c r="AF4" i="11"/>
  <c r="AF3" i="11"/>
  <c r="AF11" i="11"/>
  <c r="AE5" i="11"/>
  <c r="AE4" i="11"/>
  <c r="AE3" i="11"/>
  <c r="AE11" i="11"/>
  <c r="AD5" i="11"/>
  <c r="AD4" i="11"/>
  <c r="AD3" i="11"/>
  <c r="AD11" i="11"/>
  <c r="AC5" i="11"/>
  <c r="AC4" i="11"/>
  <c r="AC3" i="11"/>
  <c r="AC11" i="11"/>
  <c r="AB5" i="11"/>
  <c r="AB4" i="11"/>
  <c r="AB3" i="11"/>
  <c r="AB11" i="11"/>
  <c r="AA5" i="11"/>
  <c r="AA4" i="11"/>
  <c r="AA3" i="11"/>
  <c r="AA11" i="11"/>
  <c r="Z5" i="11"/>
  <c r="Z4" i="11"/>
  <c r="Z3" i="11"/>
  <c r="Z11" i="11"/>
  <c r="Y5" i="11"/>
  <c r="Y4" i="11"/>
  <c r="Y3" i="11"/>
  <c r="Y11" i="11"/>
  <c r="X5" i="11"/>
  <c r="X4" i="11"/>
  <c r="X3" i="11"/>
  <c r="X11" i="11"/>
  <c r="W5" i="11"/>
  <c r="W4" i="11"/>
  <c r="W3" i="11"/>
  <c r="W11" i="11"/>
  <c r="V5" i="11"/>
  <c r="V4" i="11"/>
  <c r="V3" i="11"/>
  <c r="V11" i="11"/>
  <c r="U5" i="11"/>
  <c r="U4" i="11"/>
  <c r="U3" i="11"/>
  <c r="U7" i="11"/>
  <c r="U11" i="11"/>
  <c r="T5" i="11"/>
  <c r="T4" i="11"/>
  <c r="T3" i="11"/>
  <c r="T7" i="11"/>
  <c r="T11" i="11"/>
  <c r="S5" i="11"/>
  <c r="S4" i="11"/>
  <c r="S3" i="11"/>
  <c r="S7" i="11"/>
  <c r="S11" i="11"/>
  <c r="R5" i="11"/>
  <c r="R4" i="11"/>
  <c r="R3" i="11"/>
  <c r="R7" i="11"/>
  <c r="R11" i="11"/>
  <c r="Q5" i="11"/>
  <c r="Q4" i="11"/>
  <c r="Q3" i="11"/>
  <c r="Q7" i="11"/>
  <c r="Q11" i="11"/>
  <c r="P5" i="11"/>
  <c r="P4" i="11"/>
  <c r="P3" i="11"/>
  <c r="P7" i="11"/>
  <c r="P11" i="11"/>
  <c r="O5" i="11"/>
  <c r="O4" i="11"/>
  <c r="O3" i="11"/>
  <c r="O7" i="11"/>
  <c r="O11" i="11"/>
  <c r="N5" i="11"/>
  <c r="N4" i="11"/>
  <c r="N3" i="11"/>
  <c r="N7" i="11"/>
  <c r="N11" i="11"/>
  <c r="M5" i="11"/>
  <c r="M4" i="11"/>
  <c r="M3" i="11"/>
  <c r="M7" i="11"/>
  <c r="M11" i="11"/>
  <c r="L5" i="11"/>
  <c r="L4" i="11"/>
  <c r="L3" i="11"/>
  <c r="L7" i="11"/>
  <c r="L11" i="11"/>
  <c r="K5" i="11"/>
  <c r="K4" i="11"/>
  <c r="K3" i="11"/>
  <c r="K7" i="11"/>
  <c r="K11" i="11"/>
  <c r="J5" i="11"/>
  <c r="J4" i="11"/>
  <c r="J3" i="11"/>
  <c r="J7" i="11"/>
  <c r="J11" i="11"/>
  <c r="J1" i="16"/>
  <c r="K1" i="16"/>
  <c r="L1" i="16"/>
  <c r="M1" i="16"/>
  <c r="N1" i="16"/>
  <c r="O1" i="16"/>
  <c r="P1" i="16"/>
  <c r="Q1" i="16"/>
  <c r="R1" i="16"/>
  <c r="S1" i="16"/>
  <c r="T1" i="16"/>
  <c r="U1" i="16"/>
  <c r="V1" i="16"/>
  <c r="W1" i="16"/>
  <c r="X1" i="16"/>
  <c r="Y1" i="16"/>
  <c r="Z1" i="16"/>
  <c r="AA1" i="16"/>
  <c r="AB1" i="16"/>
  <c r="AC1" i="16"/>
  <c r="AD1" i="16"/>
  <c r="AE1" i="16"/>
  <c r="AF1" i="16"/>
  <c r="AG1" i="16"/>
  <c r="AH1" i="16"/>
  <c r="AI1" i="16"/>
  <c r="AJ1" i="16"/>
  <c r="AK1" i="16"/>
  <c r="AL1" i="16"/>
  <c r="AM1" i="16"/>
  <c r="AN1" i="16"/>
  <c r="AO1" i="16"/>
  <c r="AP1" i="16"/>
  <c r="AQ1" i="16"/>
  <c r="AR1" i="16"/>
  <c r="AS1" i="16"/>
  <c r="AT1" i="16"/>
  <c r="AU1" i="16"/>
  <c r="AV1" i="16"/>
  <c r="AW1" i="16"/>
  <c r="AX1" i="16"/>
  <c r="AY1" i="16"/>
  <c r="AZ1" i="16"/>
  <c r="BA1" i="16"/>
  <c r="BB1" i="16"/>
  <c r="BC1" i="16"/>
  <c r="BD1" i="16"/>
  <c r="BE1" i="16"/>
  <c r="J3" i="5"/>
  <c r="K3" i="5"/>
  <c r="L3" i="5"/>
  <c r="M3" i="5"/>
  <c r="N3" i="5"/>
  <c r="O3" i="5"/>
  <c r="P3" i="5"/>
  <c r="Q3" i="5"/>
  <c r="R3" i="5"/>
  <c r="S3" i="5"/>
  <c r="T3" i="5"/>
  <c r="U3" i="5"/>
  <c r="V3" i="5"/>
  <c r="W3" i="5"/>
  <c r="X3" i="5"/>
  <c r="Y3" i="5"/>
  <c r="Z3" i="5"/>
  <c r="AA3" i="5"/>
  <c r="AB3" i="5"/>
  <c r="AC3" i="5"/>
  <c r="AD3" i="5"/>
  <c r="AE3" i="5"/>
  <c r="AF3" i="5"/>
  <c r="AG3" i="5"/>
  <c r="AH3" i="5"/>
  <c r="AI3" i="5"/>
  <c r="AJ3" i="5"/>
  <c r="AK3" i="5"/>
  <c r="AL3" i="5"/>
  <c r="AM3" i="5"/>
  <c r="AN3" i="5"/>
  <c r="AO3" i="5"/>
  <c r="AP3" i="5"/>
  <c r="AQ3" i="5"/>
  <c r="AR3" i="5"/>
  <c r="AS3" i="5"/>
  <c r="AT3" i="5"/>
  <c r="AU3" i="5"/>
  <c r="AV3" i="5"/>
  <c r="AW3" i="5"/>
  <c r="AX3" i="5"/>
  <c r="AY3" i="5"/>
  <c r="AZ3" i="5"/>
  <c r="BA3" i="5"/>
  <c r="BB3" i="5"/>
  <c r="BC3" i="5"/>
  <c r="BD3" i="5"/>
  <c r="BE3" i="5"/>
  <c r="BE2" i="11"/>
  <c r="BD2" i="11"/>
  <c r="BC2" i="11"/>
  <c r="BB2" i="11"/>
  <c r="BA2" i="11"/>
  <c r="AZ2" i="11"/>
  <c r="AY2" i="11"/>
  <c r="AX2" i="11"/>
  <c r="AW2" i="11"/>
  <c r="AV2" i="11"/>
  <c r="AU2" i="11"/>
  <c r="AT2" i="11"/>
  <c r="AS2" i="11"/>
  <c r="AR2" i="11"/>
  <c r="AQ2" i="11"/>
  <c r="AP2" i="11"/>
  <c r="AO2" i="11"/>
  <c r="AN2" i="11"/>
  <c r="AM2" i="11"/>
  <c r="AL2" i="11"/>
  <c r="AK2" i="11"/>
  <c r="AJ2" i="11"/>
  <c r="AI2" i="11"/>
  <c r="AH2" i="11"/>
  <c r="AG2" i="11"/>
  <c r="AF2" i="11"/>
  <c r="AE2" i="11"/>
  <c r="AD2" i="11"/>
  <c r="AC2" i="11"/>
  <c r="AB2" i="11"/>
  <c r="AA2" i="11"/>
  <c r="Z2" i="11"/>
  <c r="Y2" i="11"/>
  <c r="X2" i="11"/>
  <c r="W2" i="11"/>
  <c r="V2" i="11"/>
  <c r="U2" i="11"/>
  <c r="T2" i="11"/>
  <c r="S2" i="11"/>
  <c r="R2" i="11"/>
  <c r="Q2" i="11"/>
  <c r="P2" i="11"/>
  <c r="O2" i="11"/>
  <c r="N2" i="11"/>
  <c r="M2" i="11"/>
  <c r="L2" i="11"/>
  <c r="K2" i="11"/>
  <c r="J2" i="11"/>
  <c r="BE1" i="11"/>
  <c r="BD1" i="11"/>
  <c r="BC1" i="11"/>
  <c r="BB1" i="11"/>
  <c r="BA1" i="11"/>
  <c r="AZ1" i="11"/>
  <c r="AY1" i="11"/>
  <c r="AX1" i="11"/>
  <c r="AW1" i="11"/>
  <c r="AV1" i="11"/>
  <c r="AU1" i="11"/>
  <c r="AT1" i="11"/>
  <c r="AS1" i="11"/>
  <c r="AR1" i="11"/>
  <c r="AQ1" i="11"/>
  <c r="AP1" i="11"/>
  <c r="AO1" i="11"/>
  <c r="AN1" i="11"/>
  <c r="AM1" i="11"/>
  <c r="AL1" i="11"/>
  <c r="AK1" i="11"/>
  <c r="AJ1" i="11"/>
  <c r="AI1" i="11"/>
  <c r="AH1" i="11"/>
  <c r="AG1" i="11"/>
  <c r="AF1" i="11"/>
  <c r="AE1" i="11"/>
  <c r="AD1" i="11"/>
  <c r="AC1" i="11"/>
  <c r="AB1" i="11"/>
  <c r="AA1" i="11"/>
  <c r="Z1" i="11"/>
  <c r="Y1" i="11"/>
  <c r="X1" i="11"/>
  <c r="W1" i="11"/>
  <c r="V1" i="11"/>
  <c r="U1" i="11"/>
  <c r="T1" i="11"/>
  <c r="S1" i="11"/>
  <c r="R1" i="11"/>
  <c r="Q1" i="11"/>
  <c r="P1" i="11"/>
  <c r="O1" i="11"/>
  <c r="N1" i="11"/>
  <c r="M1" i="11"/>
  <c r="L1" i="11"/>
  <c r="K1" i="11"/>
  <c r="J1" i="11"/>
  <c r="BE5" i="5"/>
  <c r="BE11" i="5"/>
  <c r="BD5" i="5"/>
  <c r="BD11" i="5"/>
  <c r="BC5" i="5"/>
  <c r="BC11" i="5"/>
  <c r="BB5" i="5"/>
  <c r="BB11" i="5"/>
  <c r="BA5" i="5"/>
  <c r="BA11" i="5"/>
  <c r="AZ5" i="5"/>
  <c r="AZ11" i="5"/>
  <c r="AY5" i="5"/>
  <c r="AY11" i="5"/>
  <c r="AX5" i="5"/>
  <c r="AX11" i="5"/>
  <c r="AW5" i="5"/>
  <c r="AW11" i="5"/>
  <c r="AV5" i="5"/>
  <c r="AV11" i="5"/>
  <c r="AU5" i="5"/>
  <c r="AU11" i="5"/>
  <c r="AT5" i="5"/>
  <c r="AT11" i="5"/>
  <c r="AS5" i="5"/>
  <c r="AS11" i="5"/>
  <c r="AR5" i="5"/>
  <c r="AR11" i="5"/>
  <c r="AQ5" i="5"/>
  <c r="AQ11" i="5"/>
  <c r="AP5" i="5"/>
  <c r="AP11" i="5"/>
  <c r="AO5" i="5"/>
  <c r="AO11" i="5"/>
  <c r="AN5" i="5"/>
  <c r="AN11" i="5"/>
  <c r="AM5" i="5"/>
  <c r="AM11" i="5"/>
  <c r="AL5" i="5"/>
  <c r="AL11" i="5"/>
  <c r="AK5" i="5"/>
  <c r="AK11" i="5"/>
  <c r="AJ5" i="5"/>
  <c r="AJ11" i="5"/>
  <c r="AI5" i="5"/>
  <c r="AI11" i="5"/>
  <c r="AH5" i="5"/>
  <c r="AH11" i="5"/>
  <c r="AG5" i="5"/>
  <c r="AG11" i="5"/>
  <c r="AF5" i="5"/>
  <c r="AF11" i="5"/>
  <c r="AE5" i="5"/>
  <c r="AE11" i="5"/>
  <c r="AD5" i="5"/>
  <c r="AD11" i="5"/>
  <c r="AC5" i="5"/>
  <c r="AC11" i="5"/>
  <c r="AB5" i="5"/>
  <c r="AB11" i="5"/>
  <c r="AA5" i="5"/>
  <c r="AA11" i="5"/>
  <c r="Z5" i="5"/>
  <c r="Z11" i="5"/>
  <c r="Y5" i="5"/>
  <c r="Y11" i="5"/>
  <c r="X5" i="5"/>
  <c r="X11" i="5"/>
  <c r="W5" i="5"/>
  <c r="W11" i="5"/>
  <c r="V5" i="5"/>
  <c r="V11" i="5"/>
  <c r="U5" i="5"/>
  <c r="U11" i="5"/>
  <c r="T5" i="5"/>
  <c r="T4" i="5"/>
  <c r="T11" i="5"/>
  <c r="S5" i="5"/>
  <c r="S4" i="5"/>
  <c r="S11" i="5"/>
  <c r="R5" i="5"/>
  <c r="R4" i="5"/>
  <c r="R11" i="5"/>
  <c r="Q5" i="5"/>
  <c r="Q4" i="5"/>
  <c r="Q11" i="5"/>
  <c r="P5" i="5"/>
  <c r="P4" i="5"/>
  <c r="P11" i="5"/>
  <c r="O5" i="5"/>
  <c r="O4" i="5"/>
  <c r="O11" i="5"/>
  <c r="N5" i="5"/>
  <c r="N4" i="5"/>
  <c r="N11" i="5"/>
  <c r="M5" i="5"/>
  <c r="M4" i="5"/>
  <c r="M11" i="5"/>
  <c r="L5" i="5"/>
  <c r="L4" i="5"/>
  <c r="L11" i="5"/>
  <c r="K5" i="5"/>
  <c r="K4" i="5"/>
  <c r="K11" i="5"/>
  <c r="J5" i="5"/>
  <c r="J4" i="5"/>
  <c r="J11" i="5"/>
  <c r="BE2" i="5"/>
  <c r="BD2" i="5"/>
  <c r="BC2" i="5"/>
  <c r="BB2" i="5"/>
  <c r="BA2" i="5"/>
  <c r="AZ2" i="5"/>
  <c r="AY2" i="5"/>
  <c r="AX2" i="5"/>
  <c r="AW2" i="5"/>
  <c r="AV2" i="5"/>
  <c r="AU2" i="5"/>
  <c r="AT2" i="5"/>
  <c r="AS2" i="5"/>
  <c r="AR2" i="5"/>
  <c r="AQ2" i="5"/>
  <c r="AP2" i="5"/>
  <c r="AO2" i="5"/>
  <c r="AN2" i="5"/>
  <c r="AM2" i="5"/>
  <c r="AL2" i="5"/>
  <c r="AK2" i="5"/>
  <c r="AJ2" i="5"/>
  <c r="AI2" i="5"/>
  <c r="AH2" i="5"/>
  <c r="AG2" i="5"/>
  <c r="AF2" i="5"/>
  <c r="AE2" i="5"/>
  <c r="AD2" i="5"/>
  <c r="AC2" i="5"/>
  <c r="AB2" i="5"/>
  <c r="AA2" i="5"/>
  <c r="Z2" i="5"/>
  <c r="Y2" i="5"/>
  <c r="X2" i="5"/>
  <c r="W2" i="5"/>
  <c r="V2" i="5"/>
  <c r="U2" i="5"/>
  <c r="T2" i="5"/>
  <c r="S2" i="5"/>
  <c r="R2" i="5"/>
  <c r="Q2" i="5"/>
  <c r="P2" i="5"/>
  <c r="O2" i="5"/>
  <c r="N2" i="5"/>
  <c r="M2" i="5"/>
  <c r="L2" i="5"/>
  <c r="K2" i="5"/>
  <c r="J2" i="5"/>
  <c r="BE1" i="5"/>
  <c r="BD1" i="5"/>
  <c r="BC1" i="5"/>
  <c r="BB1" i="5"/>
  <c r="BA1" i="5"/>
  <c r="AZ1" i="5"/>
  <c r="AY1" i="5"/>
  <c r="AX1" i="5"/>
  <c r="AW1" i="5"/>
  <c r="AV1" i="5"/>
  <c r="AU1" i="5"/>
  <c r="AT1" i="5"/>
  <c r="AS1" i="5"/>
  <c r="AR1" i="5"/>
  <c r="AQ1" i="5"/>
  <c r="AP1" i="5"/>
  <c r="AO1" i="5"/>
  <c r="AN1" i="5"/>
  <c r="AM1" i="5"/>
  <c r="AL1" i="5"/>
  <c r="AK1" i="5"/>
  <c r="AJ1" i="5"/>
  <c r="AI1" i="5"/>
  <c r="AH1" i="5"/>
  <c r="AG1" i="5"/>
  <c r="AF1" i="5"/>
  <c r="AE1" i="5"/>
  <c r="AD1" i="5"/>
  <c r="AC1" i="5"/>
  <c r="AB1" i="5"/>
  <c r="AA1" i="5"/>
  <c r="Z1" i="5"/>
  <c r="Y1" i="5"/>
  <c r="X1" i="5"/>
  <c r="W1" i="5"/>
  <c r="V1" i="5"/>
  <c r="U1" i="5"/>
  <c r="T1" i="5"/>
  <c r="S1" i="5"/>
  <c r="R1" i="5"/>
  <c r="Q1" i="5"/>
  <c r="P1" i="5"/>
  <c r="O1" i="5"/>
  <c r="N1" i="5"/>
  <c r="M1" i="5"/>
  <c r="L1" i="5"/>
  <c r="K1" i="5"/>
  <c r="J1" i="5"/>
  <c r="W5" i="1"/>
  <c r="W4" i="1"/>
  <c r="W3" i="1"/>
  <c r="W11" i="1"/>
  <c r="X5" i="1"/>
  <c r="X4" i="1"/>
  <c r="X3" i="1"/>
  <c r="X11" i="1"/>
  <c r="Y5" i="1"/>
  <c r="Y4" i="1"/>
  <c r="Y3" i="1"/>
  <c r="Y11" i="1"/>
  <c r="Z5" i="1"/>
  <c r="Z4" i="1"/>
  <c r="Z3" i="1"/>
  <c r="Z11" i="1"/>
  <c r="AA5" i="1"/>
  <c r="AA4" i="1"/>
  <c r="AA3" i="1"/>
  <c r="AA11" i="1"/>
  <c r="AB5" i="1"/>
  <c r="AB4" i="1"/>
  <c r="AB3" i="1"/>
  <c r="AB11" i="1"/>
  <c r="AC5" i="1"/>
  <c r="AC4" i="1"/>
  <c r="AC3" i="1"/>
  <c r="AC11" i="1"/>
  <c r="AD5" i="1"/>
  <c r="AD4" i="1"/>
  <c r="AD3" i="1"/>
  <c r="AD11" i="1"/>
  <c r="AE5" i="1"/>
  <c r="AE4" i="1"/>
  <c r="AE3" i="1"/>
  <c r="AE11" i="1"/>
  <c r="AF5" i="1"/>
  <c r="AF4" i="1"/>
  <c r="AF3" i="1"/>
  <c r="AF11" i="1"/>
  <c r="AG5" i="1"/>
  <c r="AG4" i="1"/>
  <c r="AG3" i="1"/>
  <c r="AG11" i="1"/>
  <c r="AH5" i="1"/>
  <c r="AH4" i="1"/>
  <c r="AH3" i="1"/>
  <c r="AH11" i="1"/>
  <c r="AI5" i="1"/>
  <c r="AI4" i="1"/>
  <c r="AI3" i="1"/>
  <c r="AI11" i="1"/>
  <c r="AJ5" i="1"/>
  <c r="AJ4" i="1"/>
  <c r="AJ3" i="1"/>
  <c r="AJ11" i="1"/>
  <c r="AK5" i="1"/>
  <c r="AK4" i="1"/>
  <c r="AK3" i="1"/>
  <c r="AK11" i="1"/>
  <c r="AL5" i="1"/>
  <c r="AL4" i="1"/>
  <c r="AL3" i="1"/>
  <c r="AL11" i="1"/>
  <c r="AM5" i="1"/>
  <c r="AM4" i="1"/>
  <c r="AM3" i="1"/>
  <c r="AM11" i="1"/>
  <c r="AN5" i="1"/>
  <c r="AN4" i="1"/>
  <c r="AN3" i="1"/>
  <c r="AN11" i="1"/>
  <c r="AO5" i="1"/>
  <c r="AO4" i="1"/>
  <c r="AO3" i="1"/>
  <c r="AO11" i="1"/>
  <c r="AP5" i="1"/>
  <c r="AP4" i="1"/>
  <c r="AP3" i="1"/>
  <c r="AP11" i="1"/>
  <c r="AQ5" i="1"/>
  <c r="AQ4" i="1"/>
  <c r="AQ3" i="1"/>
  <c r="AQ11" i="1"/>
  <c r="AR5" i="1"/>
  <c r="AR4" i="1"/>
  <c r="AR3" i="1"/>
  <c r="AR11" i="1"/>
  <c r="AS5" i="1"/>
  <c r="AS4" i="1"/>
  <c r="AS3" i="1"/>
  <c r="AS11" i="1"/>
  <c r="AT5" i="1"/>
  <c r="AT4" i="1"/>
  <c r="AT3" i="1"/>
  <c r="AT11" i="1"/>
  <c r="AU5" i="1"/>
  <c r="AU4" i="1"/>
  <c r="AU3" i="1"/>
  <c r="AU11" i="1"/>
  <c r="AV5" i="1"/>
  <c r="AV4" i="1"/>
  <c r="AV3" i="1"/>
  <c r="AV11" i="1"/>
  <c r="AW5" i="1"/>
  <c r="AW4" i="1"/>
  <c r="AW3" i="1"/>
  <c r="AW11" i="1"/>
  <c r="AX5" i="1"/>
  <c r="AX4" i="1"/>
  <c r="AX3" i="1"/>
  <c r="AX11" i="1"/>
  <c r="AY5" i="1"/>
  <c r="AY4" i="1"/>
  <c r="AY3" i="1"/>
  <c r="AY11" i="1"/>
  <c r="AZ5" i="1"/>
  <c r="AZ4" i="1"/>
  <c r="AZ3" i="1"/>
  <c r="AZ11" i="1"/>
  <c r="BA5" i="1"/>
  <c r="BA4" i="1"/>
  <c r="BA3" i="1"/>
  <c r="BA11" i="1"/>
  <c r="BB5" i="1"/>
  <c r="BB4" i="1"/>
  <c r="BB3" i="1"/>
  <c r="BB11" i="1"/>
  <c r="BC5" i="1"/>
  <c r="BC4" i="1"/>
  <c r="BC3" i="1"/>
  <c r="BC11" i="1"/>
  <c r="BD5" i="1"/>
  <c r="BD4" i="1"/>
  <c r="BD3" i="1"/>
  <c r="BD11" i="1"/>
  <c r="BE5" i="1"/>
  <c r="BE4" i="1"/>
  <c r="BE3" i="1"/>
  <c r="BE11" i="1"/>
  <c r="I71" i="5"/>
  <c r="I70" i="5"/>
  <c r="I61" i="5"/>
  <c r="I60" i="5"/>
  <c r="I51" i="5"/>
  <c r="I50" i="5"/>
  <c r="I41" i="5"/>
  <c r="I40" i="5"/>
  <c r="I31" i="5"/>
  <c r="I30" i="5"/>
  <c r="I21" i="5"/>
  <c r="I20" i="5"/>
  <c r="I31" i="1"/>
  <c r="I29" i="1"/>
  <c r="J7" i="1"/>
  <c r="K7" i="1"/>
  <c r="L7" i="1"/>
  <c r="M7" i="1"/>
  <c r="N7" i="1"/>
  <c r="O7" i="1"/>
  <c r="P7" i="1"/>
  <c r="Q7" i="1"/>
  <c r="R7" i="1"/>
  <c r="S7" i="1"/>
  <c r="T7" i="1"/>
  <c r="U7" i="1"/>
  <c r="K5" i="1"/>
  <c r="K4" i="1"/>
  <c r="K3" i="1"/>
  <c r="K11" i="1"/>
  <c r="L5" i="1"/>
  <c r="L4" i="1"/>
  <c r="L3" i="1"/>
  <c r="L11" i="1"/>
  <c r="M5" i="1"/>
  <c r="M4" i="1"/>
  <c r="M3" i="1"/>
  <c r="M11" i="1"/>
  <c r="N5" i="1"/>
  <c r="N4" i="1"/>
  <c r="N3" i="1"/>
  <c r="N11" i="1"/>
  <c r="O5" i="1"/>
  <c r="O4" i="1"/>
  <c r="O3" i="1"/>
  <c r="O11" i="1"/>
  <c r="P5" i="1"/>
  <c r="P4" i="1"/>
  <c r="P3" i="1"/>
  <c r="P11" i="1"/>
  <c r="Q5" i="1"/>
  <c r="Q4" i="1"/>
  <c r="Q3" i="1"/>
  <c r="Q11" i="1"/>
  <c r="R5" i="1"/>
  <c r="R4" i="1"/>
  <c r="R3" i="1"/>
  <c r="R11" i="1"/>
  <c r="S5" i="1"/>
  <c r="S4" i="1"/>
  <c r="S3" i="1"/>
  <c r="S11" i="1"/>
  <c r="T5" i="1"/>
  <c r="T4" i="1"/>
  <c r="T3" i="1"/>
  <c r="T11" i="1"/>
  <c r="U5" i="1"/>
  <c r="U4" i="1"/>
  <c r="U3" i="1"/>
  <c r="U11" i="1"/>
  <c r="V5" i="1"/>
  <c r="V4" i="1"/>
  <c r="V3" i="1"/>
  <c r="V11" i="1"/>
  <c r="J5" i="1"/>
  <c r="J4" i="1"/>
  <c r="J3" i="1"/>
  <c r="J11" i="1"/>
  <c r="X1" i="1"/>
  <c r="Y1" i="1"/>
  <c r="Z1" i="1"/>
  <c r="AA1" i="1"/>
  <c r="AB1" i="1"/>
  <c r="AC1" i="1"/>
  <c r="AD1" i="1"/>
  <c r="AE1" i="1"/>
  <c r="AF1" i="1"/>
  <c r="AG1" i="1"/>
  <c r="AH1" i="1"/>
  <c r="AI1" i="1"/>
  <c r="AJ1" i="1"/>
  <c r="AK1" i="1"/>
  <c r="AL1" i="1"/>
  <c r="AM1" i="1"/>
  <c r="AN1" i="1"/>
  <c r="AO1" i="1"/>
  <c r="AP1" i="1"/>
  <c r="AQ1" i="1"/>
  <c r="AR1" i="1"/>
  <c r="AS1" i="1"/>
  <c r="AT1" i="1"/>
  <c r="AU1" i="1"/>
  <c r="AV1" i="1"/>
  <c r="AW1" i="1"/>
  <c r="AX1" i="1"/>
  <c r="AY1" i="1"/>
  <c r="AZ1" i="1"/>
  <c r="BA1" i="1"/>
  <c r="BB1" i="1"/>
  <c r="BC1" i="1"/>
  <c r="BD1" i="1"/>
  <c r="BE1" i="1"/>
  <c r="X2" i="1"/>
  <c r="Y2" i="1"/>
  <c r="Z2" i="1"/>
  <c r="AA2" i="1"/>
  <c r="AB2" i="1"/>
  <c r="AC2" i="1"/>
  <c r="AD2" i="1"/>
  <c r="AE2" i="1"/>
  <c r="AF2" i="1"/>
  <c r="AG2" i="1"/>
  <c r="AH2" i="1"/>
  <c r="AI2" i="1"/>
  <c r="AJ2" i="1"/>
  <c r="AK2" i="1"/>
  <c r="AL2" i="1"/>
  <c r="AM2" i="1"/>
  <c r="AN2" i="1"/>
  <c r="AO2" i="1"/>
  <c r="AP2" i="1"/>
  <c r="AQ2" i="1"/>
  <c r="AR2" i="1"/>
  <c r="AS2" i="1"/>
  <c r="AT2" i="1"/>
  <c r="AU2" i="1"/>
  <c r="AV2" i="1"/>
  <c r="AW2" i="1"/>
  <c r="AX2" i="1"/>
  <c r="AY2" i="1"/>
  <c r="AZ2" i="1"/>
  <c r="BA2" i="1"/>
  <c r="BB2" i="1"/>
  <c r="BC2" i="1"/>
  <c r="BD2" i="1"/>
  <c r="BE2" i="1"/>
  <c r="L1" i="1"/>
  <c r="M1" i="1"/>
  <c r="N1" i="1"/>
  <c r="O1" i="1"/>
  <c r="P1" i="1"/>
  <c r="Q1" i="1"/>
  <c r="R1" i="1"/>
  <c r="S1" i="1"/>
  <c r="T1" i="1"/>
  <c r="U1" i="1"/>
  <c r="V1" i="1"/>
  <c r="W1" i="1"/>
  <c r="L2" i="1"/>
  <c r="M2" i="1"/>
  <c r="N2" i="1"/>
  <c r="O2" i="1"/>
  <c r="P2" i="1"/>
  <c r="Q2" i="1"/>
  <c r="R2" i="1"/>
  <c r="S2" i="1"/>
  <c r="T2" i="1"/>
  <c r="U2" i="1"/>
  <c r="V2" i="1"/>
  <c r="W2" i="1"/>
  <c r="J1" i="1"/>
  <c r="J2" i="1"/>
  <c r="K1" i="1"/>
  <c r="K2" i="1"/>
  <c r="J148" i="5"/>
  <c r="V41" i="5"/>
  <c r="V146" i="5"/>
  <c r="V31" i="5"/>
  <c r="V145" i="5"/>
  <c r="V21" i="5"/>
  <c r="V144" i="5"/>
  <c r="AH41" i="5"/>
  <c r="AH146" i="5"/>
  <c r="AH31" i="5"/>
  <c r="AH145" i="5"/>
  <c r="AH21" i="5"/>
  <c r="AH144" i="5"/>
  <c r="AS153" i="5"/>
  <c r="AS152" i="5"/>
  <c r="AS151" i="5"/>
  <c r="AT41" i="5"/>
  <c r="AT146" i="5"/>
  <c r="AT31" i="5"/>
  <c r="AT145" i="5"/>
  <c r="AT21" i="5"/>
  <c r="AT144" i="5"/>
  <c r="BE153" i="5"/>
  <c r="BE152" i="5"/>
  <c r="BE151" i="5"/>
  <c r="AG153" i="5"/>
  <c r="AG152" i="5"/>
  <c r="AG151" i="5"/>
  <c r="J41" i="5"/>
  <c r="U153" i="5"/>
  <c r="J31" i="5"/>
  <c r="U152" i="5"/>
  <c r="J21" i="5"/>
  <c r="U151" i="5"/>
  <c r="J74" i="5"/>
  <c r="J136" i="5"/>
  <c r="J137" i="5"/>
  <c r="J138" i="5"/>
  <c r="J139" i="5"/>
  <c r="J140" i="5"/>
  <c r="J146" i="5"/>
  <c r="J145" i="5"/>
  <c r="J144" i="5"/>
  <c r="J82" i="11"/>
  <c r="K83" i="11"/>
  <c r="J141" i="5"/>
  <c r="J84" i="11"/>
  <c r="V82" i="11"/>
  <c r="V83" i="11"/>
  <c r="V84" i="11"/>
  <c r="V74" i="5"/>
  <c r="V136" i="5"/>
  <c r="V141" i="5"/>
  <c r="AH74" i="5"/>
  <c r="AT74" i="5"/>
  <c r="V140" i="5"/>
  <c r="V139" i="5"/>
  <c r="V138" i="5"/>
  <c r="V137" i="5"/>
  <c r="BE75" i="5"/>
  <c r="AS75" i="5"/>
  <c r="AG75" i="5"/>
  <c r="U75" i="5"/>
  <c r="V75" i="11"/>
  <c r="V30" i="11"/>
  <c r="X136" i="5"/>
  <c r="X137" i="5"/>
  <c r="X138" i="5"/>
  <c r="X139" i="5"/>
  <c r="X140" i="5"/>
  <c r="Y136" i="5"/>
  <c r="Y137" i="5"/>
  <c r="Y138" i="5"/>
  <c r="Y139" i="5"/>
  <c r="Y140" i="5"/>
  <c r="Z136" i="5"/>
  <c r="Z137" i="5"/>
  <c r="Z138" i="5"/>
  <c r="Z139" i="5"/>
  <c r="Z140" i="5"/>
  <c r="AA136" i="5"/>
  <c r="AA137" i="5"/>
  <c r="AA138" i="5"/>
  <c r="AA139" i="5"/>
  <c r="AA140" i="5"/>
  <c r="AB136" i="5"/>
  <c r="AB137" i="5"/>
  <c r="AB138" i="5"/>
  <c r="AB139" i="5"/>
  <c r="AB140" i="5"/>
  <c r="AC136" i="5"/>
  <c r="AC137" i="5"/>
  <c r="AC138" i="5"/>
  <c r="AC139" i="5"/>
  <c r="AC140" i="5"/>
  <c r="AD136" i="5"/>
  <c r="AD137" i="5"/>
  <c r="AD138" i="5"/>
  <c r="AD139" i="5"/>
  <c r="AD140" i="5"/>
  <c r="AE136" i="5"/>
  <c r="AE137" i="5"/>
  <c r="AE138" i="5"/>
  <c r="AE139" i="5"/>
  <c r="AE140" i="5"/>
  <c r="AF136" i="5"/>
  <c r="AF137" i="5"/>
  <c r="AF138" i="5"/>
  <c r="AF139" i="5"/>
  <c r="AF140" i="5"/>
  <c r="AG136" i="5"/>
  <c r="AG137" i="5"/>
  <c r="AG138" i="5"/>
  <c r="AG139" i="5"/>
  <c r="AG140" i="5"/>
  <c r="AI136" i="5"/>
  <c r="AI137" i="5"/>
  <c r="AI138" i="5"/>
  <c r="AI139" i="5"/>
  <c r="AI140" i="5"/>
  <c r="AJ136" i="5"/>
  <c r="AJ137" i="5"/>
  <c r="AJ138" i="5"/>
  <c r="AJ139" i="5"/>
  <c r="AJ140" i="5"/>
  <c r="AK136" i="5"/>
  <c r="AK137" i="5"/>
  <c r="AK138" i="5"/>
  <c r="AK139" i="5"/>
  <c r="AK140" i="5"/>
  <c r="AL136" i="5"/>
  <c r="AL137" i="5"/>
  <c r="AL138" i="5"/>
  <c r="AL139" i="5"/>
  <c r="AL140" i="5"/>
  <c r="AM136" i="5"/>
  <c r="AM137" i="5"/>
  <c r="AM138" i="5"/>
  <c r="AM139" i="5"/>
  <c r="AM140" i="5"/>
  <c r="AN136" i="5"/>
  <c r="AN137" i="5"/>
  <c r="AN138" i="5"/>
  <c r="AN139" i="5"/>
  <c r="AN140" i="5"/>
  <c r="AO136" i="5"/>
  <c r="AO137" i="5"/>
  <c r="AO138" i="5"/>
  <c r="AO139" i="5"/>
  <c r="AO140" i="5"/>
  <c r="AP136" i="5"/>
  <c r="AP137" i="5"/>
  <c r="AP138" i="5"/>
  <c r="AP139" i="5"/>
  <c r="AP140" i="5"/>
  <c r="AQ136" i="5"/>
  <c r="AQ137" i="5"/>
  <c r="AQ138" i="5"/>
  <c r="AQ139" i="5"/>
  <c r="AQ140" i="5"/>
  <c r="AR136" i="5"/>
  <c r="AR137" i="5"/>
  <c r="AR138" i="5"/>
  <c r="AR139" i="5"/>
  <c r="AR140" i="5"/>
  <c r="AS136" i="5"/>
  <c r="AS137" i="5"/>
  <c r="AS138" i="5"/>
  <c r="AS139" i="5"/>
  <c r="AS140" i="5"/>
  <c r="AU136" i="5"/>
  <c r="AU137" i="5"/>
  <c r="AU138" i="5"/>
  <c r="AU139" i="5"/>
  <c r="AU140" i="5"/>
  <c r="AV136" i="5"/>
  <c r="AV137" i="5"/>
  <c r="AV138" i="5"/>
  <c r="AV139" i="5"/>
  <c r="AV140" i="5"/>
  <c r="AW136" i="5"/>
  <c r="AW137" i="5"/>
  <c r="AW138" i="5"/>
  <c r="AW139" i="5"/>
  <c r="AW140" i="5"/>
  <c r="AX136" i="5"/>
  <c r="AX137" i="5"/>
  <c r="AX138" i="5"/>
  <c r="AX139" i="5"/>
  <c r="AX140" i="5"/>
  <c r="AY136" i="5"/>
  <c r="AY137" i="5"/>
  <c r="AY138" i="5"/>
  <c r="AY139" i="5"/>
  <c r="AY140" i="5"/>
  <c r="AZ136" i="5"/>
  <c r="AZ137" i="5"/>
  <c r="AZ138" i="5"/>
  <c r="AZ139" i="5"/>
  <c r="AZ140" i="5"/>
  <c r="BA136" i="5"/>
  <c r="BA137" i="5"/>
  <c r="BA138" i="5"/>
  <c r="BA139" i="5"/>
  <c r="BA140" i="5"/>
  <c r="BB136" i="5"/>
  <c r="BB137" i="5"/>
  <c r="BB138" i="5"/>
  <c r="BB139" i="5"/>
  <c r="BB140" i="5"/>
  <c r="BC136" i="5"/>
  <c r="BC137" i="5"/>
  <c r="BC138" i="5"/>
  <c r="BC139" i="5"/>
  <c r="BC140" i="5"/>
  <c r="BD136" i="5"/>
  <c r="BD137" i="5"/>
  <c r="BD138" i="5"/>
  <c r="BD139" i="5"/>
  <c r="BD140" i="5"/>
  <c r="BE136" i="5"/>
  <c r="BE137" i="5"/>
  <c r="BE138" i="5"/>
  <c r="BE139" i="5"/>
  <c r="BE140" i="5"/>
  <c r="BE141" i="5"/>
  <c r="BD141" i="5"/>
  <c r="BC141" i="5"/>
  <c r="BB141" i="5"/>
  <c r="BA141" i="5"/>
  <c r="AZ141" i="5"/>
  <c r="AY141" i="5"/>
  <c r="AX141" i="5"/>
  <c r="AW141" i="5"/>
  <c r="AV141" i="5"/>
  <c r="AU141" i="5"/>
  <c r="AS141" i="5"/>
  <c r="AR141" i="5"/>
  <c r="AQ141" i="5"/>
  <c r="AP141" i="5"/>
  <c r="AO141" i="5"/>
  <c r="AN141" i="5"/>
  <c r="AM141" i="5"/>
  <c r="AL141" i="5"/>
  <c r="AK141" i="5"/>
  <c r="AJ141" i="5"/>
  <c r="AI141" i="5"/>
  <c r="AG141" i="5"/>
  <c r="AF141" i="5"/>
  <c r="AE141" i="5"/>
  <c r="AD141" i="5"/>
  <c r="AC141" i="5"/>
  <c r="AB141" i="5"/>
  <c r="AA141" i="5"/>
  <c r="Z141" i="5"/>
  <c r="Y141" i="5"/>
  <c r="X141" i="5"/>
  <c r="X82" i="11"/>
  <c r="W82" i="11"/>
  <c r="X83" i="11"/>
  <c r="Y82" i="11"/>
  <c r="Y83" i="11"/>
  <c r="Z82" i="11"/>
  <c r="Z83" i="11"/>
  <c r="AA82" i="11"/>
  <c r="AA83" i="11"/>
  <c r="AB82" i="11"/>
  <c r="AB83" i="11"/>
  <c r="AC82" i="11"/>
  <c r="AC83" i="11"/>
  <c r="AD82" i="11"/>
  <c r="AD83" i="11"/>
  <c r="AE82" i="11"/>
  <c r="AE83" i="11"/>
  <c r="AF82" i="11"/>
  <c r="AF83" i="11"/>
  <c r="AG82" i="11"/>
  <c r="AG83" i="11"/>
  <c r="AJ82" i="11"/>
  <c r="AI82" i="11"/>
  <c r="AJ83" i="11"/>
  <c r="AK82" i="11"/>
  <c r="AK83" i="11"/>
  <c r="AL82" i="11"/>
  <c r="AL83" i="11"/>
  <c r="AM82" i="11"/>
  <c r="AM83" i="11"/>
  <c r="AN82" i="11"/>
  <c r="AN83" i="11"/>
  <c r="AO82" i="11"/>
  <c r="AO83" i="11"/>
  <c r="AP82" i="11"/>
  <c r="AP83" i="11"/>
  <c r="AQ82" i="11"/>
  <c r="AQ83" i="11"/>
  <c r="AR82" i="11"/>
  <c r="AR83" i="11"/>
  <c r="AS82" i="11"/>
  <c r="AS83" i="11"/>
  <c r="AV82" i="11"/>
  <c r="AU82" i="11"/>
  <c r="AV83" i="11"/>
  <c r="AW82" i="11"/>
  <c r="AW83" i="11"/>
  <c r="AX82" i="11"/>
  <c r="AX83" i="11"/>
  <c r="AY82" i="11"/>
  <c r="AY83" i="11"/>
  <c r="AZ82" i="11"/>
  <c r="AZ83" i="11"/>
  <c r="BA82" i="11"/>
  <c r="BA83" i="11"/>
  <c r="BB82" i="11"/>
  <c r="BB83" i="11"/>
  <c r="BC82" i="11"/>
  <c r="BC83" i="11"/>
  <c r="BD82" i="11"/>
  <c r="BD83" i="11"/>
  <c r="BE82" i="11"/>
  <c r="BE83" i="11"/>
  <c r="X52" i="11"/>
  <c r="X53" i="11"/>
  <c r="X84" i="11"/>
  <c r="Y52" i="11"/>
  <c r="Y53" i="11"/>
  <c r="Y84" i="11"/>
  <c r="Z52" i="11"/>
  <c r="Z53" i="11"/>
  <c r="Z84" i="11"/>
  <c r="AA52" i="11"/>
  <c r="AA53" i="11"/>
  <c r="AA84" i="11"/>
  <c r="AB52" i="11"/>
  <c r="AB53" i="11"/>
  <c r="AB84" i="11"/>
  <c r="AC52" i="11"/>
  <c r="AC53" i="11"/>
  <c r="AC84" i="11"/>
  <c r="AD52" i="11"/>
  <c r="AD53" i="11"/>
  <c r="AD84" i="11"/>
  <c r="AE52" i="11"/>
  <c r="AE53" i="11"/>
  <c r="AE84" i="11"/>
  <c r="AF52" i="11"/>
  <c r="AF53" i="11"/>
  <c r="AF84" i="11"/>
  <c r="AG52" i="11"/>
  <c r="AG53" i="11"/>
  <c r="AG84" i="11"/>
  <c r="AH52" i="11"/>
  <c r="AH53" i="11"/>
  <c r="AI52" i="11"/>
  <c r="AI53" i="11"/>
  <c r="AI84" i="11"/>
  <c r="AJ52" i="11"/>
  <c r="AJ53" i="11"/>
  <c r="AJ84" i="11"/>
  <c r="AK52" i="11"/>
  <c r="AK53" i="11"/>
  <c r="AK84" i="11"/>
  <c r="AL52" i="11"/>
  <c r="AL53" i="11"/>
  <c r="AL84" i="11"/>
  <c r="AM52" i="11"/>
  <c r="AM53" i="11"/>
  <c r="AM84" i="11"/>
  <c r="AN52" i="11"/>
  <c r="AN53" i="11"/>
  <c r="AN84" i="11"/>
  <c r="AO52" i="11"/>
  <c r="AO53" i="11"/>
  <c r="AO84" i="11"/>
  <c r="AP52" i="11"/>
  <c r="AP53" i="11"/>
  <c r="AP84" i="11"/>
  <c r="AQ52" i="11"/>
  <c r="AQ53" i="11"/>
  <c r="AQ84" i="11"/>
  <c r="AR52" i="11"/>
  <c r="AR53" i="11"/>
  <c r="AR84" i="11"/>
  <c r="AS52" i="11"/>
  <c r="AS53" i="11"/>
  <c r="AS84" i="11"/>
  <c r="AT52" i="11"/>
  <c r="AT53" i="11"/>
  <c r="AU52" i="11"/>
  <c r="AU53" i="11"/>
  <c r="AU84" i="11"/>
  <c r="AV52" i="11"/>
  <c r="AV53" i="11"/>
  <c r="AV84" i="11"/>
  <c r="AW52" i="11"/>
  <c r="AW53" i="11"/>
  <c r="AW84" i="11"/>
  <c r="AX52" i="11"/>
  <c r="AX53" i="11"/>
  <c r="AX84" i="11"/>
  <c r="AY52" i="11"/>
  <c r="AY53" i="11"/>
  <c r="AY84" i="11"/>
  <c r="AZ52" i="11"/>
  <c r="AZ53" i="11"/>
  <c r="AZ84" i="11"/>
  <c r="BA52" i="11"/>
  <c r="BA53" i="11"/>
  <c r="BA84" i="11"/>
  <c r="BB52" i="11"/>
  <c r="BB53" i="11"/>
  <c r="BB84" i="11"/>
  <c r="BC52" i="11"/>
  <c r="BC53" i="11"/>
  <c r="BC84" i="11"/>
  <c r="BD52" i="11"/>
  <c r="BD53" i="11"/>
  <c r="BD84" i="11"/>
  <c r="BE52" i="11"/>
  <c r="BE53" i="11"/>
  <c r="BE84" i="11"/>
  <c r="Y96" i="11"/>
  <c r="X96" i="11"/>
  <c r="Y97" i="11"/>
  <c r="Z96" i="11"/>
  <c r="Z97" i="11"/>
  <c r="AA96" i="11"/>
  <c r="AA97" i="11"/>
  <c r="AB96" i="11"/>
  <c r="AB97" i="11"/>
  <c r="AC96" i="11"/>
  <c r="AC97" i="11"/>
  <c r="AD96" i="11"/>
  <c r="AD97" i="11"/>
  <c r="AE96" i="11"/>
  <c r="AE97" i="11"/>
  <c r="AF96" i="11"/>
  <c r="AF97" i="11"/>
  <c r="AG96" i="11"/>
  <c r="AG97" i="11"/>
  <c r="AH96" i="11"/>
  <c r="AH97" i="11"/>
  <c r="AI96" i="11"/>
  <c r="AI97" i="11"/>
  <c r="AJ96" i="11"/>
  <c r="AJ97" i="11"/>
  <c r="AK96" i="11"/>
  <c r="AK97" i="11"/>
  <c r="AL96" i="11"/>
  <c r="AL97" i="11"/>
  <c r="AM96" i="11"/>
  <c r="AM97" i="11"/>
  <c r="AN96" i="11"/>
  <c r="AN97" i="11"/>
  <c r="AO96" i="11"/>
  <c r="AO97" i="11"/>
  <c r="AP96" i="11"/>
  <c r="AP97" i="11"/>
  <c r="AQ96" i="11"/>
  <c r="AQ97" i="11"/>
  <c r="AR96" i="11"/>
  <c r="AR97" i="11"/>
  <c r="AS96" i="11"/>
  <c r="AS97" i="11"/>
  <c r="AT96" i="11"/>
  <c r="AT97" i="11"/>
  <c r="AU96" i="11"/>
  <c r="AU97" i="11"/>
  <c r="AV96" i="11"/>
  <c r="AV97" i="11"/>
  <c r="AW96" i="11"/>
  <c r="AW97" i="11"/>
  <c r="AX96" i="11"/>
  <c r="AX97" i="11"/>
  <c r="AY96" i="11"/>
  <c r="AY97" i="11"/>
  <c r="AZ96" i="11"/>
  <c r="AZ97" i="11"/>
  <c r="BA96" i="11"/>
  <c r="BA97" i="11"/>
  <c r="BB96" i="11"/>
  <c r="BB97" i="11"/>
  <c r="BC96" i="11"/>
  <c r="BC97" i="11"/>
  <c r="BD96" i="11"/>
  <c r="BD97" i="11"/>
  <c r="BE96" i="11"/>
  <c r="BE97" i="11"/>
  <c r="BE73" i="1"/>
  <c r="BE74" i="1"/>
  <c r="W59" i="1"/>
  <c r="X37" i="1"/>
  <c r="X59" i="1"/>
  <c r="Y37" i="1"/>
  <c r="Y59" i="1"/>
  <c r="Z37" i="1"/>
  <c r="Z59" i="1"/>
  <c r="AA37" i="1"/>
  <c r="AA59" i="1"/>
  <c r="AB37" i="1"/>
  <c r="AB59" i="1"/>
  <c r="AC37" i="1"/>
  <c r="AC59" i="1"/>
  <c r="AD37" i="1"/>
  <c r="AD59" i="1"/>
  <c r="AE37" i="1"/>
  <c r="AE59" i="1"/>
  <c r="AF37" i="1"/>
  <c r="AF59" i="1"/>
  <c r="AG37" i="1"/>
  <c r="AG59" i="1"/>
  <c r="AH37" i="1"/>
  <c r="AH59" i="1"/>
  <c r="AI37" i="1"/>
  <c r="AI59" i="1"/>
  <c r="AJ37" i="1"/>
  <c r="AJ59" i="1"/>
  <c r="AK37" i="1"/>
  <c r="AK59" i="1"/>
  <c r="AL37" i="1"/>
  <c r="AL59" i="1"/>
  <c r="AM37" i="1"/>
  <c r="AM59" i="1"/>
  <c r="AN37" i="1"/>
  <c r="AN59" i="1"/>
  <c r="AO37" i="1"/>
  <c r="AO59" i="1"/>
  <c r="AP37" i="1"/>
  <c r="AP59" i="1"/>
  <c r="AQ37" i="1"/>
  <c r="AQ59" i="1"/>
  <c r="AR37" i="1"/>
  <c r="AR59" i="1"/>
  <c r="AS37" i="1"/>
  <c r="AS59" i="1"/>
  <c r="AT37" i="1"/>
  <c r="AT59" i="1"/>
  <c r="AU37" i="1"/>
  <c r="AU59" i="1"/>
  <c r="AV37" i="1"/>
  <c r="AV59" i="1"/>
  <c r="AW37" i="1"/>
  <c r="AW59" i="1"/>
  <c r="AX37" i="1"/>
  <c r="AX59" i="1"/>
  <c r="AY37" i="1"/>
  <c r="AY59" i="1"/>
  <c r="AZ37" i="1"/>
  <c r="AZ59" i="1"/>
  <c r="BA37" i="1"/>
  <c r="BA59" i="1"/>
  <c r="BB37" i="1"/>
  <c r="BB59" i="1"/>
  <c r="BC37" i="1"/>
  <c r="BC59" i="1"/>
  <c r="BD37" i="1"/>
  <c r="BD59" i="1"/>
  <c r="BE37" i="1"/>
  <c r="BE59" i="1"/>
  <c r="K86" i="16"/>
  <c r="K87" i="16"/>
  <c r="K88" i="16"/>
  <c r="AT84" i="11"/>
  <c r="AH84" i="11"/>
  <c r="AT82" i="11"/>
  <c r="AU83" i="11"/>
  <c r="AT83" i="11"/>
  <c r="AH82" i="11"/>
  <c r="AI83" i="11"/>
  <c r="AH83" i="11"/>
  <c r="AH136" i="5"/>
  <c r="AH141" i="5"/>
  <c r="AT136" i="5"/>
  <c r="AT141" i="5"/>
  <c r="AT140" i="5"/>
  <c r="AT139" i="5"/>
  <c r="AT138" i="5"/>
  <c r="AT137" i="5"/>
  <c r="AH140" i="5"/>
  <c r="AH139" i="5"/>
  <c r="AH138" i="5"/>
  <c r="AH137" i="5"/>
  <c r="W83" i="11"/>
  <c r="X97" i="11"/>
  <c r="W52" i="11"/>
  <c r="W53" i="11"/>
  <c r="W84" i="11"/>
  <c r="W136" i="5"/>
  <c r="W141" i="5"/>
  <c r="V34" i="1"/>
  <c r="V68" i="11"/>
  <c r="V67" i="11"/>
  <c r="V66" i="11"/>
  <c r="V65" i="11"/>
  <c r="V64" i="11"/>
  <c r="V63" i="11"/>
  <c r="V62" i="11"/>
  <c r="V60" i="11"/>
  <c r="W24" i="1"/>
  <c r="W32" i="1"/>
  <c r="W34" i="1"/>
  <c r="W68" i="11"/>
  <c r="W67" i="11"/>
  <c r="W66" i="11"/>
  <c r="W65" i="11"/>
  <c r="W64" i="11"/>
  <c r="W63" i="11"/>
  <c r="W62" i="11"/>
  <c r="W60" i="11"/>
  <c r="BE24" i="1"/>
  <c r="BE32" i="1"/>
  <c r="BE34" i="1"/>
  <c r="BE68" i="11"/>
  <c r="BD24" i="1"/>
  <c r="BD32" i="1"/>
  <c r="BD34" i="1"/>
  <c r="BD68" i="11"/>
  <c r="BC24" i="1"/>
  <c r="BC32" i="1"/>
  <c r="BC34" i="1"/>
  <c r="BC68" i="11"/>
  <c r="BB24" i="1"/>
  <c r="BB32" i="1"/>
  <c r="BB34" i="1"/>
  <c r="BB68" i="11"/>
  <c r="BA24" i="1"/>
  <c r="BA32" i="1"/>
  <c r="BA34" i="1"/>
  <c r="BA68" i="11"/>
  <c r="AZ24" i="1"/>
  <c r="AZ32" i="1"/>
  <c r="AZ34" i="1"/>
  <c r="AZ68" i="11"/>
  <c r="AY24" i="1"/>
  <c r="AY32" i="1"/>
  <c r="AY34" i="1"/>
  <c r="AY68" i="11"/>
  <c r="AX24" i="1"/>
  <c r="AX32" i="1"/>
  <c r="AX34" i="1"/>
  <c r="AX68" i="11"/>
  <c r="AW24" i="1"/>
  <c r="AW32" i="1"/>
  <c r="AW34" i="1"/>
  <c r="AW68" i="11"/>
  <c r="AV24" i="1"/>
  <c r="AV32" i="1"/>
  <c r="AV34" i="1"/>
  <c r="AV68" i="11"/>
  <c r="AU24" i="1"/>
  <c r="AU32" i="1"/>
  <c r="AU34" i="1"/>
  <c r="AU68" i="11"/>
  <c r="AT24" i="1"/>
  <c r="AT32" i="1"/>
  <c r="AT34" i="1"/>
  <c r="AT68" i="11"/>
  <c r="AS24" i="1"/>
  <c r="AS32" i="1"/>
  <c r="AS34" i="1"/>
  <c r="AS68" i="11"/>
  <c r="AR24" i="1"/>
  <c r="AR32" i="1"/>
  <c r="AR34" i="1"/>
  <c r="AR68" i="11"/>
  <c r="AQ24" i="1"/>
  <c r="AQ32" i="1"/>
  <c r="AQ34" i="1"/>
  <c r="AQ68" i="11"/>
  <c r="AP24" i="1"/>
  <c r="AP32" i="1"/>
  <c r="AP34" i="1"/>
  <c r="AP68" i="11"/>
  <c r="AO24" i="1"/>
  <c r="AO32" i="1"/>
  <c r="AO34" i="1"/>
  <c r="AO68" i="11"/>
  <c r="AN24" i="1"/>
  <c r="AN32" i="1"/>
  <c r="AN34" i="1"/>
  <c r="AN68" i="11"/>
  <c r="AM24" i="1"/>
  <c r="AM32" i="1"/>
  <c r="AM34" i="1"/>
  <c r="AM68" i="11"/>
  <c r="AL24" i="1"/>
  <c r="AL32" i="1"/>
  <c r="AL34" i="1"/>
  <c r="AL68" i="11"/>
  <c r="AK24" i="1"/>
  <c r="AK32" i="1"/>
  <c r="AK34" i="1"/>
  <c r="AK68" i="11"/>
  <c r="AJ24" i="1"/>
  <c r="AJ32" i="1"/>
  <c r="AJ34" i="1"/>
  <c r="AJ68" i="11"/>
  <c r="AI24" i="1"/>
  <c r="AI32" i="1"/>
  <c r="AI34" i="1"/>
  <c r="AI68" i="11"/>
  <c r="AH24" i="1"/>
  <c r="AH32" i="1"/>
  <c r="AH34" i="1"/>
  <c r="AH68" i="11"/>
  <c r="AG24" i="1"/>
  <c r="AG32" i="1"/>
  <c r="AG34" i="1"/>
  <c r="AG68" i="11"/>
  <c r="AF24" i="1"/>
  <c r="AF32" i="1"/>
  <c r="AF34" i="1"/>
  <c r="AF68" i="11"/>
  <c r="AE24" i="1"/>
  <c r="AE32" i="1"/>
  <c r="AE34" i="1"/>
  <c r="AE68" i="11"/>
  <c r="AD24" i="1"/>
  <c r="AD32" i="1"/>
  <c r="AD34" i="1"/>
  <c r="AD68" i="11"/>
  <c r="AC24" i="1"/>
  <c r="AC32" i="1"/>
  <c r="AC34" i="1"/>
  <c r="AC68" i="11"/>
  <c r="AB24" i="1"/>
  <c r="AB32" i="1"/>
  <c r="AB34" i="1"/>
  <c r="AB68" i="11"/>
  <c r="AA24" i="1"/>
  <c r="AA32" i="1"/>
  <c r="AA34" i="1"/>
  <c r="AA68" i="11"/>
  <c r="Z24" i="1"/>
  <c r="Z32" i="1"/>
  <c r="Z34" i="1"/>
  <c r="Z68" i="11"/>
  <c r="Y24" i="1"/>
  <c r="Y32" i="1"/>
  <c r="Y34" i="1"/>
  <c r="Y68" i="11"/>
  <c r="X24" i="1"/>
  <c r="X32" i="1"/>
  <c r="X34" i="1"/>
  <c r="X68" i="11"/>
  <c r="BE67" i="11"/>
  <c r="BD67" i="11"/>
  <c r="BC67" i="11"/>
  <c r="BB67" i="11"/>
  <c r="BA67" i="11"/>
  <c r="AZ67" i="11"/>
  <c r="AY67" i="11"/>
  <c r="AX67" i="11"/>
  <c r="AW67" i="11"/>
  <c r="AV67" i="11"/>
  <c r="AU67" i="11"/>
  <c r="AT67" i="11"/>
  <c r="AS67" i="11"/>
  <c r="AR67" i="11"/>
  <c r="AQ67" i="11"/>
  <c r="AP67" i="11"/>
  <c r="AO67" i="11"/>
  <c r="AN67" i="11"/>
  <c r="AM67" i="11"/>
  <c r="AL67" i="11"/>
  <c r="AK67" i="11"/>
  <c r="AJ67" i="11"/>
  <c r="AI67" i="11"/>
  <c r="AH67" i="11"/>
  <c r="AG67" i="11"/>
  <c r="AF67" i="11"/>
  <c r="AE67" i="11"/>
  <c r="AD67" i="11"/>
  <c r="AC67" i="11"/>
  <c r="AB67" i="11"/>
  <c r="AA67" i="11"/>
  <c r="Z67" i="11"/>
  <c r="Y67" i="11"/>
  <c r="X67" i="11"/>
  <c r="BE66" i="11"/>
  <c r="BD66" i="11"/>
  <c r="BC66" i="11"/>
  <c r="BB66" i="11"/>
  <c r="BA66" i="11"/>
  <c r="AZ66" i="11"/>
  <c r="AY66" i="11"/>
  <c r="AX66" i="11"/>
  <c r="AW66" i="11"/>
  <c r="AV66" i="11"/>
  <c r="AU66" i="11"/>
  <c r="AT66" i="11"/>
  <c r="AS66" i="11"/>
  <c r="AR66" i="11"/>
  <c r="AQ66" i="11"/>
  <c r="AP66" i="11"/>
  <c r="AO66" i="11"/>
  <c r="AN66" i="11"/>
  <c r="AM66" i="11"/>
  <c r="AL66" i="11"/>
  <c r="AK66" i="11"/>
  <c r="AJ66" i="11"/>
  <c r="AI66" i="11"/>
  <c r="AH66" i="11"/>
  <c r="AG66" i="11"/>
  <c r="AF66" i="11"/>
  <c r="AE66" i="11"/>
  <c r="AD66" i="11"/>
  <c r="AC66" i="11"/>
  <c r="AB66" i="11"/>
  <c r="AA66" i="11"/>
  <c r="Z66" i="11"/>
  <c r="Y66" i="11"/>
  <c r="X66" i="11"/>
  <c r="BE65" i="11"/>
  <c r="BD65" i="11"/>
  <c r="BC65" i="11"/>
  <c r="BB65" i="11"/>
  <c r="BA65" i="11"/>
  <c r="AZ65" i="11"/>
  <c r="AY65" i="11"/>
  <c r="AX65" i="11"/>
  <c r="AW65" i="11"/>
  <c r="AV65" i="11"/>
  <c r="AU65" i="11"/>
  <c r="AT65" i="11"/>
  <c r="AS65" i="11"/>
  <c r="AR65" i="11"/>
  <c r="AQ65" i="11"/>
  <c r="AP65" i="11"/>
  <c r="AO65" i="11"/>
  <c r="AN65" i="11"/>
  <c r="AM65" i="11"/>
  <c r="AL65" i="11"/>
  <c r="AK65" i="11"/>
  <c r="AJ65" i="11"/>
  <c r="AI65" i="11"/>
  <c r="AH65" i="11"/>
  <c r="AG65" i="11"/>
  <c r="AF65" i="11"/>
  <c r="AE65" i="11"/>
  <c r="AD65" i="11"/>
  <c r="AC65" i="11"/>
  <c r="AB65" i="11"/>
  <c r="AA65" i="11"/>
  <c r="Z65" i="11"/>
  <c r="Y65" i="11"/>
  <c r="X65" i="11"/>
  <c r="BE64" i="11"/>
  <c r="BD64" i="11"/>
  <c r="BC64" i="11"/>
  <c r="BB64" i="11"/>
  <c r="BA64" i="11"/>
  <c r="AZ64" i="11"/>
  <c r="AY64" i="11"/>
  <c r="AX64" i="11"/>
  <c r="AW64" i="11"/>
  <c r="AV64" i="11"/>
  <c r="AU64" i="11"/>
  <c r="AT64" i="11"/>
  <c r="AS64" i="11"/>
  <c r="AR64" i="11"/>
  <c r="AQ64" i="11"/>
  <c r="AP64" i="11"/>
  <c r="AO64" i="11"/>
  <c r="AN64" i="11"/>
  <c r="AM64" i="11"/>
  <c r="AL64" i="11"/>
  <c r="AK64" i="11"/>
  <c r="AJ64" i="11"/>
  <c r="AI64" i="11"/>
  <c r="AH64" i="11"/>
  <c r="AG64" i="11"/>
  <c r="AF64" i="11"/>
  <c r="AE64" i="11"/>
  <c r="AD64" i="11"/>
  <c r="AC64" i="11"/>
  <c r="AB64" i="11"/>
  <c r="AA64" i="11"/>
  <c r="Z64" i="11"/>
  <c r="Y64" i="11"/>
  <c r="X64" i="11"/>
  <c r="BE63" i="11"/>
  <c r="BD63" i="11"/>
  <c r="BC63" i="11"/>
  <c r="BB63" i="11"/>
  <c r="BA63" i="11"/>
  <c r="AZ63" i="11"/>
  <c r="AY63" i="11"/>
  <c r="AX63" i="11"/>
  <c r="AW63" i="11"/>
  <c r="AV63" i="11"/>
  <c r="AU63" i="11"/>
  <c r="AT63" i="11"/>
  <c r="AS63" i="11"/>
  <c r="AR63" i="11"/>
  <c r="AQ63" i="11"/>
  <c r="AP63" i="11"/>
  <c r="AO63" i="11"/>
  <c r="AN63" i="11"/>
  <c r="AM63" i="11"/>
  <c r="AL63" i="11"/>
  <c r="AK63" i="11"/>
  <c r="AJ63" i="11"/>
  <c r="AI63" i="11"/>
  <c r="AH63" i="11"/>
  <c r="AG63" i="11"/>
  <c r="AF63" i="11"/>
  <c r="AE63" i="11"/>
  <c r="AD63" i="11"/>
  <c r="AC63" i="11"/>
  <c r="AB63" i="11"/>
  <c r="AA63" i="11"/>
  <c r="Z63" i="11"/>
  <c r="Y63" i="11"/>
  <c r="X63" i="11"/>
  <c r="BE62" i="11"/>
  <c r="BD62" i="11"/>
  <c r="BC62" i="11"/>
  <c r="BB62" i="11"/>
  <c r="BA62" i="11"/>
  <c r="AZ62" i="11"/>
  <c r="AY62" i="11"/>
  <c r="AX62" i="11"/>
  <c r="AW62" i="11"/>
  <c r="AV62" i="11"/>
  <c r="AU62" i="11"/>
  <c r="AT62" i="11"/>
  <c r="AS62" i="11"/>
  <c r="AR62" i="11"/>
  <c r="AQ62" i="11"/>
  <c r="AP62" i="11"/>
  <c r="AO62" i="11"/>
  <c r="AN62" i="11"/>
  <c r="AM62" i="11"/>
  <c r="AL62" i="11"/>
  <c r="AK62" i="11"/>
  <c r="AJ62" i="11"/>
  <c r="AI62" i="11"/>
  <c r="AH62" i="11"/>
  <c r="AG62" i="11"/>
  <c r="AF62" i="11"/>
  <c r="AE62" i="11"/>
  <c r="AD62" i="11"/>
  <c r="AC62" i="11"/>
  <c r="AB62" i="11"/>
  <c r="AA62" i="11"/>
  <c r="Z62" i="11"/>
  <c r="Y62" i="11"/>
  <c r="X62" i="11"/>
  <c r="BE60" i="11"/>
  <c r="BD60" i="11"/>
  <c r="BC60" i="11"/>
  <c r="BB60" i="11"/>
  <c r="BA60" i="11"/>
  <c r="AZ60" i="11"/>
  <c r="AY60" i="11"/>
  <c r="AX60" i="11"/>
  <c r="AW60" i="11"/>
  <c r="AV60" i="11"/>
  <c r="AU60" i="11"/>
  <c r="AT60" i="11"/>
  <c r="AS60" i="11"/>
  <c r="AR60" i="11"/>
  <c r="AQ60" i="11"/>
  <c r="AP60" i="11"/>
  <c r="AO60" i="11"/>
  <c r="AN60" i="11"/>
  <c r="AM60" i="11"/>
  <c r="AL60" i="11"/>
  <c r="AK60" i="11"/>
  <c r="AJ60" i="11"/>
  <c r="AI60" i="11"/>
  <c r="AH60" i="11"/>
  <c r="AG60" i="11"/>
  <c r="AF60" i="11"/>
  <c r="AE60" i="11"/>
  <c r="AD60" i="11"/>
  <c r="AC60" i="11"/>
  <c r="AB60" i="11"/>
  <c r="AA60" i="11"/>
  <c r="Z60" i="11"/>
  <c r="Y60" i="11"/>
  <c r="X60" i="11"/>
  <c r="BE97" i="5"/>
  <c r="BE89" i="5"/>
  <c r="BE83" i="5"/>
  <c r="BD97" i="5"/>
  <c r="BD89" i="5"/>
  <c r="BD83" i="5"/>
  <c r="BC97" i="5"/>
  <c r="BC89" i="5"/>
  <c r="BC83" i="5"/>
  <c r="BB97" i="5"/>
  <c r="BB89" i="5"/>
  <c r="BB83" i="5"/>
  <c r="BA97" i="5"/>
  <c r="BA89" i="5"/>
  <c r="BA83" i="5"/>
  <c r="AZ97" i="5"/>
  <c r="AZ89" i="5"/>
  <c r="AZ83" i="5"/>
  <c r="AY97" i="5"/>
  <c r="AY89" i="5"/>
  <c r="AY83" i="5"/>
  <c r="AX97" i="5"/>
  <c r="AX89" i="5"/>
  <c r="AX83" i="5"/>
  <c r="AW97" i="5"/>
  <c r="AW89" i="5"/>
  <c r="AW83" i="5"/>
  <c r="AV97" i="5"/>
  <c r="AV89" i="5"/>
  <c r="AV83" i="5"/>
  <c r="AU97" i="5"/>
  <c r="AU89" i="5"/>
  <c r="AU83" i="5"/>
  <c r="AT97" i="5"/>
  <c r="AT89" i="5"/>
  <c r="AT83" i="5"/>
  <c r="AS97" i="5"/>
  <c r="AS89" i="5"/>
  <c r="AS83" i="5"/>
  <c r="AR97" i="5"/>
  <c r="AR89" i="5"/>
  <c r="AR83" i="5"/>
  <c r="AQ97" i="5"/>
  <c r="AQ89" i="5"/>
  <c r="AQ83" i="5"/>
  <c r="AP97" i="5"/>
  <c r="AP89" i="5"/>
  <c r="AP83" i="5"/>
  <c r="AO97" i="5"/>
  <c r="AO89" i="5"/>
  <c r="AO83" i="5"/>
  <c r="AN97" i="5"/>
  <c r="AN89" i="5"/>
  <c r="AN83" i="5"/>
  <c r="AM97" i="5"/>
  <c r="AM89" i="5"/>
  <c r="AM83" i="5"/>
  <c r="AL97" i="5"/>
  <c r="AL89" i="5"/>
  <c r="AL83" i="5"/>
  <c r="AK97" i="5"/>
  <c r="AK89" i="5"/>
  <c r="AK83" i="5"/>
  <c r="AJ97" i="5"/>
  <c r="AJ89" i="5"/>
  <c r="AJ83" i="5"/>
  <c r="AI97" i="5"/>
  <c r="AI89" i="5"/>
  <c r="AI83" i="5"/>
  <c r="AH97" i="5"/>
  <c r="AH89" i="5"/>
  <c r="AH83" i="5"/>
  <c r="AG97" i="5"/>
  <c r="AG89" i="5"/>
  <c r="AG83" i="5"/>
  <c r="AF97" i="5"/>
  <c r="AF89" i="5"/>
  <c r="AF83" i="5"/>
  <c r="AE97" i="5"/>
  <c r="AE89" i="5"/>
  <c r="AE83" i="5"/>
  <c r="AD97" i="5"/>
  <c r="AD89" i="5"/>
  <c r="AD83" i="5"/>
  <c r="AC97" i="5"/>
  <c r="AC89" i="5"/>
  <c r="AC83" i="5"/>
  <c r="AB97" i="5"/>
  <c r="AB89" i="5"/>
  <c r="AB83" i="5"/>
  <c r="AA97" i="5"/>
  <c r="AA89" i="5"/>
  <c r="AA83" i="5"/>
  <c r="Z97" i="5"/>
  <c r="Z89" i="5"/>
  <c r="Z83" i="5"/>
  <c r="Y97" i="5"/>
  <c r="Y89" i="5"/>
  <c r="Y83" i="5"/>
  <c r="W140" i="5"/>
  <c r="W138" i="5"/>
  <c r="W97" i="5"/>
  <c r="W89" i="5"/>
  <c r="W83" i="5"/>
  <c r="X97" i="5"/>
  <c r="X89" i="5"/>
  <c r="X83" i="5"/>
  <c r="V97" i="5"/>
  <c r="V89" i="5"/>
  <c r="V83" i="5"/>
  <c r="W137" i="5"/>
  <c r="W139" i="5"/>
  <c r="W78" i="11"/>
  <c r="W74" i="11"/>
  <c r="W71" i="11"/>
  <c r="BE78" i="11"/>
  <c r="BD78" i="11"/>
  <c r="BC78" i="11"/>
  <c r="BB78" i="11"/>
  <c r="BA78" i="11"/>
  <c r="AZ78" i="11"/>
  <c r="AY78" i="11"/>
  <c r="AX78" i="11"/>
  <c r="AW78" i="11"/>
  <c r="AV78" i="11"/>
  <c r="AU78" i="11"/>
  <c r="AT78" i="11"/>
  <c r="AS78" i="11"/>
  <c r="AR78" i="11"/>
  <c r="AQ78" i="11"/>
  <c r="AP78" i="11"/>
  <c r="AO78" i="11"/>
  <c r="AN78" i="11"/>
  <c r="AM78" i="11"/>
  <c r="AL78" i="11"/>
  <c r="AK78" i="11"/>
  <c r="AJ78" i="11"/>
  <c r="AI78" i="11"/>
  <c r="AH78" i="11"/>
  <c r="AG78" i="11"/>
  <c r="AF78" i="11"/>
  <c r="AE78" i="11"/>
  <c r="AD78" i="11"/>
  <c r="AC78" i="11"/>
  <c r="AB78" i="11"/>
  <c r="AA78" i="11"/>
  <c r="Z78" i="11"/>
  <c r="Y78" i="11"/>
  <c r="X78" i="11"/>
  <c r="BE74" i="11"/>
  <c r="BD74" i="11"/>
  <c r="BC74" i="11"/>
  <c r="BB74" i="11"/>
  <c r="BA74" i="11"/>
  <c r="AZ74" i="11"/>
  <c r="AY74" i="11"/>
  <c r="AX74" i="11"/>
  <c r="AW74" i="11"/>
  <c r="AV74" i="11"/>
  <c r="AU74" i="11"/>
  <c r="AT74" i="11"/>
  <c r="AS74" i="11"/>
  <c r="AR74" i="11"/>
  <c r="AQ74" i="11"/>
  <c r="AP74" i="11"/>
  <c r="AO74" i="11"/>
  <c r="AN74" i="11"/>
  <c r="AM74" i="11"/>
  <c r="AL74" i="11"/>
  <c r="AK74" i="11"/>
  <c r="AJ74" i="11"/>
  <c r="AI74" i="11"/>
  <c r="AH74" i="11"/>
  <c r="AG74" i="11"/>
  <c r="AF74" i="11"/>
  <c r="AE74" i="11"/>
  <c r="AD74" i="11"/>
  <c r="AC74" i="11"/>
  <c r="AB74" i="11"/>
  <c r="AA74" i="11"/>
  <c r="Z74" i="11"/>
  <c r="Y74" i="11"/>
  <c r="X74" i="11"/>
  <c r="BE71" i="11"/>
  <c r="BD71" i="11"/>
  <c r="BC71" i="11"/>
  <c r="BB71" i="11"/>
  <c r="BA71" i="11"/>
  <c r="AZ71" i="11"/>
  <c r="AY71" i="11"/>
  <c r="AX71" i="11"/>
  <c r="AW71" i="11"/>
  <c r="AV71" i="11"/>
  <c r="AU71" i="11"/>
  <c r="AT71" i="11"/>
  <c r="AS71" i="11"/>
  <c r="AR71" i="11"/>
  <c r="AQ71" i="11"/>
  <c r="AP71" i="11"/>
  <c r="AO71" i="11"/>
  <c r="AN71" i="11"/>
  <c r="AM71" i="11"/>
  <c r="AL71" i="11"/>
  <c r="AK71" i="11"/>
  <c r="AJ71" i="11"/>
  <c r="AI71" i="11"/>
  <c r="AH71" i="11"/>
  <c r="AG71" i="11"/>
  <c r="AF71" i="11"/>
  <c r="AE71" i="11"/>
  <c r="AD71" i="11"/>
  <c r="AC71" i="11"/>
  <c r="AB71" i="11"/>
  <c r="AA71" i="11"/>
  <c r="Z71" i="11"/>
  <c r="Y71" i="11"/>
  <c r="X71" i="11"/>
  <c r="BE18" i="11"/>
  <c r="BD18" i="11"/>
  <c r="BC18" i="11"/>
  <c r="BB18" i="11"/>
  <c r="BA18" i="11"/>
  <c r="AZ18" i="11"/>
  <c r="AY18" i="11"/>
  <c r="AX18" i="11"/>
  <c r="AW18" i="11"/>
  <c r="AV18" i="11"/>
  <c r="AU18" i="11"/>
  <c r="AT18" i="11"/>
  <c r="AS18" i="11"/>
  <c r="AR18" i="11"/>
  <c r="AQ18" i="11"/>
  <c r="AP18" i="11"/>
  <c r="AO18" i="11"/>
  <c r="AN18" i="11"/>
  <c r="AM18" i="11"/>
  <c r="AL18" i="11"/>
  <c r="AK18" i="11"/>
  <c r="AJ18" i="11"/>
  <c r="AI18" i="11"/>
  <c r="AH18" i="11"/>
  <c r="AG18" i="11"/>
  <c r="AF18" i="11"/>
  <c r="AE18" i="11"/>
  <c r="AD18" i="11"/>
  <c r="AC18" i="11"/>
  <c r="AB18" i="11"/>
  <c r="AA18" i="11"/>
  <c r="Z18" i="11"/>
  <c r="Y18" i="11"/>
  <c r="X18" i="11"/>
  <c r="W18" i="11"/>
  <c r="V18" i="11"/>
  <c r="BE17" i="11"/>
  <c r="BD17" i="11"/>
  <c r="BC17" i="11"/>
  <c r="BB17" i="11"/>
  <c r="BA17" i="11"/>
  <c r="AZ17" i="11"/>
  <c r="AY17" i="11"/>
  <c r="AX17" i="11"/>
  <c r="AW17" i="11"/>
  <c r="AV17" i="11"/>
  <c r="AU17" i="11"/>
  <c r="AT17" i="11"/>
  <c r="AS17" i="11"/>
  <c r="AR17" i="11"/>
  <c r="AQ17" i="11"/>
  <c r="AP17" i="11"/>
  <c r="AO17" i="11"/>
  <c r="AN17" i="11"/>
  <c r="AM17" i="11"/>
  <c r="AL17" i="11"/>
  <c r="AK17" i="11"/>
  <c r="AJ17" i="11"/>
  <c r="AI17" i="11"/>
  <c r="AH17" i="11"/>
  <c r="AG17" i="11"/>
  <c r="AF17" i="11"/>
  <c r="AE17" i="11"/>
  <c r="AD17" i="11"/>
  <c r="AC17" i="11"/>
  <c r="AB17" i="11"/>
  <c r="AA17" i="11"/>
  <c r="Z17" i="11"/>
  <c r="Y17" i="11"/>
  <c r="X17" i="11"/>
  <c r="W17" i="11"/>
  <c r="V17" i="11"/>
  <c r="V33" i="11"/>
  <c r="V29" i="11"/>
  <c r="V26" i="11"/>
</calcChain>
</file>

<file path=xl/comments1.xml><?xml version="1.0" encoding="utf-8"?>
<comments xmlns="http://schemas.openxmlformats.org/spreadsheetml/2006/main">
  <authors>
    <author>Kostas Feruliovas</author>
  </authors>
  <commentList>
    <comment ref="J80" authorId="0">
      <text>
        <r>
          <rPr>
            <b/>
            <sz val="10"/>
            <color indexed="81"/>
            <rFont val="Calibri"/>
          </rPr>
          <t>Kostas Feruliovas:</t>
        </r>
        <r>
          <rPr>
            <sz val="10"/>
            <color indexed="81"/>
            <rFont val="Calibri"/>
          </rPr>
          <t xml:space="preserve">
ARPA in the first month is asumed to be the same as ARPA for new customers. In subsequent months old customer ARPA is taken from an earlier month.</t>
        </r>
      </text>
    </comment>
    <comment ref="J82" authorId="0">
      <text>
        <r>
          <rPr>
            <b/>
            <sz val="10"/>
            <color indexed="81"/>
            <rFont val="Calibri"/>
          </rPr>
          <t>Kostas Feruliovas:</t>
        </r>
        <r>
          <rPr>
            <sz val="10"/>
            <color indexed="81"/>
            <rFont val="Calibri"/>
          </rPr>
          <t xml:space="preserve">
ARPA in the first month is asumed to be the same as ARPA for new customers. In subsequent months old customer ARPA is taken from an earlier month.</t>
        </r>
      </text>
    </comment>
  </commentList>
</comments>
</file>

<file path=xl/comments2.xml><?xml version="1.0" encoding="utf-8"?>
<comments xmlns="http://schemas.openxmlformats.org/spreadsheetml/2006/main">
  <authors>
    <author>Kostas Feruliovas</author>
  </authors>
  <commentList>
    <comment ref="C14" authorId="0">
      <text>
        <r>
          <rPr>
            <b/>
            <sz val="10"/>
            <color indexed="81"/>
            <rFont val="Calibri"/>
          </rPr>
          <t>Kostas Feruliovas:</t>
        </r>
        <r>
          <rPr>
            <sz val="10"/>
            <color indexed="81"/>
            <rFont val="Calibri"/>
          </rPr>
          <t xml:space="preserve">
Empty if no planned date or after forecast period.</t>
        </r>
      </text>
    </comment>
    <comment ref="E88" authorId="0">
      <text>
        <r>
          <rPr>
            <b/>
            <sz val="10"/>
            <color indexed="81"/>
            <rFont val="Calibri"/>
          </rPr>
          <t xml:space="preserve">Kostas Feruliovas:
</t>
        </r>
        <r>
          <rPr>
            <sz val="10"/>
            <color indexed="81"/>
            <rFont val="Calibri"/>
          </rPr>
          <t xml:space="preserve">Assumption used, when separate social media spending ources are not specified.
</t>
        </r>
      </text>
    </comment>
    <comment ref="E96" authorId="0">
      <text>
        <r>
          <rPr>
            <b/>
            <sz val="10"/>
            <color indexed="81"/>
            <rFont val="Calibri"/>
          </rPr>
          <t>Kostas Feruliovas:</t>
        </r>
        <r>
          <rPr>
            <sz val="10"/>
            <color indexed="81"/>
            <rFont val="Calibri"/>
          </rPr>
          <t xml:space="preserve">
Assumption is used when separate paid source spendings are not specified.</t>
        </r>
      </text>
    </comment>
  </commentList>
</comments>
</file>

<file path=xl/comments3.xml><?xml version="1.0" encoding="utf-8"?>
<comments xmlns="http://schemas.openxmlformats.org/spreadsheetml/2006/main">
  <authors>
    <author>Kostas Feruliovas</author>
  </authors>
  <commentList>
    <comment ref="I61" authorId="0">
      <text>
        <r>
          <rPr>
            <b/>
            <sz val="10"/>
            <color indexed="81"/>
            <rFont val="Calibri"/>
          </rPr>
          <t>Kostas Feruliovas:</t>
        </r>
        <r>
          <rPr>
            <sz val="10"/>
            <color indexed="81"/>
            <rFont val="Calibri"/>
          </rPr>
          <t xml:space="preserve">
The measure is approximate and calculated based on the proportions of traffic from each source.</t>
        </r>
      </text>
    </comment>
    <comment ref="I89" authorId="0">
      <text>
        <r>
          <rPr>
            <b/>
            <sz val="10"/>
            <color indexed="81"/>
            <rFont val="Calibri"/>
          </rPr>
          <t>Kostas Feruliovas:</t>
        </r>
        <r>
          <rPr>
            <sz val="10"/>
            <color indexed="81"/>
            <rFont val="Calibri"/>
          </rPr>
          <t xml:space="preserve">
How many new users that are invited by the existing users convert. The coefficient is calculated as a new user coming from the invites per existing users.</t>
        </r>
      </text>
    </comment>
    <comment ref="C117" authorId="0">
      <text>
        <r>
          <rPr>
            <b/>
            <sz val="10"/>
            <color indexed="81"/>
            <rFont val="Calibri"/>
          </rPr>
          <t>Kostas Feruliovas:</t>
        </r>
        <r>
          <rPr>
            <sz val="10"/>
            <color indexed="81"/>
            <rFont val="Calibri"/>
          </rPr>
          <t xml:space="preserve">
WACC may be used as an approximation.</t>
        </r>
      </text>
    </comment>
    <comment ref="I118" authorId="0">
      <text>
        <r>
          <rPr>
            <b/>
            <sz val="10"/>
            <color indexed="81"/>
            <rFont val="Calibri"/>
          </rPr>
          <t>Kostas Feruliovas:</t>
        </r>
        <r>
          <rPr>
            <sz val="10"/>
            <color indexed="81"/>
            <rFont val="Calibri"/>
          </rPr>
          <t xml:space="preserve">
Gross contribution equals revenue per customer - variable costs per customer (direct variable costs of serving the customer). In the model it is equivalent to the gross profit per customer less half of Costs of Goods Sold per custoemer from the Costs sheet.</t>
        </r>
      </text>
    </comment>
    <comment ref="I119" authorId="0">
      <text>
        <r>
          <rPr>
            <b/>
            <sz val="10"/>
            <color indexed="81"/>
            <rFont val="Calibri"/>
          </rPr>
          <t>Kostas Feruliovas:</t>
        </r>
        <r>
          <rPr>
            <sz val="10"/>
            <color indexed="81"/>
            <rFont val="Calibri"/>
          </rPr>
          <t xml:space="preserve">
Costs required to retain the existing customers. It is assumed in the model that the costs are equal to a half of per customer values of CoGs and Sales &amp; Marketing.</t>
        </r>
      </text>
    </comment>
    <comment ref="I120" authorId="0">
      <text>
        <r>
          <rPr>
            <b/>
            <sz val="10"/>
            <color indexed="81"/>
            <rFont val="Calibri"/>
          </rPr>
          <t>Kostas Feruliovas:</t>
        </r>
        <r>
          <rPr>
            <sz val="10"/>
            <color indexed="81"/>
            <rFont val="Calibri"/>
          </rPr>
          <t xml:space="preserve">
A 12-month average retention rate. Retention rate equals 1-churn rate.</t>
        </r>
      </text>
    </comment>
  </commentList>
</comments>
</file>

<file path=xl/sharedStrings.xml><?xml version="1.0" encoding="utf-8"?>
<sst xmlns="http://schemas.openxmlformats.org/spreadsheetml/2006/main" count="385" uniqueCount="228">
  <si>
    <t>Assumptions</t>
  </si>
  <si>
    <t>day</t>
  </si>
  <si>
    <t>month</t>
  </si>
  <si>
    <t>year</t>
  </si>
  <si>
    <t>week</t>
  </si>
  <si>
    <t>weekday</t>
  </si>
  <si>
    <t>Signed up at the beginning of the month</t>
  </si>
  <si>
    <t>New signups:</t>
  </si>
  <si>
    <t>Organic</t>
  </si>
  <si>
    <t>Paid</t>
  </si>
  <si>
    <t>Total new signups</t>
  </si>
  <si>
    <t>Total at the end of month</t>
  </si>
  <si>
    <t>Signups</t>
  </si>
  <si>
    <t>Email</t>
  </si>
  <si>
    <t>Sales reps</t>
  </si>
  <si>
    <t>Organic growth %</t>
  </si>
  <si>
    <t>Customers/Conversions</t>
  </si>
  <si>
    <t>Customers at the beginning of month</t>
  </si>
  <si>
    <t>Conversion rate (New) %</t>
  </si>
  <si>
    <t>Conversion rate (Old) %</t>
  </si>
  <si>
    <t>Total new customers</t>
  </si>
  <si>
    <t>Converted from new signups</t>
  </si>
  <si>
    <t>Converted from old signups</t>
  </si>
  <si>
    <t>Customers end of month</t>
  </si>
  <si>
    <t>Total</t>
  </si>
  <si>
    <t>Total paid</t>
  </si>
  <si>
    <t>Unconverted signups in month</t>
  </si>
  <si>
    <t>Unconverted signups beginning of month</t>
  </si>
  <si>
    <t>Unconverted signups end of month</t>
  </si>
  <si>
    <t>Average revenue per account</t>
  </si>
  <si>
    <t>Churn rate %</t>
  </si>
  <si>
    <t>Churn</t>
  </si>
  <si>
    <t>Revenue per account growth</t>
  </si>
  <si>
    <t>MRR of new customers</t>
  </si>
  <si>
    <t>MRR of old customers</t>
  </si>
  <si>
    <t>Churned MRR</t>
  </si>
  <si>
    <t>Upselling MRR</t>
  </si>
  <si>
    <t>Incoming traffic</t>
  </si>
  <si>
    <t>Total MRR received in month = Revenue</t>
  </si>
  <si>
    <t>Revenue</t>
  </si>
  <si>
    <t>Salaries</t>
  </si>
  <si>
    <t>Non-salary expense</t>
  </si>
  <si>
    <t>Other costs</t>
  </si>
  <si>
    <t>G&amp;A</t>
  </si>
  <si>
    <t>Position2</t>
  </si>
  <si>
    <t>Position3</t>
  </si>
  <si>
    <t>Position4</t>
  </si>
  <si>
    <t>Position5</t>
  </si>
  <si>
    <t>R&amp;D</t>
  </si>
  <si>
    <t>Marketing</t>
  </si>
  <si>
    <t>Selling</t>
  </si>
  <si>
    <t>Start date</t>
  </si>
  <si>
    <t>Annual salary</t>
  </si>
  <si>
    <t>Founder/CEO</t>
  </si>
  <si>
    <t>CFO</t>
  </si>
  <si>
    <t>Test Engineer</t>
  </si>
  <si>
    <t>Web Developer</t>
  </si>
  <si>
    <t>Marketing Representative</t>
  </si>
  <si>
    <t>Accounting</t>
  </si>
  <si>
    <t>Support Technician</t>
  </si>
  <si>
    <t>Customer Success</t>
  </si>
  <si>
    <t>Customer Success Manager #1</t>
  </si>
  <si>
    <t>Customer Success Manager #2</t>
  </si>
  <si>
    <t>Customer Success Manager #3</t>
  </si>
  <si>
    <t>Sales Representative #1</t>
  </si>
  <si>
    <t>Sales Representative #2</t>
  </si>
  <si>
    <t>Sales Representative #3</t>
  </si>
  <si>
    <t>Sales Representative #4</t>
  </si>
  <si>
    <t>Sales Director</t>
  </si>
  <si>
    <t>Headcount</t>
  </si>
  <si>
    <t>Lawyer services</t>
  </si>
  <si>
    <t>Financial transaction costs</t>
  </si>
  <si>
    <t>Customer Support</t>
  </si>
  <si>
    <t>Custommer Support</t>
  </si>
  <si>
    <t>Monthly cost per employee</t>
  </si>
  <si>
    <t>Traveling total</t>
  </si>
  <si>
    <t>Office supplies total</t>
  </si>
  <si>
    <t>Infrastructure rent and maintenance:</t>
  </si>
  <si>
    <t>Total infrastructure</t>
  </si>
  <si>
    <t>Variable part as % of MRR</t>
  </si>
  <si>
    <t>Fixed part</t>
  </si>
  <si>
    <t>Total other costs</t>
  </si>
  <si>
    <t>Total costs in month</t>
  </si>
  <si>
    <t>Total non-salary expense</t>
  </si>
  <si>
    <t>Salaries as % of total</t>
  </si>
  <si>
    <t>Non-salary expense as % of total</t>
  </si>
  <si>
    <t>Other costs as % of total</t>
  </si>
  <si>
    <t>Monthly Recurring Revenue</t>
  </si>
  <si>
    <t>S&amp;M</t>
  </si>
  <si>
    <t>Other</t>
  </si>
  <si>
    <t>CoGS</t>
  </si>
  <si>
    <t>Customer Lifetime Value</t>
  </si>
  <si>
    <t>Traffic growth by source</t>
  </si>
  <si>
    <t>Attention</t>
  </si>
  <si>
    <t>Enrollment</t>
  </si>
  <si>
    <t>Stickiness</t>
  </si>
  <si>
    <t>Conversion</t>
  </si>
  <si>
    <t>Revenue per customer</t>
  </si>
  <si>
    <t>Virality</t>
  </si>
  <si>
    <t>Upselling</t>
  </si>
  <si>
    <t>Uptime and reliability</t>
  </si>
  <si>
    <t>Lifetime value</t>
  </si>
  <si>
    <t>How effectively the business attracts visitors.</t>
  </si>
  <si>
    <t>How many of the users become paying customers, and how many of those switch to a higher-paying tier.</t>
  </si>
  <si>
    <t>How likely customers are to invite others to spread the word, and how long it takes them to do so.</t>
  </si>
  <si>
    <t>How many complaints, problem escalations, or outages the company has.</t>
  </si>
  <si>
    <t>How many users and customers leave in a given time period.</t>
  </si>
  <si>
    <t>How many visitors become free or trial users, if you're relying on one of these models to market the service.</t>
  </si>
  <si>
    <t>How much the customers use the product.</t>
  </si>
  <si>
    <t>How much money a customer brings in within a given time period.</t>
  </si>
  <si>
    <t>How much it costs to get a paying user.</t>
  </si>
  <si>
    <t>What makes customers increase their spending, and how of the that happens.</t>
  </si>
  <si>
    <t>Daily users as % of total</t>
  </si>
  <si>
    <t>Total traffic</t>
  </si>
  <si>
    <t>From organic traffic</t>
  </si>
  <si>
    <t>From paid traffic</t>
  </si>
  <si>
    <t>Organic engagement %</t>
  </si>
  <si>
    <t>Paid engagement %</t>
  </si>
  <si>
    <t>New customers</t>
  </si>
  <si>
    <t>Customer Acquisition Cost growth</t>
  </si>
  <si>
    <t>Monthly Recurring Revenue per customer</t>
  </si>
  <si>
    <t>How much customers are worth from cradle to grave.</t>
  </si>
  <si>
    <t>Total salaries</t>
  </si>
  <si>
    <t>Viral coefficient</t>
  </si>
  <si>
    <t>Old customers (from previous months)</t>
  </si>
  <si>
    <t>Reactivation (of churn)</t>
  </si>
  <si>
    <t>Upselling MRR growth</t>
  </si>
  <si>
    <t>Statistics of web services etc.</t>
  </si>
  <si>
    <t>Change in churn rate</t>
  </si>
  <si>
    <t>Discount rate for cash flows from customers (d)</t>
  </si>
  <si>
    <t>Discount factor for GC</t>
  </si>
  <si>
    <t>Discount factor for M</t>
  </si>
  <si>
    <t>CLV in forecasted period</t>
  </si>
  <si>
    <t>Expected value created per customer</t>
  </si>
  <si>
    <t>For a waterfall graph</t>
  </si>
  <si>
    <t>Forecast period</t>
  </si>
  <si>
    <t>Remaining period</t>
  </si>
  <si>
    <t>Bonuses as % of total</t>
  </si>
  <si>
    <t>Fin. transaction costs as % of total</t>
  </si>
  <si>
    <t>Financial statements sheet is not linked to depreciation, amortization and capex sheet.</t>
  </si>
  <si>
    <t>Corresponding line in column I</t>
  </si>
  <si>
    <t>Assumption</t>
  </si>
  <si>
    <t>Social Media growth %</t>
  </si>
  <si>
    <t>Email growth %</t>
  </si>
  <si>
    <t>Sales reps growth %</t>
  </si>
  <si>
    <t>Conversion rate from new signups %</t>
  </si>
  <si>
    <t>Conversion rate from old signups %</t>
  </si>
  <si>
    <t>Organic month zero</t>
  </si>
  <si>
    <t>Conversion rates are expected to decline by 0.5% point to normalize in 3Q 2018.</t>
  </si>
  <si>
    <t>External services:</t>
  </si>
  <si>
    <t>Annual cost</t>
  </si>
  <si>
    <t>Date</t>
  </si>
  <si>
    <t>Infrastructure costs</t>
  </si>
  <si>
    <t>Monthly cost</t>
  </si>
  <si>
    <t>Additional assumptions/comments</t>
  </si>
  <si>
    <t>In absence of historical data please enter month-1 assumptions below</t>
  </si>
  <si>
    <t>Paid growth %</t>
  </si>
  <si>
    <t>End date</t>
  </si>
  <si>
    <t>Annual salary growth %</t>
  </si>
  <si>
    <t>Bonus rate %</t>
  </si>
  <si>
    <t>Transaction costs as % of MRR</t>
  </si>
  <si>
    <t>Total Social media</t>
  </si>
  <si>
    <t>Social media</t>
  </si>
  <si>
    <t>Facebook</t>
  </si>
  <si>
    <t>Twitter</t>
  </si>
  <si>
    <t>LinkedIn</t>
  </si>
  <si>
    <t>Google</t>
  </si>
  <si>
    <t>Google AdWords</t>
  </si>
  <si>
    <t>Costs of  supplies per month (incl. computers, phones etc.)</t>
  </si>
  <si>
    <t>Paid for Facebook</t>
  </si>
  <si>
    <t>Paid for LinkedIn</t>
  </si>
  <si>
    <t>Total paid in Social media</t>
  </si>
  <si>
    <t>Cost per visitor from Social media</t>
  </si>
  <si>
    <t>Paid for Google AdWords</t>
  </si>
  <si>
    <t>Cost per visitor from Google AdWords</t>
  </si>
  <si>
    <t>Paid for Email</t>
  </si>
  <si>
    <t>Cost per visitor from Email</t>
  </si>
  <si>
    <t>Paid to Sales reps (salaries)</t>
  </si>
  <si>
    <t>Cost per visitor from Sales reps</t>
  </si>
  <si>
    <t>Total cost of paid sources</t>
  </si>
  <si>
    <t>Paid traffic costs by source</t>
  </si>
  <si>
    <t>Total cost of paid sources per visitor</t>
  </si>
  <si>
    <t>Paid for Twitter</t>
  </si>
  <si>
    <t>Spending per month</t>
  </si>
  <si>
    <t>Customer acquisition costs</t>
  </si>
  <si>
    <t>What margins do paid sources generate.</t>
  </si>
  <si>
    <t>% of traffic, Organic</t>
  </si>
  <si>
    <t>LInkedIn</t>
  </si>
  <si>
    <t>% of traffic by paid source</t>
  </si>
  <si>
    <t>% of traffic, Total paid</t>
  </si>
  <si>
    <t>Traffic costs proprotions by source</t>
  </si>
  <si>
    <t>Social media spending</t>
  </si>
  <si>
    <t>Conversion rate by subscribers:</t>
  </si>
  <si>
    <t>Customer Acquisition Cost (Sales and Marketing costs per new paying customer)</t>
  </si>
  <si>
    <t>Total monthly costs per customer</t>
  </si>
  <si>
    <t>MRR from upselling</t>
  </si>
  <si>
    <t>Customer Lifetime Value:</t>
  </si>
  <si>
    <t>CLV in remaining period (remaining years times average annual value in forecast period)</t>
  </si>
  <si>
    <t>Cost per visitor, Facebook</t>
  </si>
  <si>
    <t>Cost per visitor, Twitter</t>
  </si>
  <si>
    <t>Cost per visitor, LinkedIn</t>
  </si>
  <si>
    <t>Total paid for Social media</t>
  </si>
  <si>
    <t>Category code</t>
  </si>
  <si>
    <t>Travel costs by category</t>
  </si>
  <si>
    <t>Office supplies costs by category</t>
  </si>
  <si>
    <t>Category</t>
  </si>
  <si>
    <t>Totals by category</t>
  </si>
  <si>
    <t>Bonuses by category</t>
  </si>
  <si>
    <t>Total bonuses recognized for the month</t>
  </si>
  <si>
    <t>Actual bonus payout</t>
  </si>
  <si>
    <t>Average span of customer relationship with business in years (n)</t>
  </si>
  <si>
    <t>Expected monthly average of forward 12m Gross Contribution (GC)</t>
  </si>
  <si>
    <t>Expected monthly average customer retention costs (M)</t>
  </si>
  <si>
    <t>Lines in Financial Statements marked with "&gt;&gt;" require manual entry of historical data.</t>
  </si>
  <si>
    <t>Social Media engagement %</t>
  </si>
  <si>
    <t>Facebook engagement %</t>
  </si>
  <si>
    <t>Twitter engagement %</t>
  </si>
  <si>
    <t>LinkedIn engagement %</t>
  </si>
  <si>
    <t>Google AdWords engagement %</t>
  </si>
  <si>
    <t>Email engagement %</t>
  </si>
  <si>
    <t>Sales reps engagement %</t>
  </si>
  <si>
    <t>Costs per signup, by source</t>
  </si>
  <si>
    <t>Total Paid</t>
  </si>
  <si>
    <t>Cost proportions</t>
  </si>
  <si>
    <t>Engagement (Signups) by source</t>
  </si>
  <si>
    <r>
      <t xml:space="preserve">*Charts </t>
    </r>
    <r>
      <rPr>
        <b/>
        <sz val="12"/>
        <color theme="1"/>
        <rFont val="Calibri"/>
        <family val="2"/>
        <scheme val="minor"/>
      </rPr>
      <t xml:space="preserve">become empty </t>
    </r>
    <r>
      <rPr>
        <sz val="12"/>
        <color theme="1"/>
        <rFont val="Calibri"/>
        <family val="2"/>
        <scheme val="minor"/>
      </rPr>
      <t>when rows that they are taking information from are grouped/hidden. E.g. hiding Conversions section in Number dashboard.</t>
    </r>
  </si>
  <si>
    <t>Tax + benefits rate %</t>
  </si>
  <si>
    <t>Months to discount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</si>
</sst>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8"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10"/>
      <color rgb="FF000000"/>
      <name val="Arial"/>
    </font>
    <font>
      <sz val="11"/>
      <name val="Trebuchet MS"/>
    </font>
    <font>
      <sz val="10"/>
      <color indexed="81"/>
      <name val="Calibri"/>
    </font>
    <font>
      <b/>
      <sz val="10"/>
      <color indexed="81"/>
      <name val="Calibri"/>
    </font>
    <font>
      <b/>
      <i/>
      <sz val="12"/>
      <color theme="1"/>
      <name val="Calibri"/>
      <scheme val="minor"/>
    </font>
    <font>
      <sz val="12"/>
      <color rgb="FF0432FF"/>
      <name val="Calibri"/>
      <family val="2"/>
      <scheme val="minor"/>
    </font>
    <font>
      <b/>
      <sz val="12"/>
      <color rgb="FF0432FF"/>
      <name val="Calibri"/>
      <family val="2"/>
      <scheme val="minor"/>
    </font>
    <font>
      <i/>
      <sz val="12"/>
      <color rgb="FF0432FF"/>
      <name val="Calibri"/>
      <family val="2"/>
      <scheme val="minor"/>
    </font>
    <font>
      <sz val="12"/>
      <name val="Calibri"/>
      <family val="2"/>
      <scheme val="minor"/>
    </font>
    <font>
      <i/>
      <sz val="12"/>
      <name val="Calibri"/>
      <family val="2"/>
      <scheme val="minor"/>
    </font>
    <font>
      <b/>
      <i/>
      <sz val="12"/>
      <color rgb="FF0432FF"/>
      <name val="Calibri"/>
      <family val="2"/>
      <scheme val="minor"/>
    </font>
    <font>
      <b/>
      <sz val="12"/>
      <name val="Calibri"/>
      <family val="2"/>
      <scheme val="minor"/>
    </font>
    <font>
      <b/>
      <i/>
      <sz val="12"/>
      <name val="Calibri"/>
      <family val="2"/>
      <scheme val="minor"/>
    </font>
    <font>
      <b/>
      <sz val="14"/>
      <color theme="1"/>
      <name val="Calibri"/>
      <family val="2"/>
      <scheme val="minor"/>
    </font>
    <font>
      <sz val="14"/>
      <color theme="1"/>
      <name val="Calibri"/>
      <family val="2"/>
      <scheme val="minor"/>
    </font>
    <font>
      <sz val="14"/>
      <color rgb="FF0432FF"/>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4"/>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3" tint="0.79998168889431442"/>
        <bgColor indexed="64"/>
      </patternFill>
    </fill>
  </fills>
  <borders count="31">
    <border>
      <left/>
      <right/>
      <top/>
      <bottom/>
      <diagonal/>
    </border>
    <border>
      <left/>
      <right/>
      <top style="thin">
        <color auto="1"/>
      </top>
      <bottom style="thin">
        <color auto="1"/>
      </bottom>
      <diagonal/>
    </border>
    <border>
      <left/>
      <right/>
      <top style="thin">
        <color auto="1"/>
      </top>
      <bottom style="medium">
        <color auto="1"/>
      </bottom>
      <diagonal/>
    </border>
    <border>
      <left/>
      <right/>
      <top style="thin">
        <color auto="1"/>
      </top>
      <bottom style="double">
        <color auto="1"/>
      </bottom>
      <diagonal/>
    </border>
    <border>
      <left/>
      <right/>
      <top/>
      <bottom style="thin">
        <color auto="1"/>
      </bottom>
      <diagonal/>
    </border>
    <border>
      <left/>
      <right/>
      <top style="thin">
        <color auto="1"/>
      </top>
      <bottom/>
      <diagonal/>
    </border>
    <border>
      <left/>
      <right/>
      <top/>
      <bottom style="medium">
        <color auto="1"/>
      </bottom>
      <diagonal/>
    </border>
    <border>
      <left/>
      <right/>
      <top style="medium">
        <color auto="1"/>
      </top>
      <bottom/>
      <diagonal/>
    </border>
    <border>
      <left/>
      <right/>
      <top style="medium">
        <color auto="1"/>
      </top>
      <bottom style="medium">
        <color auto="1"/>
      </bottom>
      <diagonal/>
    </border>
    <border>
      <left/>
      <right/>
      <top/>
      <bottom style="double">
        <color auto="1"/>
      </bottom>
      <diagonal/>
    </border>
    <border>
      <left style="medium">
        <color auto="1"/>
      </left>
      <right/>
      <top/>
      <bottom/>
      <diagonal/>
    </border>
    <border>
      <left style="medium">
        <color auto="1"/>
      </left>
      <right/>
      <top style="thin">
        <color auto="1"/>
      </top>
      <bottom style="medium">
        <color auto="1"/>
      </bottom>
      <diagonal/>
    </border>
    <border>
      <left style="medium">
        <color auto="1"/>
      </left>
      <right/>
      <top style="thin">
        <color auto="1"/>
      </top>
      <bottom style="thin">
        <color auto="1"/>
      </bottom>
      <diagonal/>
    </border>
    <border>
      <left style="medium">
        <color auto="1"/>
      </left>
      <right/>
      <top/>
      <bottom style="thin">
        <color auto="1"/>
      </bottom>
      <diagonal/>
    </border>
    <border>
      <left style="medium">
        <color auto="1"/>
      </left>
      <right/>
      <top style="thin">
        <color auto="1"/>
      </top>
      <bottom/>
      <diagonal/>
    </border>
    <border>
      <left style="medium">
        <color auto="1"/>
      </left>
      <right/>
      <top style="medium">
        <color auto="1"/>
      </top>
      <bottom style="medium">
        <color auto="1"/>
      </bottom>
      <diagonal/>
    </border>
    <border>
      <left style="medium">
        <color auto="1"/>
      </left>
      <right/>
      <top/>
      <bottom style="medium">
        <color auto="1"/>
      </bottom>
      <diagonal/>
    </border>
    <border>
      <left style="medium">
        <color auto="1"/>
      </left>
      <right/>
      <top style="medium">
        <color auto="1"/>
      </top>
      <bottom/>
      <diagonal/>
    </border>
    <border>
      <left style="medium">
        <color auto="1"/>
      </left>
      <right/>
      <top/>
      <bottom style="double">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thin">
        <color auto="1"/>
      </bottom>
      <diagonal/>
    </border>
    <border>
      <left style="medium">
        <color auto="1"/>
      </left>
      <right style="medium">
        <color auto="1"/>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bottom style="thin">
        <color theme="1"/>
      </bottom>
      <diagonal/>
    </border>
  </borders>
  <cellStyleXfs count="12">
    <xf numFmtId="0" fontId="0" fillId="0" borderId="0"/>
    <xf numFmtId="9" fontId="5" fillId="0" borderId="0" applyFont="0" applyFill="0" applyBorder="0" applyAlignment="0" applyProtection="0"/>
    <xf numFmtId="0" fontId="8" fillId="0" borderId="0"/>
    <xf numFmtId="0" fontId="9"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cellStyleXfs>
  <cellXfs count="403">
    <xf numFmtId="0" fontId="0" fillId="0" borderId="0" xfId="0"/>
    <xf numFmtId="14" fontId="0" fillId="0" borderId="0" xfId="0" applyNumberFormat="1"/>
    <xf numFmtId="17" fontId="0" fillId="0" borderId="0" xfId="0" applyNumberFormat="1" applyAlignment="1">
      <alignment horizontal="right"/>
    </xf>
    <xf numFmtId="9" fontId="0" fillId="0" borderId="0" xfId="0" applyNumberFormat="1"/>
    <xf numFmtId="1" fontId="0" fillId="0" borderId="0" xfId="0" applyNumberFormat="1"/>
    <xf numFmtId="0" fontId="0" fillId="0" borderId="0" xfId="0" applyFont="1"/>
    <xf numFmtId="9" fontId="5" fillId="0" borderId="0" xfId="1" applyFont="1" applyAlignment="1">
      <alignment horizontal="left"/>
    </xf>
    <xf numFmtId="0" fontId="13" fillId="0" borderId="0" xfId="0" applyFont="1"/>
    <xf numFmtId="14" fontId="13" fillId="0" borderId="0" xfId="0" applyNumberFormat="1" applyFont="1"/>
    <xf numFmtId="17" fontId="13" fillId="0" borderId="0" xfId="0" applyNumberFormat="1" applyFont="1" applyAlignment="1">
      <alignment horizontal="right"/>
    </xf>
    <xf numFmtId="1" fontId="13" fillId="0" borderId="0" xfId="0" applyNumberFormat="1" applyFont="1"/>
    <xf numFmtId="0" fontId="16" fillId="0" borderId="0" xfId="0" applyFont="1"/>
    <xf numFmtId="14" fontId="16" fillId="0" borderId="0" xfId="0" applyNumberFormat="1" applyFont="1"/>
    <xf numFmtId="17" fontId="16" fillId="0" borderId="0" xfId="0" applyNumberFormat="1" applyFont="1" applyAlignment="1">
      <alignment horizontal="right"/>
    </xf>
    <xf numFmtId="0" fontId="0" fillId="0" borderId="0" xfId="0" applyBorder="1"/>
    <xf numFmtId="0" fontId="0" fillId="2" borderId="4" xfId="0" applyFill="1" applyBorder="1"/>
    <xf numFmtId="0" fontId="6" fillId="2" borderId="4" xfId="0" applyFont="1" applyFill="1" applyBorder="1" applyAlignment="1">
      <alignment horizontal="left"/>
    </xf>
    <xf numFmtId="1" fontId="0" fillId="2" borderId="4" xfId="0" applyNumberFormat="1" applyFill="1" applyBorder="1"/>
    <xf numFmtId="1" fontId="13" fillId="2" borderId="4" xfId="0" applyNumberFormat="1" applyFont="1" applyFill="1" applyBorder="1"/>
    <xf numFmtId="9" fontId="7" fillId="5" borderId="1" xfId="1" applyFont="1" applyFill="1" applyBorder="1"/>
    <xf numFmtId="9" fontId="5" fillId="5" borderId="1" xfId="1" applyFont="1" applyFill="1" applyBorder="1" applyAlignment="1">
      <alignment horizontal="left"/>
    </xf>
    <xf numFmtId="1" fontId="0" fillId="5" borderId="1" xfId="0" applyNumberFormat="1" applyFill="1" applyBorder="1"/>
    <xf numFmtId="1" fontId="13" fillId="5" borderId="1" xfId="0" applyNumberFormat="1" applyFont="1" applyFill="1" applyBorder="1"/>
    <xf numFmtId="0" fontId="0" fillId="2" borderId="2" xfId="0" applyFill="1" applyBorder="1"/>
    <xf numFmtId="0" fontId="6" fillId="2" borderId="1" xfId="0" applyFont="1" applyFill="1" applyBorder="1" applyAlignment="1">
      <alignment horizontal="left"/>
    </xf>
    <xf numFmtId="3" fontId="6" fillId="6" borderId="2" xfId="0" applyNumberFormat="1" applyFont="1" applyFill="1" applyBorder="1"/>
    <xf numFmtId="3" fontId="14" fillId="6" borderId="2" xfId="0" applyNumberFormat="1" applyFont="1" applyFill="1" applyBorder="1"/>
    <xf numFmtId="0" fontId="0" fillId="9" borderId="2" xfId="0" applyFill="1" applyBorder="1"/>
    <xf numFmtId="0" fontId="16" fillId="9" borderId="2" xfId="0" applyFont="1" applyFill="1" applyBorder="1"/>
    <xf numFmtId="0" fontId="13" fillId="9" borderId="2" xfId="0" applyFont="1" applyFill="1" applyBorder="1"/>
    <xf numFmtId="0" fontId="0" fillId="2" borderId="0" xfId="0" applyFill="1" applyBorder="1"/>
    <xf numFmtId="3" fontId="6" fillId="10" borderId="7" xfId="0" applyNumberFormat="1" applyFont="1" applyFill="1" applyBorder="1"/>
    <xf numFmtId="3" fontId="14" fillId="10" borderId="7" xfId="0" applyNumberFormat="1" applyFont="1" applyFill="1" applyBorder="1"/>
    <xf numFmtId="3" fontId="0" fillId="10" borderId="0" xfId="0" applyNumberFormat="1" applyFill="1"/>
    <xf numFmtId="3" fontId="16" fillId="10" borderId="0" xfId="0" applyNumberFormat="1" applyFont="1" applyFill="1"/>
    <xf numFmtId="3" fontId="13" fillId="10" borderId="0" xfId="0" applyNumberFormat="1" applyFont="1" applyFill="1"/>
    <xf numFmtId="9" fontId="7" fillId="10" borderId="0" xfId="1" applyFont="1" applyFill="1"/>
    <xf numFmtId="0" fontId="7" fillId="10" borderId="0" xfId="0" applyFont="1" applyFill="1"/>
    <xf numFmtId="9" fontId="17" fillId="10" borderId="0" xfId="1" applyFont="1" applyFill="1"/>
    <xf numFmtId="9" fontId="15" fillId="10" borderId="0" xfId="1" applyFont="1" applyFill="1"/>
    <xf numFmtId="164" fontId="7" fillId="10" borderId="0" xfId="0" applyNumberFormat="1" applyFont="1" applyFill="1"/>
    <xf numFmtId="164" fontId="17" fillId="10" borderId="0" xfId="0" applyNumberFormat="1" applyFont="1" applyFill="1"/>
    <xf numFmtId="164" fontId="15" fillId="10" borderId="0" xfId="0" applyNumberFormat="1" applyFont="1" applyFill="1"/>
    <xf numFmtId="164" fontId="17" fillId="10" borderId="0" xfId="1" applyNumberFormat="1" applyFont="1" applyFill="1"/>
    <xf numFmtId="164" fontId="15" fillId="10" borderId="0" xfId="1" applyNumberFormat="1" applyFont="1" applyFill="1"/>
    <xf numFmtId="0" fontId="0" fillId="10" borderId="0" xfId="0" applyFill="1"/>
    <xf numFmtId="0" fontId="16" fillId="10" borderId="0" xfId="0" applyFont="1" applyFill="1"/>
    <xf numFmtId="0" fontId="13" fillId="10" borderId="0" xfId="0" applyFont="1" applyFill="1"/>
    <xf numFmtId="3" fontId="0" fillId="10" borderId="6" xfId="0" applyNumberFormat="1" applyFill="1" applyBorder="1"/>
    <xf numFmtId="3" fontId="16" fillId="10" borderId="6" xfId="0" applyNumberFormat="1" applyFont="1" applyFill="1" applyBorder="1"/>
    <xf numFmtId="3" fontId="13" fillId="10" borderId="6" xfId="0" applyNumberFormat="1" applyFont="1" applyFill="1" applyBorder="1"/>
    <xf numFmtId="0" fontId="6" fillId="6" borderId="3" xfId="0" applyFont="1" applyFill="1" applyBorder="1"/>
    <xf numFmtId="1" fontId="6" fillId="6" borderId="3" xfId="0" applyNumberFormat="1" applyFont="1" applyFill="1" applyBorder="1"/>
    <xf numFmtId="1" fontId="14" fillId="6" borderId="3" xfId="0" applyNumberFormat="1" applyFont="1" applyFill="1" applyBorder="1"/>
    <xf numFmtId="164" fontId="12" fillId="6" borderId="3" xfId="1" applyNumberFormat="1" applyFont="1" applyFill="1" applyBorder="1"/>
    <xf numFmtId="164" fontId="18" fillId="6" borderId="3" xfId="1" applyNumberFormat="1" applyFont="1" applyFill="1" applyBorder="1"/>
    <xf numFmtId="3" fontId="6" fillId="10" borderId="0" xfId="0" applyNumberFormat="1" applyFont="1" applyFill="1" applyBorder="1"/>
    <xf numFmtId="3" fontId="14" fillId="10" borderId="0" xfId="0" applyNumberFormat="1" applyFont="1" applyFill="1" applyBorder="1"/>
    <xf numFmtId="0" fontId="22" fillId="4" borderId="2" xfId="0" applyFont="1" applyFill="1" applyBorder="1"/>
    <xf numFmtId="9" fontId="22" fillId="4" borderId="2" xfId="0" applyNumberFormat="1" applyFont="1" applyFill="1" applyBorder="1"/>
    <xf numFmtId="0" fontId="21" fillId="4" borderId="2" xfId="0" applyFont="1" applyFill="1" applyBorder="1"/>
    <xf numFmtId="0" fontId="23" fillId="4" borderId="2" xfId="0" applyFont="1" applyFill="1" applyBorder="1"/>
    <xf numFmtId="0" fontId="6" fillId="8" borderId="7" xfId="0" applyFont="1" applyFill="1" applyBorder="1"/>
    <xf numFmtId="1" fontId="6" fillId="8" borderId="7" xfId="0" applyNumberFormat="1" applyFont="1" applyFill="1" applyBorder="1"/>
    <xf numFmtId="1" fontId="14" fillId="8" borderId="7" xfId="0" applyNumberFormat="1" applyFont="1" applyFill="1" applyBorder="1"/>
    <xf numFmtId="164" fontId="0" fillId="10" borderId="0" xfId="1" applyNumberFormat="1" applyFont="1" applyFill="1"/>
    <xf numFmtId="164" fontId="13" fillId="10" borderId="0" xfId="1" applyNumberFormat="1" applyFont="1" applyFill="1"/>
    <xf numFmtId="1" fontId="0" fillId="10" borderId="0" xfId="0" applyNumberFormat="1" applyFill="1"/>
    <xf numFmtId="0" fontId="0" fillId="10" borderId="0" xfId="0" applyFont="1" applyFill="1"/>
    <xf numFmtId="1" fontId="0" fillId="10" borderId="0" xfId="0" applyNumberFormat="1" applyFont="1" applyFill="1"/>
    <xf numFmtId="0" fontId="0" fillId="10" borderId="6" xfId="0" applyFill="1" applyBorder="1"/>
    <xf numFmtId="164" fontId="0" fillId="10" borderId="6" xfId="1" applyNumberFormat="1" applyFont="1" applyFill="1" applyBorder="1"/>
    <xf numFmtId="164" fontId="13" fillId="10" borderId="6" xfId="1" applyNumberFormat="1" applyFont="1" applyFill="1" applyBorder="1"/>
    <xf numFmtId="1" fontId="0" fillId="10" borderId="6" xfId="0" applyNumberFormat="1" applyFill="1" applyBorder="1"/>
    <xf numFmtId="1" fontId="13" fillId="10" borderId="0" xfId="0" applyNumberFormat="1" applyFont="1" applyFill="1"/>
    <xf numFmtId="1" fontId="7" fillId="10" borderId="0" xfId="0" applyNumberFormat="1" applyFont="1" applyFill="1"/>
    <xf numFmtId="0" fontId="0" fillId="10" borderId="5" xfId="0" applyFill="1" applyBorder="1"/>
    <xf numFmtId="1" fontId="0" fillId="10" borderId="5" xfId="0" applyNumberFormat="1" applyFill="1" applyBorder="1"/>
    <xf numFmtId="1" fontId="13" fillId="10" borderId="5" xfId="0" applyNumberFormat="1" applyFont="1" applyFill="1" applyBorder="1"/>
    <xf numFmtId="0" fontId="7" fillId="10" borderId="4" xfId="0" applyFont="1" applyFill="1" applyBorder="1"/>
    <xf numFmtId="9" fontId="7" fillId="10" borderId="4" xfId="1" applyFont="1" applyFill="1" applyBorder="1"/>
    <xf numFmtId="9" fontId="15" fillId="10" borderId="4" xfId="1" applyFont="1" applyFill="1" applyBorder="1"/>
    <xf numFmtId="1" fontId="7" fillId="10" borderId="4" xfId="0" applyNumberFormat="1" applyFont="1" applyFill="1" applyBorder="1"/>
    <xf numFmtId="0" fontId="0" fillId="2" borderId="1" xfId="0" applyFill="1" applyBorder="1"/>
    <xf numFmtId="1" fontId="0" fillId="2" borderId="1" xfId="0" applyNumberFormat="1" applyFill="1" applyBorder="1"/>
    <xf numFmtId="1" fontId="13" fillId="2" borderId="1" xfId="0" applyNumberFormat="1" applyFont="1" applyFill="1" applyBorder="1"/>
    <xf numFmtId="0" fontId="0" fillId="10" borderId="0" xfId="0" applyFill="1" applyBorder="1"/>
    <xf numFmtId="3" fontId="0" fillId="10" borderId="7" xfId="0" applyNumberFormat="1" applyFill="1" applyBorder="1"/>
    <xf numFmtId="3" fontId="0" fillId="10" borderId="0" xfId="0" applyNumberFormat="1" applyFill="1" applyBorder="1"/>
    <xf numFmtId="3" fontId="6" fillId="8" borderId="8" xfId="0" applyNumberFormat="1" applyFont="1" applyFill="1" applyBorder="1"/>
    <xf numFmtId="3" fontId="14" fillId="8" borderId="8" xfId="0" applyNumberFormat="1" applyFont="1" applyFill="1" applyBorder="1"/>
    <xf numFmtId="3" fontId="6" fillId="7" borderId="2" xfId="0" applyNumberFormat="1" applyFont="1" applyFill="1" applyBorder="1"/>
    <xf numFmtId="3" fontId="14" fillId="7" borderId="2" xfId="0" applyNumberFormat="1" applyFont="1" applyFill="1" applyBorder="1"/>
    <xf numFmtId="3" fontId="7" fillId="3" borderId="1" xfId="1" applyNumberFormat="1" applyFont="1" applyFill="1" applyBorder="1"/>
    <xf numFmtId="3" fontId="6" fillId="3" borderId="1" xfId="1" applyNumberFormat="1" applyFont="1" applyFill="1" applyBorder="1" applyAlignment="1">
      <alignment horizontal="left"/>
    </xf>
    <xf numFmtId="3" fontId="6" fillId="3" borderId="1" xfId="0" applyNumberFormat="1" applyFont="1" applyFill="1" applyBorder="1"/>
    <xf numFmtId="3" fontId="14" fillId="3" borderId="1" xfId="0" applyNumberFormat="1" applyFont="1" applyFill="1" applyBorder="1"/>
    <xf numFmtId="3" fontId="0" fillId="3" borderId="1" xfId="0" applyNumberFormat="1" applyFill="1" applyBorder="1"/>
    <xf numFmtId="3" fontId="0" fillId="10" borderId="0" xfId="0" applyNumberFormat="1" applyFont="1" applyFill="1"/>
    <xf numFmtId="3" fontId="0" fillId="10" borderId="0" xfId="0" applyNumberFormat="1" applyFont="1" applyFill="1" applyAlignment="1">
      <alignment horizontal="left"/>
    </xf>
    <xf numFmtId="3" fontId="7" fillId="10" borderId="0" xfId="1" applyNumberFormat="1" applyFont="1" applyFill="1"/>
    <xf numFmtId="3" fontId="5" fillId="10" borderId="0" xfId="1" applyNumberFormat="1" applyFont="1" applyFill="1" applyAlignment="1">
      <alignment horizontal="left"/>
    </xf>
    <xf numFmtId="3" fontId="7" fillId="10" borderId="4" xfId="1" applyNumberFormat="1" applyFont="1" applyFill="1" applyBorder="1"/>
    <xf numFmtId="3" fontId="0" fillId="10" borderId="4" xfId="1" applyNumberFormat="1" applyFont="1" applyFill="1" applyBorder="1" applyAlignment="1">
      <alignment horizontal="left"/>
    </xf>
    <xf numFmtId="3" fontId="0" fillId="10" borderId="4" xfId="0" applyNumberFormat="1" applyFill="1" applyBorder="1"/>
    <xf numFmtId="3" fontId="13" fillId="10" borderId="4" xfId="0" applyNumberFormat="1" applyFont="1" applyFill="1" applyBorder="1"/>
    <xf numFmtId="3" fontId="7" fillId="5" borderId="1" xfId="1" applyNumberFormat="1" applyFont="1" applyFill="1" applyBorder="1"/>
    <xf numFmtId="3" fontId="5" fillId="5" borderId="1" xfId="1" applyNumberFormat="1" applyFont="1" applyFill="1" applyBorder="1" applyAlignment="1">
      <alignment horizontal="left"/>
    </xf>
    <xf numFmtId="3" fontId="0" fillId="5" borderId="1" xfId="0" applyNumberFormat="1" applyFill="1" applyBorder="1"/>
    <xf numFmtId="3" fontId="13" fillId="5" borderId="1" xfId="0" applyNumberFormat="1" applyFont="1" applyFill="1" applyBorder="1"/>
    <xf numFmtId="3" fontId="0" fillId="2" borderId="4" xfId="0" applyNumberFormat="1" applyFill="1" applyBorder="1"/>
    <xf numFmtId="3" fontId="6" fillId="2" borderId="4" xfId="0" applyNumberFormat="1" applyFont="1" applyFill="1" applyBorder="1" applyAlignment="1">
      <alignment horizontal="left"/>
    </xf>
    <xf numFmtId="3" fontId="13" fillId="2" borderId="4" xfId="0" applyNumberFormat="1" applyFont="1" applyFill="1" applyBorder="1"/>
    <xf numFmtId="1" fontId="0" fillId="2" borderId="2" xfId="0" applyNumberFormat="1" applyFill="1" applyBorder="1"/>
    <xf numFmtId="1" fontId="13" fillId="2" borderId="2" xfId="0" applyNumberFormat="1" applyFont="1" applyFill="1" applyBorder="1"/>
    <xf numFmtId="14" fontId="7" fillId="10" borderId="0" xfId="1" applyNumberFormat="1" applyFont="1" applyFill="1"/>
    <xf numFmtId="14" fontId="7" fillId="10" borderId="4" xfId="1" applyNumberFormat="1" applyFont="1" applyFill="1" applyBorder="1"/>
    <xf numFmtId="14" fontId="7" fillId="5" borderId="1" xfId="1" applyNumberFormat="1" applyFont="1" applyFill="1" applyBorder="1"/>
    <xf numFmtId="0" fontId="24" fillId="4" borderId="2" xfId="0" applyFont="1" applyFill="1" applyBorder="1"/>
    <xf numFmtId="14" fontId="0" fillId="2" borderId="2" xfId="0" applyNumberFormat="1" applyFill="1" applyBorder="1"/>
    <xf numFmtId="0" fontId="0" fillId="0" borderId="10" xfId="0" applyBorder="1"/>
    <xf numFmtId="14" fontId="0" fillId="0" borderId="10" xfId="0" applyNumberFormat="1" applyBorder="1"/>
    <xf numFmtId="3" fontId="0" fillId="10" borderId="10" xfId="0" applyNumberFormat="1" applyFill="1" applyBorder="1"/>
    <xf numFmtId="0" fontId="0" fillId="10" borderId="10" xfId="0" applyFill="1" applyBorder="1"/>
    <xf numFmtId="0" fontId="7" fillId="10" borderId="10" xfId="0" applyFont="1" applyFill="1" applyBorder="1"/>
    <xf numFmtId="3" fontId="0" fillId="10" borderId="16" xfId="0" applyNumberFormat="1" applyFill="1" applyBorder="1"/>
    <xf numFmtId="0" fontId="6" fillId="9" borderId="11" xfId="0" applyFont="1" applyFill="1" applyBorder="1"/>
    <xf numFmtId="3" fontId="6" fillId="10" borderId="17" xfId="0" applyNumberFormat="1" applyFont="1" applyFill="1" applyBorder="1" applyAlignment="1">
      <alignment horizontal="left"/>
    </xf>
    <xf numFmtId="9" fontId="7" fillId="10" borderId="18" xfId="1" applyFont="1" applyFill="1" applyBorder="1" applyAlignment="1">
      <alignment horizontal="left"/>
    </xf>
    <xf numFmtId="3" fontId="0" fillId="10" borderId="10" xfId="0" applyNumberFormat="1" applyFill="1" applyBorder="1" applyAlignment="1">
      <alignment horizontal="left" indent="1"/>
    </xf>
    <xf numFmtId="3" fontId="6" fillId="10" borderId="10" xfId="0" applyNumberFormat="1" applyFont="1" applyFill="1" applyBorder="1" applyAlignment="1">
      <alignment horizontal="left"/>
    </xf>
    <xf numFmtId="3" fontId="6" fillId="6" borderId="11" xfId="0" applyNumberFormat="1" applyFont="1" applyFill="1" applyBorder="1" applyAlignment="1">
      <alignment horizontal="left"/>
    </xf>
    <xf numFmtId="0" fontId="6" fillId="6" borderId="19" xfId="0" applyFont="1" applyFill="1" applyBorder="1" applyAlignment="1">
      <alignment horizontal="left"/>
    </xf>
    <xf numFmtId="164" fontId="12" fillId="6" borderId="19" xfId="1" applyNumberFormat="1" applyFont="1" applyFill="1" applyBorder="1" applyAlignment="1">
      <alignment horizontal="left"/>
    </xf>
    <xf numFmtId="9" fontId="16" fillId="10" borderId="0" xfId="0" applyNumberFormat="1" applyFont="1" applyFill="1"/>
    <xf numFmtId="9" fontId="16" fillId="10" borderId="6" xfId="1" applyFont="1" applyFill="1" applyBorder="1"/>
    <xf numFmtId="0" fontId="16" fillId="10" borderId="0" xfId="0" applyFont="1" applyFill="1" applyBorder="1"/>
    <xf numFmtId="0" fontId="13" fillId="10" borderId="0" xfId="0" applyFont="1" applyFill="1" applyBorder="1"/>
    <xf numFmtId="9" fontId="16" fillId="10" borderId="0" xfId="0" applyNumberFormat="1" applyFont="1" applyFill="1" applyBorder="1"/>
    <xf numFmtId="9" fontId="16" fillId="10" borderId="0" xfId="1" applyNumberFormat="1" applyFont="1" applyFill="1" applyBorder="1"/>
    <xf numFmtId="164" fontId="16" fillId="10" borderId="0" xfId="1" applyNumberFormat="1" applyFont="1" applyFill="1"/>
    <xf numFmtId="1" fontId="16" fillId="10" borderId="0" xfId="0" applyNumberFormat="1" applyFont="1" applyFill="1"/>
    <xf numFmtId="165" fontId="16" fillId="10" borderId="0" xfId="0" applyNumberFormat="1" applyFont="1" applyFill="1"/>
    <xf numFmtId="164" fontId="0" fillId="10" borderId="0" xfId="1" applyNumberFormat="1" applyFont="1" applyFill="1" applyBorder="1"/>
    <xf numFmtId="3" fontId="0" fillId="10" borderId="5" xfId="0" applyNumberFormat="1" applyFill="1" applyBorder="1"/>
    <xf numFmtId="3" fontId="6" fillId="7" borderId="0" xfId="0" applyNumberFormat="1" applyFont="1" applyFill="1" applyBorder="1"/>
    <xf numFmtId="3" fontId="14" fillId="7" borderId="0" xfId="0" applyNumberFormat="1" applyFont="1" applyFill="1" applyBorder="1"/>
    <xf numFmtId="3" fontId="6" fillId="7" borderId="5" xfId="0" applyNumberFormat="1" applyFont="1" applyFill="1" applyBorder="1"/>
    <xf numFmtId="3" fontId="14" fillId="7" borderId="5" xfId="0" applyNumberFormat="1" applyFont="1" applyFill="1" applyBorder="1"/>
    <xf numFmtId="3" fontId="6" fillId="7" borderId="6" xfId="0" applyNumberFormat="1" applyFont="1" applyFill="1" applyBorder="1"/>
    <xf numFmtId="3" fontId="14" fillId="7" borderId="6" xfId="0" applyNumberFormat="1" applyFont="1" applyFill="1" applyBorder="1"/>
    <xf numFmtId="3" fontId="13" fillId="10" borderId="7" xfId="0" applyNumberFormat="1" applyFont="1" applyFill="1" applyBorder="1"/>
    <xf numFmtId="3" fontId="13" fillId="10" borderId="0" xfId="0" applyNumberFormat="1" applyFont="1" applyFill="1" applyBorder="1"/>
    <xf numFmtId="9" fontId="13" fillId="10" borderId="0" xfId="0" applyNumberFormat="1" applyFont="1" applyFill="1" applyBorder="1"/>
    <xf numFmtId="9" fontId="13" fillId="10" borderId="0" xfId="1" applyNumberFormat="1" applyFont="1" applyFill="1" applyBorder="1"/>
    <xf numFmtId="9" fontId="13" fillId="10" borderId="6" xfId="1" applyFont="1" applyFill="1" applyBorder="1"/>
    <xf numFmtId="9" fontId="13" fillId="10" borderId="0" xfId="0" applyNumberFormat="1" applyFont="1" applyFill="1"/>
    <xf numFmtId="165" fontId="13" fillId="10" borderId="0" xfId="0" applyNumberFormat="1" applyFont="1" applyFill="1"/>
    <xf numFmtId="0" fontId="17" fillId="10" borderId="0" xfId="0" applyFont="1" applyFill="1"/>
    <xf numFmtId="0" fontId="6" fillId="10" borderId="6" xfId="0" applyFont="1" applyFill="1" applyBorder="1"/>
    <xf numFmtId="0" fontId="0" fillId="10" borderId="10" xfId="0" applyFill="1" applyBorder="1" applyAlignment="1">
      <alignment wrapText="1"/>
    </xf>
    <xf numFmtId="0" fontId="0" fillId="10" borderId="16" xfId="0" applyFill="1" applyBorder="1" applyAlignment="1">
      <alignment wrapText="1"/>
    </xf>
    <xf numFmtId="3" fontId="4" fillId="10" borderId="0" xfId="1" applyNumberFormat="1" applyFont="1" applyFill="1"/>
    <xf numFmtId="2" fontId="13" fillId="10" borderId="0" xfId="1" applyNumberFormat="1" applyFont="1" applyFill="1" applyBorder="1"/>
    <xf numFmtId="2" fontId="13" fillId="10" borderId="0" xfId="0" applyNumberFormat="1" applyFont="1" applyFill="1"/>
    <xf numFmtId="2" fontId="16" fillId="10" borderId="6" xfId="1" applyNumberFormat="1" applyFont="1" applyFill="1" applyBorder="1"/>
    <xf numFmtId="0" fontId="16" fillId="10" borderId="5" xfId="0" applyFont="1" applyFill="1" applyBorder="1"/>
    <xf numFmtId="2" fontId="16" fillId="10" borderId="5" xfId="0" applyNumberFormat="1" applyFont="1" applyFill="1" applyBorder="1"/>
    <xf numFmtId="0" fontId="19" fillId="11" borderId="6" xfId="0" applyFont="1" applyFill="1" applyBorder="1"/>
    <xf numFmtId="2" fontId="19" fillId="11" borderId="6" xfId="0" applyNumberFormat="1" applyFont="1" applyFill="1" applyBorder="1"/>
    <xf numFmtId="0" fontId="16" fillId="11" borderId="5" xfId="0" applyFont="1" applyFill="1" applyBorder="1"/>
    <xf numFmtId="3" fontId="6" fillId="6" borderId="19" xfId="0" applyNumberFormat="1" applyFont="1" applyFill="1" applyBorder="1"/>
    <xf numFmtId="3" fontId="6" fillId="6" borderId="3" xfId="0" applyNumberFormat="1" applyFont="1" applyFill="1" applyBorder="1"/>
    <xf numFmtId="3" fontId="19" fillId="6" borderId="3" xfId="0" applyNumberFormat="1" applyFont="1" applyFill="1" applyBorder="1"/>
    <xf numFmtId="3" fontId="14" fillId="6" borderId="3" xfId="0" applyNumberFormat="1" applyFont="1" applyFill="1" applyBorder="1"/>
    <xf numFmtId="164" fontId="13" fillId="10" borderId="0" xfId="1" applyNumberFormat="1" applyFont="1" applyFill="1" applyBorder="1"/>
    <xf numFmtId="1" fontId="0" fillId="10" borderId="0" xfId="0" applyNumberFormat="1" applyFill="1" applyBorder="1"/>
    <xf numFmtId="3" fontId="6" fillId="10" borderId="7" xfId="0" applyNumberFormat="1" applyFont="1" applyFill="1" applyBorder="1" applyAlignment="1">
      <alignment horizontal="left"/>
    </xf>
    <xf numFmtId="9" fontId="7" fillId="10" borderId="9" xfId="1" applyFont="1" applyFill="1" applyBorder="1" applyAlignment="1">
      <alignment horizontal="left"/>
    </xf>
    <xf numFmtId="3" fontId="0" fillId="10" borderId="0" xfId="0" applyNumberFormat="1" applyFill="1" applyBorder="1" applyAlignment="1">
      <alignment horizontal="left" indent="1"/>
    </xf>
    <xf numFmtId="3" fontId="6" fillId="10" borderId="0" xfId="0" applyNumberFormat="1" applyFont="1" applyFill="1" applyBorder="1" applyAlignment="1">
      <alignment horizontal="left"/>
    </xf>
    <xf numFmtId="3" fontId="6" fillId="6" borderId="2" xfId="0" applyNumberFormat="1" applyFont="1" applyFill="1" applyBorder="1" applyAlignment="1">
      <alignment horizontal="left"/>
    </xf>
    <xf numFmtId="0" fontId="6" fillId="9" borderId="2" xfId="0" applyFont="1" applyFill="1" applyBorder="1"/>
    <xf numFmtId="0" fontId="6" fillId="6" borderId="3" xfId="0" applyFont="1" applyFill="1" applyBorder="1" applyAlignment="1">
      <alignment horizontal="left"/>
    </xf>
    <xf numFmtId="0" fontId="7" fillId="10" borderId="0" xfId="0" applyFont="1" applyFill="1" applyBorder="1"/>
    <xf numFmtId="164" fontId="12" fillId="6" borderId="3" xfId="1" applyNumberFormat="1" applyFont="1" applyFill="1" applyBorder="1" applyAlignment="1">
      <alignment horizontal="left"/>
    </xf>
    <xf numFmtId="9" fontId="15" fillId="10" borderId="9" xfId="1" applyFont="1" applyFill="1" applyBorder="1"/>
    <xf numFmtId="9" fontId="7" fillId="10" borderId="9" xfId="1" applyFont="1" applyFill="1" applyBorder="1"/>
    <xf numFmtId="9" fontId="17" fillId="10" borderId="9" xfId="1" applyFont="1" applyFill="1" applyBorder="1"/>
    <xf numFmtId="1" fontId="14" fillId="6" borderId="9" xfId="0" applyNumberFormat="1" applyFont="1" applyFill="1" applyBorder="1"/>
    <xf numFmtId="3" fontId="14" fillId="6" borderId="9" xfId="0" applyNumberFormat="1" applyFont="1" applyFill="1" applyBorder="1"/>
    <xf numFmtId="14" fontId="7" fillId="3" borderId="4" xfId="1" applyNumberFormat="1" applyFont="1" applyFill="1" applyBorder="1"/>
    <xf numFmtId="3" fontId="7" fillId="3" borderId="4" xfId="1" applyNumberFormat="1" applyFont="1" applyFill="1" applyBorder="1"/>
    <xf numFmtId="9" fontId="7" fillId="3" borderId="4" xfId="1" applyFont="1" applyFill="1" applyBorder="1"/>
    <xf numFmtId="9" fontId="7" fillId="5" borderId="4" xfId="1" applyFont="1" applyFill="1" applyBorder="1"/>
    <xf numFmtId="14" fontId="0" fillId="2" borderId="0" xfId="0" applyNumberFormat="1" applyFill="1" applyBorder="1"/>
    <xf numFmtId="9" fontId="0" fillId="2" borderId="0" xfId="1" applyFont="1" applyFill="1" applyBorder="1"/>
    <xf numFmtId="3" fontId="0" fillId="2" borderId="0" xfId="0" applyNumberFormat="1" applyFill="1" applyBorder="1"/>
    <xf numFmtId="0" fontId="0" fillId="2" borderId="5" xfId="0" applyFill="1" applyBorder="1"/>
    <xf numFmtId="0" fontId="0" fillId="0" borderId="10" xfId="0" applyBorder="1" applyAlignment="1">
      <alignment wrapText="1"/>
    </xf>
    <xf numFmtId="14" fontId="0" fillId="0" borderId="10" xfId="0" applyNumberFormat="1" applyBorder="1" applyAlignment="1">
      <alignment wrapText="1"/>
    </xf>
    <xf numFmtId="0" fontId="6" fillId="2" borderId="11" xfId="0" applyFont="1" applyFill="1" applyBorder="1" applyAlignment="1">
      <alignment horizontal="left" wrapText="1"/>
    </xf>
    <xf numFmtId="0" fontId="7" fillId="10" borderId="10" xfId="0" applyFont="1" applyFill="1" applyBorder="1" applyAlignment="1">
      <alignment wrapText="1"/>
    </xf>
    <xf numFmtId="3" fontId="0" fillId="10" borderId="10" xfId="0" applyNumberFormat="1" applyFill="1" applyBorder="1" applyAlignment="1">
      <alignment wrapText="1"/>
    </xf>
    <xf numFmtId="0" fontId="7" fillId="0" borderId="10" xfId="0" applyFont="1" applyBorder="1" applyAlignment="1">
      <alignment wrapText="1"/>
    </xf>
    <xf numFmtId="0" fontId="0" fillId="7" borderId="10" xfId="0" applyFont="1" applyFill="1" applyBorder="1" applyAlignment="1">
      <alignment wrapText="1"/>
    </xf>
    <xf numFmtId="0" fontId="0" fillId="9" borderId="6" xfId="0" applyFill="1" applyBorder="1"/>
    <xf numFmtId="0" fontId="13" fillId="9" borderId="6" xfId="0" applyFont="1" applyFill="1" applyBorder="1"/>
    <xf numFmtId="0" fontId="13" fillId="0" borderId="15" xfId="0" applyFont="1" applyBorder="1"/>
    <xf numFmtId="0" fontId="14" fillId="0" borderId="8" xfId="0" applyFont="1" applyBorder="1"/>
    <xf numFmtId="0" fontId="13" fillId="0" borderId="8" xfId="0" applyFont="1" applyBorder="1"/>
    <xf numFmtId="0" fontId="13" fillId="0" borderId="23" xfId="0" applyFont="1" applyBorder="1"/>
    <xf numFmtId="9" fontId="7" fillId="10" borderId="0" xfId="1" applyFont="1" applyFill="1" applyBorder="1"/>
    <xf numFmtId="3" fontId="14" fillId="6" borderId="6" xfId="0" applyNumberFormat="1" applyFont="1" applyFill="1" applyBorder="1"/>
    <xf numFmtId="3" fontId="6" fillId="10" borderId="5" xfId="0" applyNumberFormat="1" applyFont="1" applyFill="1" applyBorder="1"/>
    <xf numFmtId="0" fontId="27" fillId="4" borderId="2" xfId="0" applyFont="1" applyFill="1" applyBorder="1"/>
    <xf numFmtId="1" fontId="16" fillId="2" borderId="4" xfId="0" applyNumberFormat="1" applyFont="1" applyFill="1" applyBorder="1"/>
    <xf numFmtId="3" fontId="19" fillId="3" borderId="1" xfId="0" applyNumberFormat="1" applyFont="1" applyFill="1" applyBorder="1"/>
    <xf numFmtId="3" fontId="16" fillId="10" borderId="4" xfId="0" applyNumberFormat="1" applyFont="1" applyFill="1" applyBorder="1"/>
    <xf numFmtId="1" fontId="16" fillId="5" borderId="1" xfId="0" applyNumberFormat="1" applyFont="1" applyFill="1" applyBorder="1"/>
    <xf numFmtId="3" fontId="16" fillId="5" borderId="1" xfId="0" applyNumberFormat="1" applyFont="1" applyFill="1" applyBorder="1"/>
    <xf numFmtId="3" fontId="16" fillId="2" borderId="4" xfId="0" applyNumberFormat="1" applyFont="1" applyFill="1" applyBorder="1"/>
    <xf numFmtId="3" fontId="19" fillId="7" borderId="5" xfId="0" applyNumberFormat="1" applyFont="1" applyFill="1" applyBorder="1"/>
    <xf numFmtId="3" fontId="19" fillId="7" borderId="0" xfId="0" applyNumberFormat="1" applyFont="1" applyFill="1" applyBorder="1"/>
    <xf numFmtId="3" fontId="19" fillId="7" borderId="6" xfId="0" applyNumberFormat="1" applyFont="1" applyFill="1" applyBorder="1"/>
    <xf numFmtId="1" fontId="16" fillId="0" borderId="0" xfId="0" applyNumberFormat="1" applyFont="1"/>
    <xf numFmtId="1" fontId="16" fillId="2" borderId="1" xfId="0" applyNumberFormat="1" applyFont="1" applyFill="1" applyBorder="1"/>
    <xf numFmtId="3" fontId="19" fillId="7" borderId="2" xfId="0" applyNumberFormat="1" applyFont="1" applyFill="1" applyBorder="1"/>
    <xf numFmtId="1" fontId="16" fillId="10" borderId="5" xfId="0" applyNumberFormat="1" applyFont="1" applyFill="1" applyBorder="1"/>
    <xf numFmtId="9" fontId="17" fillId="10" borderId="4" xfId="1" applyFont="1" applyFill="1" applyBorder="1"/>
    <xf numFmtId="3" fontId="19" fillId="8" borderId="8" xfId="0" applyNumberFormat="1" applyFont="1" applyFill="1" applyBorder="1"/>
    <xf numFmtId="164" fontId="16" fillId="10" borderId="0" xfId="1" applyNumberFormat="1" applyFont="1" applyFill="1" applyBorder="1"/>
    <xf numFmtId="164" fontId="16" fillId="10" borderId="6" xfId="1" applyNumberFormat="1" applyFont="1" applyFill="1" applyBorder="1"/>
    <xf numFmtId="1" fontId="19" fillId="8" borderId="7" xfId="0" applyNumberFormat="1" applyFont="1" applyFill="1" applyBorder="1"/>
    <xf numFmtId="3" fontId="16" fillId="10" borderId="7" xfId="0" applyNumberFormat="1" applyFont="1" applyFill="1" applyBorder="1"/>
    <xf numFmtId="3" fontId="16" fillId="10" borderId="0" xfId="0" applyNumberFormat="1" applyFont="1" applyFill="1" applyBorder="1"/>
    <xf numFmtId="9" fontId="18" fillId="10" borderId="0" xfId="1" applyFont="1" applyFill="1"/>
    <xf numFmtId="3" fontId="0" fillId="10" borderId="0" xfId="0" applyNumberFormat="1" applyFill="1" applyBorder="1" applyAlignment="1">
      <alignment horizontal="left" indent="2"/>
    </xf>
    <xf numFmtId="3" fontId="0" fillId="10" borderId="10" xfId="0" applyNumberFormat="1" applyFill="1" applyBorder="1" applyAlignment="1">
      <alignment horizontal="left" indent="2"/>
    </xf>
    <xf numFmtId="9" fontId="7" fillId="10" borderId="0" xfId="1" applyFont="1" applyFill="1" applyBorder="1" applyAlignment="1">
      <alignment horizontal="left" indent="2"/>
    </xf>
    <xf numFmtId="9" fontId="7" fillId="10" borderId="10" xfId="1" applyFont="1" applyFill="1" applyBorder="1" applyAlignment="1">
      <alignment horizontal="left" indent="2"/>
    </xf>
    <xf numFmtId="3" fontId="0" fillId="10" borderId="5" xfId="0" applyNumberFormat="1" applyFill="1" applyBorder="1" applyAlignment="1">
      <alignment horizontal="left" indent="1"/>
    </xf>
    <xf numFmtId="3" fontId="13" fillId="10" borderId="5" xfId="0" applyNumberFormat="1" applyFont="1" applyFill="1" applyBorder="1"/>
    <xf numFmtId="3" fontId="0" fillId="10" borderId="14" xfId="0" applyNumberFormat="1" applyFill="1" applyBorder="1" applyAlignment="1">
      <alignment horizontal="left" indent="1"/>
    </xf>
    <xf numFmtId="3" fontId="16" fillId="10" borderId="5" xfId="0" applyNumberFormat="1" applyFont="1" applyFill="1" applyBorder="1"/>
    <xf numFmtId="9" fontId="15" fillId="10" borderId="0" xfId="1" applyFont="1" applyFill="1" applyBorder="1"/>
    <xf numFmtId="9" fontId="7" fillId="10" borderId="4" xfId="1" applyFont="1" applyFill="1" applyBorder="1" applyAlignment="1">
      <alignment horizontal="left" indent="1"/>
    </xf>
    <xf numFmtId="9" fontId="7" fillId="10" borderId="13" xfId="1" applyFont="1" applyFill="1" applyBorder="1" applyAlignment="1">
      <alignment horizontal="left" indent="1"/>
    </xf>
    <xf numFmtId="4" fontId="3" fillId="10" borderId="0" xfId="1" applyNumberFormat="1" applyFont="1" applyFill="1" applyBorder="1"/>
    <xf numFmtId="4" fontId="13" fillId="10" borderId="0" xfId="1" applyNumberFormat="1" applyFont="1" applyFill="1" applyBorder="1"/>
    <xf numFmtId="4" fontId="3" fillId="10" borderId="4" xfId="1" applyNumberFormat="1" applyFont="1" applyFill="1" applyBorder="1"/>
    <xf numFmtId="4" fontId="13" fillId="10" borderId="4" xfId="1" applyNumberFormat="1" applyFont="1" applyFill="1" applyBorder="1"/>
    <xf numFmtId="4" fontId="6" fillId="10" borderId="0" xfId="0" applyNumberFormat="1" applyFont="1" applyFill="1" applyBorder="1"/>
    <xf numFmtId="4" fontId="6" fillId="10" borderId="0" xfId="0" applyNumberFormat="1" applyFont="1" applyFill="1" applyBorder="1" applyAlignment="1">
      <alignment horizontal="left"/>
    </xf>
    <xf numFmtId="4" fontId="6" fillId="10" borderId="0" xfId="1" applyNumberFormat="1" applyFont="1" applyFill="1" applyBorder="1"/>
    <xf numFmtId="4" fontId="19" fillId="10" borderId="0" xfId="1" applyNumberFormat="1" applyFont="1" applyFill="1" applyBorder="1"/>
    <xf numFmtId="4" fontId="14" fillId="10" borderId="0" xfId="1" applyNumberFormat="1" applyFont="1" applyFill="1" applyBorder="1"/>
    <xf numFmtId="3" fontId="6" fillId="3" borderId="1" xfId="1" applyNumberFormat="1" applyFont="1" applyFill="1" applyBorder="1"/>
    <xf numFmtId="164" fontId="7" fillId="10" borderId="10" xfId="1" applyNumberFormat="1" applyFont="1" applyFill="1" applyBorder="1" applyAlignment="1">
      <alignment wrapText="1"/>
    </xf>
    <xf numFmtId="0" fontId="6" fillId="10" borderId="0" xfId="0" applyFont="1" applyFill="1"/>
    <xf numFmtId="0" fontId="19" fillId="10" borderId="0" xfId="0" applyFont="1" applyFill="1"/>
    <xf numFmtId="164" fontId="12" fillId="10" borderId="10" xfId="1" applyNumberFormat="1" applyFont="1" applyFill="1" applyBorder="1" applyAlignment="1">
      <alignment wrapText="1"/>
    </xf>
    <xf numFmtId="164" fontId="7" fillId="10" borderId="10" xfId="1" applyNumberFormat="1" applyFont="1" applyFill="1" applyBorder="1" applyAlignment="1">
      <alignment horizontal="left" wrapText="1" indent="1"/>
    </xf>
    <xf numFmtId="0" fontId="0" fillId="0" borderId="25" xfId="0" applyBorder="1"/>
    <xf numFmtId="14" fontId="0" fillId="0" borderId="25" xfId="0" applyNumberFormat="1" applyBorder="1"/>
    <xf numFmtId="0" fontId="22" fillId="4" borderId="28" xfId="0" applyFont="1" applyFill="1" applyBorder="1"/>
    <xf numFmtId="0" fontId="0" fillId="2" borderId="26" xfId="0" applyFill="1" applyBorder="1"/>
    <xf numFmtId="3" fontId="0" fillId="10" borderId="25" xfId="0" applyNumberFormat="1" applyFill="1" applyBorder="1"/>
    <xf numFmtId="3" fontId="7" fillId="10" borderId="25" xfId="1" applyNumberFormat="1" applyFont="1" applyFill="1" applyBorder="1"/>
    <xf numFmtId="3" fontId="0" fillId="3" borderId="29" xfId="0" applyNumberFormat="1" applyFont="1" applyFill="1" applyBorder="1" applyAlignment="1">
      <alignment horizontal="left"/>
    </xf>
    <xf numFmtId="3" fontId="0" fillId="10" borderId="25" xfId="0" applyNumberFormat="1" applyFont="1" applyFill="1" applyBorder="1" applyAlignment="1">
      <alignment horizontal="left"/>
    </xf>
    <xf numFmtId="3" fontId="7" fillId="10" borderId="26" xfId="1" applyNumberFormat="1" applyFont="1" applyFill="1" applyBorder="1"/>
    <xf numFmtId="9" fontId="7" fillId="5" borderId="29" xfId="1" applyFont="1" applyFill="1" applyBorder="1"/>
    <xf numFmtId="3" fontId="7" fillId="5" borderId="29" xfId="1" applyNumberFormat="1" applyFont="1" applyFill="1" applyBorder="1"/>
    <xf numFmtId="3" fontId="0" fillId="2" borderId="26" xfId="0" applyNumberFormat="1" applyFill="1" applyBorder="1"/>
    <xf numFmtId="3" fontId="4" fillId="10" borderId="25" xfId="1" applyNumberFormat="1" applyFont="1" applyFill="1" applyBorder="1"/>
    <xf numFmtId="3" fontId="6" fillId="7" borderId="27" xfId="0" applyNumberFormat="1" applyFont="1" applyFill="1" applyBorder="1"/>
    <xf numFmtId="3" fontId="6" fillId="7" borderId="25" xfId="0" applyNumberFormat="1" applyFont="1" applyFill="1" applyBorder="1"/>
    <xf numFmtId="3" fontId="6" fillId="7" borderId="22" xfId="0" applyNumberFormat="1" applyFont="1" applyFill="1" applyBorder="1"/>
    <xf numFmtId="1" fontId="0" fillId="2" borderId="26" xfId="0" applyNumberFormat="1" applyFill="1" applyBorder="1"/>
    <xf numFmtId="3" fontId="0" fillId="10" borderId="27" xfId="0" applyNumberFormat="1" applyFill="1" applyBorder="1"/>
    <xf numFmtId="4" fontId="3" fillId="10" borderId="25" xfId="1" applyNumberFormat="1" applyFont="1" applyFill="1" applyBorder="1"/>
    <xf numFmtId="4" fontId="3" fillId="10" borderId="26" xfId="1" applyNumberFormat="1" applyFont="1" applyFill="1" applyBorder="1"/>
    <xf numFmtId="4" fontId="6" fillId="10" borderId="25" xfId="1" applyNumberFormat="1" applyFont="1" applyFill="1" applyBorder="1"/>
    <xf numFmtId="0" fontId="0" fillId="2" borderId="29" xfId="0" applyFill="1" applyBorder="1"/>
    <xf numFmtId="3" fontId="6" fillId="7" borderId="28" xfId="0" applyNumberFormat="1" applyFont="1" applyFill="1" applyBorder="1"/>
    <xf numFmtId="0" fontId="0" fillId="10" borderId="25" xfId="0" applyFill="1" applyBorder="1"/>
    <xf numFmtId="0" fontId="7" fillId="10" borderId="25" xfId="0" applyFont="1" applyFill="1" applyBorder="1"/>
    <xf numFmtId="0" fontId="0" fillId="10" borderId="27" xfId="0" applyFill="1" applyBorder="1"/>
    <xf numFmtId="0" fontId="7" fillId="10" borderId="26" xfId="0" applyFont="1" applyFill="1" applyBorder="1"/>
    <xf numFmtId="3" fontId="6" fillId="8" borderId="20" xfId="0" applyNumberFormat="1" applyFont="1" applyFill="1" applyBorder="1"/>
    <xf numFmtId="0" fontId="0" fillId="10" borderId="25" xfId="0" applyFont="1" applyFill="1" applyBorder="1"/>
    <xf numFmtId="0" fontId="0" fillId="10" borderId="22" xfId="0" applyFill="1" applyBorder="1"/>
    <xf numFmtId="0" fontId="6" fillId="8" borderId="21" xfId="0" applyFont="1" applyFill="1" applyBorder="1"/>
    <xf numFmtId="3" fontId="0" fillId="10" borderId="21" xfId="0" applyNumberFormat="1" applyFill="1" applyBorder="1"/>
    <xf numFmtId="3" fontId="0" fillId="10" borderId="22" xfId="0" applyNumberFormat="1" applyFill="1" applyBorder="1"/>
    <xf numFmtId="0" fontId="6" fillId="10" borderId="10" xfId="0" applyFont="1" applyFill="1" applyBorder="1" applyAlignment="1">
      <alignment wrapText="1"/>
    </xf>
    <xf numFmtId="2" fontId="14" fillId="10" borderId="0" xfId="0" applyNumberFormat="1" applyFont="1" applyFill="1"/>
    <xf numFmtId="9" fontId="19" fillId="10" borderId="0" xfId="0" applyNumberFormat="1" applyFont="1" applyFill="1"/>
    <xf numFmtId="0" fontId="6" fillId="10" borderId="16" xfId="0" applyFont="1" applyFill="1" applyBorder="1" applyAlignment="1">
      <alignment wrapText="1"/>
    </xf>
    <xf numFmtId="9" fontId="19" fillId="10" borderId="6" xfId="1" applyFont="1" applyFill="1" applyBorder="1"/>
    <xf numFmtId="2" fontId="14" fillId="10" borderId="6" xfId="0" applyNumberFormat="1" applyFont="1" applyFill="1" applyBorder="1"/>
    <xf numFmtId="0" fontId="7" fillId="10" borderId="4" xfId="0" applyFont="1" applyFill="1" applyBorder="1" applyAlignment="1">
      <alignment wrapText="1"/>
    </xf>
    <xf numFmtId="0" fontId="7" fillId="10" borderId="0" xfId="0" applyFont="1" applyFill="1" applyAlignment="1"/>
    <xf numFmtId="0" fontId="7" fillId="10" borderId="4" xfId="0" applyFont="1" applyFill="1" applyBorder="1" applyAlignment="1"/>
    <xf numFmtId="4" fontId="0" fillId="10" borderId="0" xfId="1" applyNumberFormat="1" applyFont="1" applyFill="1" applyBorder="1" applyAlignment="1">
      <alignment horizontal="left" indent="2"/>
    </xf>
    <xf numFmtId="3" fontId="13" fillId="12" borderId="20" xfId="0" applyNumberFormat="1" applyFont="1" applyFill="1" applyBorder="1"/>
    <xf numFmtId="9" fontId="15" fillId="12" borderId="20" xfId="0" applyNumberFormat="1" applyFont="1" applyFill="1" applyBorder="1"/>
    <xf numFmtId="3" fontId="14" fillId="12" borderId="21" xfId="0" applyNumberFormat="1" applyFont="1" applyFill="1" applyBorder="1"/>
    <xf numFmtId="9" fontId="15" fillId="12" borderId="22" xfId="1" applyFont="1" applyFill="1" applyBorder="1"/>
    <xf numFmtId="3" fontId="13" fillId="12" borderId="21" xfId="0" applyNumberFormat="1" applyFont="1" applyFill="1" applyBorder="1"/>
    <xf numFmtId="9" fontId="15" fillId="12" borderId="25" xfId="1" applyFont="1" applyFill="1" applyBorder="1"/>
    <xf numFmtId="9" fontId="15" fillId="12" borderId="20" xfId="1" applyFont="1" applyFill="1" applyBorder="1"/>
    <xf numFmtId="164" fontId="15" fillId="12" borderId="20" xfId="0" applyNumberFormat="1" applyFont="1" applyFill="1" applyBorder="1"/>
    <xf numFmtId="164" fontId="18" fillId="12" borderId="20" xfId="1" applyNumberFormat="1" applyFont="1" applyFill="1" applyBorder="1"/>
    <xf numFmtId="164" fontId="15" fillId="12" borderId="20" xfId="1" applyNumberFormat="1" applyFont="1" applyFill="1" applyBorder="1"/>
    <xf numFmtId="14" fontId="13" fillId="12" borderId="15" xfId="0" applyNumberFormat="1" applyFont="1" applyFill="1" applyBorder="1"/>
    <xf numFmtId="14" fontId="13" fillId="12" borderId="8" xfId="0" applyNumberFormat="1" applyFont="1" applyFill="1" applyBorder="1"/>
    <xf numFmtId="3" fontId="13" fillId="12" borderId="8" xfId="0" applyNumberFormat="1" applyFont="1" applyFill="1" applyBorder="1"/>
    <xf numFmtId="9" fontId="13" fillId="12" borderId="8" xfId="1" applyFont="1" applyFill="1" applyBorder="1"/>
    <xf numFmtId="9" fontId="13" fillId="12" borderId="23" xfId="1" applyFont="1" applyFill="1" applyBorder="1"/>
    <xf numFmtId="14" fontId="13" fillId="12" borderId="17" xfId="0" applyNumberFormat="1" applyFont="1" applyFill="1" applyBorder="1"/>
    <xf numFmtId="14" fontId="13" fillId="12" borderId="7" xfId="0" applyNumberFormat="1" applyFont="1" applyFill="1" applyBorder="1"/>
    <xf numFmtId="3" fontId="13" fillId="12" borderId="7" xfId="0" applyNumberFormat="1" applyFont="1" applyFill="1" applyBorder="1"/>
    <xf numFmtId="9" fontId="13" fillId="12" borderId="7" xfId="1" applyFont="1" applyFill="1" applyBorder="1"/>
    <xf numFmtId="9" fontId="13" fillId="12" borderId="24" xfId="1" applyFont="1" applyFill="1" applyBorder="1"/>
    <xf numFmtId="14" fontId="0" fillId="12" borderId="15" xfId="0" applyNumberFormat="1" applyFill="1" applyBorder="1"/>
    <xf numFmtId="14" fontId="0" fillId="12" borderId="8" xfId="0" applyNumberFormat="1" applyFill="1" applyBorder="1"/>
    <xf numFmtId="3" fontId="0" fillId="12" borderId="8" xfId="0" applyNumberFormat="1" applyFill="1" applyBorder="1"/>
    <xf numFmtId="9" fontId="0" fillId="12" borderId="8" xfId="1" applyFont="1" applyFill="1" applyBorder="1"/>
    <xf numFmtId="9" fontId="0" fillId="12" borderId="23" xfId="1" applyFont="1" applyFill="1" applyBorder="1"/>
    <xf numFmtId="14" fontId="7" fillId="12" borderId="15" xfId="1" applyNumberFormat="1" applyFont="1" applyFill="1" applyBorder="1"/>
    <xf numFmtId="14" fontId="7" fillId="12" borderId="8" xfId="1" applyNumberFormat="1" applyFont="1" applyFill="1" applyBorder="1"/>
    <xf numFmtId="3" fontId="7" fillId="12" borderId="8" xfId="1" applyNumberFormat="1" applyFont="1" applyFill="1" applyBorder="1"/>
    <xf numFmtId="9" fontId="7" fillId="12" borderId="8" xfId="1" applyFont="1" applyFill="1" applyBorder="1"/>
    <xf numFmtId="14" fontId="15" fillId="12" borderId="15" xfId="1" applyNumberFormat="1" applyFont="1" applyFill="1" applyBorder="1"/>
    <xf numFmtId="14" fontId="15" fillId="12" borderId="8" xfId="1" applyNumberFormat="1" applyFont="1" applyFill="1" applyBorder="1"/>
    <xf numFmtId="3" fontId="15" fillId="12" borderId="8" xfId="1" applyNumberFormat="1" applyFont="1" applyFill="1" applyBorder="1"/>
    <xf numFmtId="9" fontId="15" fillId="12" borderId="8" xfId="1" applyFont="1" applyFill="1" applyBorder="1"/>
    <xf numFmtId="14" fontId="13" fillId="12" borderId="15" xfId="1" applyNumberFormat="1" applyFont="1" applyFill="1" applyBorder="1"/>
    <xf numFmtId="14" fontId="13" fillId="12" borderId="8" xfId="1" applyNumberFormat="1" applyFont="1" applyFill="1" applyBorder="1"/>
    <xf numFmtId="3" fontId="13" fillId="12" borderId="8" xfId="1" applyNumberFormat="1" applyFont="1" applyFill="1" applyBorder="1"/>
    <xf numFmtId="3" fontId="2" fillId="10" borderId="0" xfId="1" applyNumberFormat="1" applyFont="1" applyFill="1"/>
    <xf numFmtId="4" fontId="2" fillId="10" borderId="0" xfId="1" applyNumberFormat="1" applyFont="1" applyFill="1" applyBorder="1" applyAlignment="1">
      <alignment horizontal="left" indent="2"/>
    </xf>
    <xf numFmtId="4" fontId="2" fillId="10" borderId="0" xfId="1" applyNumberFormat="1" applyFont="1" applyFill="1" applyBorder="1"/>
    <xf numFmtId="4" fontId="2" fillId="10" borderId="0" xfId="1" applyNumberFormat="1" applyFont="1" applyFill="1" applyBorder="1" applyAlignment="1">
      <alignment horizontal="left" indent="3"/>
    </xf>
    <xf numFmtId="4" fontId="2" fillId="10" borderId="4" xfId="1" applyNumberFormat="1" applyFont="1" applyFill="1" applyBorder="1" applyAlignment="1">
      <alignment horizontal="left" indent="1"/>
    </xf>
    <xf numFmtId="4" fontId="2" fillId="10" borderId="4" xfId="1" applyNumberFormat="1" applyFont="1" applyFill="1" applyBorder="1"/>
    <xf numFmtId="3" fontId="13" fillId="12" borderId="20" xfId="1" applyNumberFormat="1" applyFont="1" applyFill="1" applyBorder="1"/>
    <xf numFmtId="3" fontId="13" fillId="12" borderId="23" xfId="0" applyNumberFormat="1" applyFont="1" applyFill="1" applyBorder="1"/>
    <xf numFmtId="0" fontId="13" fillId="12" borderId="20" xfId="0" applyFont="1" applyFill="1" applyBorder="1"/>
    <xf numFmtId="9" fontId="13" fillId="12" borderId="20" xfId="0" applyNumberFormat="1" applyFont="1" applyFill="1" applyBorder="1"/>
    <xf numFmtId="9" fontId="7" fillId="10" borderId="10" xfId="1" applyFont="1" applyFill="1" applyBorder="1" applyAlignment="1">
      <alignment horizontal="left" indent="1"/>
    </xf>
    <xf numFmtId="9" fontId="7" fillId="10" borderId="0" xfId="1" applyFont="1" applyFill="1" applyBorder="1" applyAlignment="1">
      <alignment horizontal="left" indent="1"/>
    </xf>
    <xf numFmtId="164" fontId="7" fillId="10" borderId="0" xfId="1" applyNumberFormat="1" applyFont="1" applyFill="1" applyBorder="1"/>
    <xf numFmtId="164" fontId="12" fillId="10" borderId="0" xfId="1" applyNumberFormat="1" applyFont="1" applyFill="1" applyBorder="1"/>
    <xf numFmtId="164" fontId="20" fillId="10" borderId="0" xfId="1" applyNumberFormat="1" applyFont="1" applyFill="1" applyBorder="1"/>
    <xf numFmtId="164" fontId="18" fillId="10" borderId="0" xfId="1" applyNumberFormat="1" applyFont="1" applyFill="1" applyBorder="1"/>
    <xf numFmtId="164" fontId="17" fillId="10" borderId="0" xfId="1" applyNumberFormat="1" applyFont="1" applyFill="1" applyBorder="1"/>
    <xf numFmtId="164" fontId="15" fillId="10" borderId="0" xfId="1" applyNumberFormat="1" applyFont="1" applyFill="1" applyBorder="1"/>
    <xf numFmtId="164" fontId="1" fillId="10" borderId="0" xfId="1" applyNumberFormat="1" applyFont="1" applyFill="1" applyBorder="1"/>
    <xf numFmtId="164" fontId="1" fillId="10" borderId="10" xfId="1" applyNumberFormat="1" applyFont="1" applyFill="1" applyBorder="1" applyAlignment="1">
      <alignment horizontal="left" wrapText="1" indent="1"/>
    </xf>
    <xf numFmtId="2" fontId="1" fillId="10" borderId="0" xfId="1" applyNumberFormat="1" applyFont="1" applyFill="1" applyBorder="1"/>
    <xf numFmtId="2" fontId="1" fillId="10" borderId="10" xfId="1" applyNumberFormat="1" applyFont="1" applyFill="1" applyBorder="1" applyAlignment="1">
      <alignment horizontal="left" wrapText="1" indent="1"/>
    </xf>
    <xf numFmtId="2" fontId="1" fillId="10" borderId="10" xfId="1" applyNumberFormat="1" applyFont="1" applyFill="1" applyBorder="1" applyAlignment="1">
      <alignment wrapText="1"/>
    </xf>
    <xf numFmtId="2" fontId="1" fillId="10" borderId="6" xfId="1" applyNumberFormat="1" applyFont="1" applyFill="1" applyBorder="1"/>
    <xf numFmtId="2" fontId="6" fillId="10" borderId="16" xfId="1" applyNumberFormat="1" applyFont="1" applyFill="1" applyBorder="1" applyAlignment="1">
      <alignment wrapText="1"/>
    </xf>
    <xf numFmtId="165" fontId="16" fillId="10" borderId="0" xfId="1" applyNumberFormat="1" applyFont="1" applyFill="1" applyBorder="1"/>
    <xf numFmtId="165" fontId="16" fillId="10" borderId="6" xfId="1" applyNumberFormat="1" applyFont="1" applyFill="1" applyBorder="1"/>
    <xf numFmtId="165" fontId="13" fillId="10" borderId="0" xfId="1" applyNumberFormat="1" applyFont="1" applyFill="1" applyBorder="1"/>
    <xf numFmtId="165" fontId="13" fillId="10" borderId="6" xfId="1" applyNumberFormat="1" applyFont="1" applyFill="1" applyBorder="1"/>
    <xf numFmtId="0" fontId="16" fillId="13" borderId="1" xfId="0" applyFont="1" applyFill="1" applyBorder="1"/>
    <xf numFmtId="0" fontId="13" fillId="13" borderId="1" xfId="0" applyFont="1" applyFill="1" applyBorder="1"/>
    <xf numFmtId="0" fontId="0" fillId="13" borderId="1" xfId="0" applyFont="1" applyFill="1" applyBorder="1"/>
    <xf numFmtId="0" fontId="0" fillId="13" borderId="12" xfId="0" applyFont="1" applyFill="1" applyBorder="1" applyAlignment="1">
      <alignment wrapText="1"/>
    </xf>
    <xf numFmtId="164" fontId="12" fillId="10" borderId="9" xfId="1" applyNumberFormat="1" applyFont="1" applyFill="1" applyBorder="1"/>
    <xf numFmtId="164" fontId="12" fillId="10" borderId="18" xfId="1" applyNumberFormat="1" applyFont="1" applyFill="1" applyBorder="1" applyAlignment="1">
      <alignment wrapText="1"/>
    </xf>
    <xf numFmtId="164" fontId="20" fillId="10" borderId="9" xfId="1" applyNumberFormat="1" applyFont="1" applyFill="1" applyBorder="1"/>
    <xf numFmtId="164" fontId="18" fillId="10" borderId="9" xfId="1" applyNumberFormat="1" applyFont="1" applyFill="1" applyBorder="1"/>
    <xf numFmtId="164" fontId="16" fillId="10" borderId="0" xfId="0" applyNumberFormat="1" applyFont="1" applyFill="1"/>
    <xf numFmtId="164" fontId="13" fillId="10" borderId="0" xfId="0" applyNumberFormat="1" applyFont="1" applyFill="1"/>
    <xf numFmtId="3" fontId="7" fillId="10" borderId="0" xfId="0" applyNumberFormat="1" applyFont="1" applyFill="1" applyBorder="1" applyAlignment="1">
      <alignment horizontal="left"/>
    </xf>
    <xf numFmtId="3" fontId="7" fillId="10" borderId="0" xfId="0" applyNumberFormat="1" applyFont="1" applyFill="1" applyBorder="1"/>
    <xf numFmtId="3" fontId="7" fillId="10" borderId="10" xfId="0" applyNumberFormat="1" applyFont="1" applyFill="1" applyBorder="1" applyAlignment="1">
      <alignment horizontal="left"/>
    </xf>
    <xf numFmtId="9" fontId="17" fillId="10" borderId="0" xfId="1" applyFont="1" applyFill="1" applyBorder="1"/>
    <xf numFmtId="3" fontId="6" fillId="10" borderId="5" xfId="0" applyNumberFormat="1" applyFont="1" applyFill="1" applyBorder="1" applyAlignment="1">
      <alignment horizontal="left" indent="1"/>
    </xf>
    <xf numFmtId="3" fontId="6" fillId="10" borderId="14" xfId="0" applyNumberFormat="1" applyFont="1" applyFill="1" applyBorder="1" applyAlignment="1">
      <alignment horizontal="left" indent="1"/>
    </xf>
    <xf numFmtId="3" fontId="14" fillId="10" borderId="5" xfId="0" applyNumberFormat="1" applyFont="1" applyFill="1" applyBorder="1"/>
    <xf numFmtId="0" fontId="12" fillId="10" borderId="0" xfId="0" applyFont="1" applyFill="1" applyBorder="1" applyAlignment="1">
      <alignment horizontal="left" indent="1"/>
    </xf>
    <xf numFmtId="0" fontId="12" fillId="10" borderId="0" xfId="0" applyFont="1" applyFill="1"/>
    <xf numFmtId="9" fontId="18" fillId="12" borderId="20" xfId="1" applyFont="1" applyFill="1" applyBorder="1"/>
    <xf numFmtId="0" fontId="12" fillId="10" borderId="10" xfId="0" applyFont="1" applyFill="1" applyBorder="1" applyAlignment="1">
      <alignment horizontal="left" indent="1"/>
    </xf>
    <xf numFmtId="9" fontId="12" fillId="10" borderId="0" xfId="0" applyNumberFormat="1" applyFont="1" applyFill="1"/>
    <xf numFmtId="3" fontId="6" fillId="10" borderId="0" xfId="0" applyNumberFormat="1" applyFont="1" applyFill="1" applyBorder="1" applyAlignment="1">
      <alignment horizontal="left" indent="1"/>
    </xf>
    <xf numFmtId="3" fontId="6" fillId="10" borderId="0" xfId="0" applyNumberFormat="1" applyFont="1" applyFill="1"/>
    <xf numFmtId="3" fontId="14" fillId="10" borderId="0" xfId="0" applyNumberFormat="1" applyFont="1" applyFill="1"/>
    <xf numFmtId="3" fontId="6" fillId="10" borderId="10" xfId="0" applyNumberFormat="1" applyFont="1" applyFill="1" applyBorder="1" applyAlignment="1">
      <alignment horizontal="left" indent="1"/>
    </xf>
    <xf numFmtId="164" fontId="7" fillId="10" borderId="30" xfId="1" applyNumberFormat="1" applyFont="1" applyFill="1" applyBorder="1"/>
    <xf numFmtId="9" fontId="7" fillId="10" borderId="0" xfId="1" applyNumberFormat="1" applyFont="1" applyFill="1" applyBorder="1"/>
    <xf numFmtId="9" fontId="7" fillId="10" borderId="30" xfId="1" applyNumberFormat="1" applyFont="1" applyFill="1" applyBorder="1"/>
    <xf numFmtId="9" fontId="12" fillId="10" borderId="30" xfId="1" applyNumberFormat="1" applyFont="1" applyFill="1" applyBorder="1"/>
    <xf numFmtId="164" fontId="12" fillId="10" borderId="0" xfId="0" applyNumberFormat="1" applyFont="1" applyFill="1"/>
    <xf numFmtId="164" fontId="18" fillId="10" borderId="0" xfId="1" applyNumberFormat="1" applyFont="1" applyFill="1"/>
  </cellXfs>
  <cellStyles count="12">
    <cellStyle name="Followed Hyperlink" xfId="5" builtinId="9" hidden="1"/>
    <cellStyle name="Followed Hyperlink" xfId="7" builtinId="9" hidden="1"/>
    <cellStyle name="Followed Hyperlink" xfId="9" builtinId="9" hidden="1"/>
    <cellStyle name="Followed Hyperlink" xfId="11" builtinId="9" hidden="1"/>
    <cellStyle name="Hyperlink" xfId="4" builtinId="8" hidden="1"/>
    <cellStyle name="Hyperlink" xfId="6" builtinId="8" hidden="1"/>
    <cellStyle name="Hyperlink" xfId="8" builtinId="8" hidden="1"/>
    <cellStyle name="Hyperlink" xfId="10" builtinId="8" hidden="1"/>
    <cellStyle name="Normal" xfId="0" builtinId="0"/>
    <cellStyle name="Normal 2" xfId="2"/>
    <cellStyle name="Normal 3" xfId="3"/>
    <cellStyle name="Percent" xfId="1" builtinId="5"/>
  </cellStyles>
  <dxfs count="0"/>
  <tableStyles count="0" defaultTableStyle="TableStyleMedium9" defaultPivotStyle="PivotStyleMedium7"/>
  <colors>
    <mruColors>
      <color rgb="FF0432FF"/>
      <color rgb="FFDCDCD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 Id="rId3" Type="http://schemas.openxmlformats.org/officeDocument/2006/relationships/chartUserShapes" Target="../drawings/drawing11.xml"/></Relationships>
</file>

<file path=xl/charts/_rels/chart11.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12.xml.rels><?xml version="1.0" encoding="UTF-8" standalone="yes"?>
<Relationships xmlns="http://schemas.openxmlformats.org/package/2006/relationships"><Relationship Id="rId1" Type="http://schemas.microsoft.com/office/2011/relationships/chartStyle" Target="style12.xml"/><Relationship Id="rId2" Type="http://schemas.microsoft.com/office/2011/relationships/chartColorStyle" Target="colors12.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 Id="rId3"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 Id="rId3"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 Id="rId3"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 Id="rId3"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 Id="rId3"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 Id="rId3"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 Id="rId3"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 Id="rId3"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Attention growth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'Number dashboard'!$I$16</c:f>
              <c:strCache>
                <c:ptCount val="1"/>
                <c:pt idx="0">
                  <c:v>Organic</c:v>
                </c:pt>
              </c:strCache>
            </c:strRef>
          </c:tx>
          <c:spPr>
            <a:ln w="28575" cap="rnd">
              <a:solidFill>
                <a:schemeClr val="accent1"/>
              </a:solidFill>
              <a:round/>
            </a:ln>
            <a:effectLst/>
          </c:spPr>
          <c:marker>
            <c:symbol val="none"/>
          </c:marker>
          <c:cat>
            <c:strRef>
              <c:f>'Number dashboard'!$J$11:$BE$11</c:f>
              <c:strCache>
                <c:ptCount val="48"/>
                <c:pt idx="0">
                  <c:v>1/1/2016</c:v>
                </c:pt>
                <c:pt idx="1">
                  <c:v>1/2/2016</c:v>
                </c:pt>
                <c:pt idx="2">
                  <c:v>1/3/2016</c:v>
                </c:pt>
                <c:pt idx="3">
                  <c:v>1/4/2016</c:v>
                </c:pt>
                <c:pt idx="4">
                  <c:v>1/5/2016</c:v>
                </c:pt>
                <c:pt idx="5">
                  <c:v>1/6/2016</c:v>
                </c:pt>
                <c:pt idx="6">
                  <c:v>1/7/2016</c:v>
                </c:pt>
                <c:pt idx="7">
                  <c:v>1/8/2016</c:v>
                </c:pt>
                <c:pt idx="8">
                  <c:v>1/9/2016</c:v>
                </c:pt>
                <c:pt idx="9">
                  <c:v>1/10/2016</c:v>
                </c:pt>
                <c:pt idx="10">
                  <c:v>1/11/2016</c:v>
                </c:pt>
                <c:pt idx="11">
                  <c:v>1/12/2016</c:v>
                </c:pt>
                <c:pt idx="12">
                  <c:v>1/1/2017</c:v>
                </c:pt>
                <c:pt idx="13">
                  <c:v>1/2/2017</c:v>
                </c:pt>
                <c:pt idx="14">
                  <c:v>1/3/2017e</c:v>
                </c:pt>
                <c:pt idx="15">
                  <c:v>1/4/2017e</c:v>
                </c:pt>
                <c:pt idx="16">
                  <c:v>1/5/2017e</c:v>
                </c:pt>
                <c:pt idx="17">
                  <c:v>1/6/2017e</c:v>
                </c:pt>
                <c:pt idx="18">
                  <c:v>1/7/2017e</c:v>
                </c:pt>
                <c:pt idx="19">
                  <c:v>1/8/2017e</c:v>
                </c:pt>
                <c:pt idx="20">
                  <c:v>1/9/2017e</c:v>
                </c:pt>
                <c:pt idx="21">
                  <c:v>1/10/2017e</c:v>
                </c:pt>
                <c:pt idx="22">
                  <c:v>1/11/2017e</c:v>
                </c:pt>
                <c:pt idx="23">
                  <c:v>1/12/2017e</c:v>
                </c:pt>
                <c:pt idx="24">
                  <c:v>1/1/2018e</c:v>
                </c:pt>
                <c:pt idx="25">
                  <c:v>1/2/2018e</c:v>
                </c:pt>
                <c:pt idx="26">
                  <c:v>1/3/2018e</c:v>
                </c:pt>
                <c:pt idx="27">
                  <c:v>1/4/2018e</c:v>
                </c:pt>
                <c:pt idx="28">
                  <c:v>1/5/2018e</c:v>
                </c:pt>
                <c:pt idx="29">
                  <c:v>1/6/2018e</c:v>
                </c:pt>
                <c:pt idx="30">
                  <c:v>1/7/2018e</c:v>
                </c:pt>
                <c:pt idx="31">
                  <c:v>1/8/2018e</c:v>
                </c:pt>
                <c:pt idx="32">
                  <c:v>1/9/2018e</c:v>
                </c:pt>
                <c:pt idx="33">
                  <c:v>1/10/2018e</c:v>
                </c:pt>
                <c:pt idx="34">
                  <c:v>1/11/2018e</c:v>
                </c:pt>
                <c:pt idx="35">
                  <c:v>1/12/2018e</c:v>
                </c:pt>
                <c:pt idx="36">
                  <c:v>1/1/2019e</c:v>
                </c:pt>
                <c:pt idx="37">
                  <c:v>1/2/2019e</c:v>
                </c:pt>
                <c:pt idx="38">
                  <c:v>1/3/2019e</c:v>
                </c:pt>
                <c:pt idx="39">
                  <c:v>1/4/2019e</c:v>
                </c:pt>
                <c:pt idx="40">
                  <c:v>1/5/2019e</c:v>
                </c:pt>
                <c:pt idx="41">
                  <c:v>1/6/2019e</c:v>
                </c:pt>
                <c:pt idx="42">
                  <c:v>1/7/2019e</c:v>
                </c:pt>
                <c:pt idx="43">
                  <c:v>1/8/2019e</c:v>
                </c:pt>
                <c:pt idx="44">
                  <c:v>1/9/2019e</c:v>
                </c:pt>
                <c:pt idx="45">
                  <c:v>1/10/2019e</c:v>
                </c:pt>
                <c:pt idx="46">
                  <c:v>1/11/2019e</c:v>
                </c:pt>
                <c:pt idx="47">
                  <c:v>1/12/2019e</c:v>
                </c:pt>
              </c:strCache>
            </c:strRef>
          </c:cat>
          <c:val>
            <c:numRef>
              <c:f>'Number dashboard'!$J$16:$BE$16</c:f>
              <c:numCache>
                <c:formatCode>0%</c:formatCode>
                <c:ptCount val="48"/>
                <c:pt idx="1">
                  <c:v>0.03</c:v>
                </c:pt>
                <c:pt idx="2">
                  <c:v>0.03</c:v>
                </c:pt>
                <c:pt idx="3">
                  <c:v>0.03</c:v>
                </c:pt>
                <c:pt idx="4">
                  <c:v>0.03</c:v>
                </c:pt>
                <c:pt idx="5">
                  <c:v>0.03</c:v>
                </c:pt>
                <c:pt idx="6">
                  <c:v>0.03</c:v>
                </c:pt>
                <c:pt idx="7">
                  <c:v>0.03</c:v>
                </c:pt>
                <c:pt idx="8">
                  <c:v>0.03</c:v>
                </c:pt>
                <c:pt idx="9">
                  <c:v>0.03</c:v>
                </c:pt>
                <c:pt idx="10">
                  <c:v>0.03</c:v>
                </c:pt>
                <c:pt idx="11">
                  <c:v>0.03</c:v>
                </c:pt>
                <c:pt idx="12">
                  <c:v>0.04</c:v>
                </c:pt>
                <c:pt idx="13">
                  <c:v>0.0316666666666667</c:v>
                </c:pt>
                <c:pt idx="14">
                  <c:v>0.0319444444444445</c:v>
                </c:pt>
                <c:pt idx="15">
                  <c:v>0.0319444444444445</c:v>
                </c:pt>
                <c:pt idx="16">
                  <c:v>0.0319444444444445</c:v>
                </c:pt>
                <c:pt idx="17">
                  <c:v>0.0319444444444445</c:v>
                </c:pt>
                <c:pt idx="18">
                  <c:v>0.0319444444444445</c:v>
                </c:pt>
                <c:pt idx="19">
                  <c:v>0.0319444444444445</c:v>
                </c:pt>
                <c:pt idx="20">
                  <c:v>0.0319444444444445</c:v>
                </c:pt>
                <c:pt idx="21">
                  <c:v>0.0319444444444445</c:v>
                </c:pt>
                <c:pt idx="22">
                  <c:v>0.0319444444444445</c:v>
                </c:pt>
                <c:pt idx="23">
                  <c:v>0.0319444444444445</c:v>
                </c:pt>
                <c:pt idx="24">
                  <c:v>0.0319444444444445</c:v>
                </c:pt>
                <c:pt idx="25">
                  <c:v>0.0319444444444445</c:v>
                </c:pt>
                <c:pt idx="26">
                  <c:v>0.0319444444444445</c:v>
                </c:pt>
                <c:pt idx="27">
                  <c:v>0.0319444444444445</c:v>
                </c:pt>
                <c:pt idx="28">
                  <c:v>0.0319444444444445</c:v>
                </c:pt>
                <c:pt idx="29">
                  <c:v>0.0319444444444445</c:v>
                </c:pt>
                <c:pt idx="30">
                  <c:v>0.0319444444444445</c:v>
                </c:pt>
                <c:pt idx="31">
                  <c:v>0.0319444444444445</c:v>
                </c:pt>
                <c:pt idx="32">
                  <c:v>0.0319444444444445</c:v>
                </c:pt>
                <c:pt idx="33">
                  <c:v>0.0319444444444445</c:v>
                </c:pt>
                <c:pt idx="34">
                  <c:v>0.0319444444444445</c:v>
                </c:pt>
                <c:pt idx="35">
                  <c:v>0.0319444444444445</c:v>
                </c:pt>
                <c:pt idx="36">
                  <c:v>0.0319444444444445</c:v>
                </c:pt>
                <c:pt idx="37">
                  <c:v>0.0319444444444445</c:v>
                </c:pt>
                <c:pt idx="38">
                  <c:v>0.0319444444444445</c:v>
                </c:pt>
                <c:pt idx="39">
                  <c:v>0.0319444444444445</c:v>
                </c:pt>
                <c:pt idx="40">
                  <c:v>0.0319444444444445</c:v>
                </c:pt>
                <c:pt idx="41">
                  <c:v>0.0319444444444445</c:v>
                </c:pt>
                <c:pt idx="42">
                  <c:v>0.0319444444444445</c:v>
                </c:pt>
                <c:pt idx="43">
                  <c:v>0.0319444444444445</c:v>
                </c:pt>
                <c:pt idx="44">
                  <c:v>0.0319444444444445</c:v>
                </c:pt>
                <c:pt idx="45">
                  <c:v>0.0319444444444445</c:v>
                </c:pt>
                <c:pt idx="46">
                  <c:v>0.0319444444444445</c:v>
                </c:pt>
                <c:pt idx="47">
                  <c:v>0.0319444444444445</c:v>
                </c:pt>
              </c:numCache>
            </c:numRef>
          </c:val>
          <c:smooth val="0"/>
        </c:ser>
        <c:ser>
          <c:idx val="1"/>
          <c:order val="1"/>
          <c:tx>
            <c:strRef>
              <c:f>'Number dashboard'!$I$17</c:f>
              <c:strCache>
                <c:ptCount val="1"/>
                <c:pt idx="0">
                  <c:v>Paid</c:v>
                </c:pt>
              </c:strCache>
            </c:strRef>
          </c:tx>
          <c:spPr>
            <a:ln w="28575" cap="rnd">
              <a:solidFill>
                <a:schemeClr val="accent2"/>
              </a:solidFill>
              <a:round/>
            </a:ln>
            <a:effectLst/>
          </c:spPr>
          <c:marker>
            <c:symbol val="none"/>
          </c:marker>
          <c:cat>
            <c:strRef>
              <c:f>'Number dashboard'!$J$11:$BE$11</c:f>
              <c:strCache>
                <c:ptCount val="48"/>
                <c:pt idx="0">
                  <c:v>1/1/2016</c:v>
                </c:pt>
                <c:pt idx="1">
                  <c:v>1/2/2016</c:v>
                </c:pt>
                <c:pt idx="2">
                  <c:v>1/3/2016</c:v>
                </c:pt>
                <c:pt idx="3">
                  <c:v>1/4/2016</c:v>
                </c:pt>
                <c:pt idx="4">
                  <c:v>1/5/2016</c:v>
                </c:pt>
                <c:pt idx="5">
                  <c:v>1/6/2016</c:v>
                </c:pt>
                <c:pt idx="6">
                  <c:v>1/7/2016</c:v>
                </c:pt>
                <c:pt idx="7">
                  <c:v>1/8/2016</c:v>
                </c:pt>
                <c:pt idx="8">
                  <c:v>1/9/2016</c:v>
                </c:pt>
                <c:pt idx="9">
                  <c:v>1/10/2016</c:v>
                </c:pt>
                <c:pt idx="10">
                  <c:v>1/11/2016</c:v>
                </c:pt>
                <c:pt idx="11">
                  <c:v>1/12/2016</c:v>
                </c:pt>
                <c:pt idx="12">
                  <c:v>1/1/2017</c:v>
                </c:pt>
                <c:pt idx="13">
                  <c:v>1/2/2017</c:v>
                </c:pt>
                <c:pt idx="14">
                  <c:v>1/3/2017e</c:v>
                </c:pt>
                <c:pt idx="15">
                  <c:v>1/4/2017e</c:v>
                </c:pt>
                <c:pt idx="16">
                  <c:v>1/5/2017e</c:v>
                </c:pt>
                <c:pt idx="17">
                  <c:v>1/6/2017e</c:v>
                </c:pt>
                <c:pt idx="18">
                  <c:v>1/7/2017e</c:v>
                </c:pt>
                <c:pt idx="19">
                  <c:v>1/8/2017e</c:v>
                </c:pt>
                <c:pt idx="20">
                  <c:v>1/9/2017e</c:v>
                </c:pt>
                <c:pt idx="21">
                  <c:v>1/10/2017e</c:v>
                </c:pt>
                <c:pt idx="22">
                  <c:v>1/11/2017e</c:v>
                </c:pt>
                <c:pt idx="23">
                  <c:v>1/12/2017e</c:v>
                </c:pt>
                <c:pt idx="24">
                  <c:v>1/1/2018e</c:v>
                </c:pt>
                <c:pt idx="25">
                  <c:v>1/2/2018e</c:v>
                </c:pt>
                <c:pt idx="26">
                  <c:v>1/3/2018e</c:v>
                </c:pt>
                <c:pt idx="27">
                  <c:v>1/4/2018e</c:v>
                </c:pt>
                <c:pt idx="28">
                  <c:v>1/5/2018e</c:v>
                </c:pt>
                <c:pt idx="29">
                  <c:v>1/6/2018e</c:v>
                </c:pt>
                <c:pt idx="30">
                  <c:v>1/7/2018e</c:v>
                </c:pt>
                <c:pt idx="31">
                  <c:v>1/8/2018e</c:v>
                </c:pt>
                <c:pt idx="32">
                  <c:v>1/9/2018e</c:v>
                </c:pt>
                <c:pt idx="33">
                  <c:v>1/10/2018e</c:v>
                </c:pt>
                <c:pt idx="34">
                  <c:v>1/11/2018e</c:v>
                </c:pt>
                <c:pt idx="35">
                  <c:v>1/12/2018e</c:v>
                </c:pt>
                <c:pt idx="36">
                  <c:v>1/1/2019e</c:v>
                </c:pt>
                <c:pt idx="37">
                  <c:v>1/2/2019e</c:v>
                </c:pt>
                <c:pt idx="38">
                  <c:v>1/3/2019e</c:v>
                </c:pt>
                <c:pt idx="39">
                  <c:v>1/4/2019e</c:v>
                </c:pt>
                <c:pt idx="40">
                  <c:v>1/5/2019e</c:v>
                </c:pt>
                <c:pt idx="41">
                  <c:v>1/6/2019e</c:v>
                </c:pt>
                <c:pt idx="42">
                  <c:v>1/7/2019e</c:v>
                </c:pt>
                <c:pt idx="43">
                  <c:v>1/8/2019e</c:v>
                </c:pt>
                <c:pt idx="44">
                  <c:v>1/9/2019e</c:v>
                </c:pt>
                <c:pt idx="45">
                  <c:v>1/10/2019e</c:v>
                </c:pt>
                <c:pt idx="46">
                  <c:v>1/11/2019e</c:v>
                </c:pt>
                <c:pt idx="47">
                  <c:v>1/12/2019e</c:v>
                </c:pt>
              </c:strCache>
            </c:strRef>
          </c:cat>
          <c:val>
            <c:numRef>
              <c:f>'Number dashboard'!$J$17:$BE$17</c:f>
              <c:numCache>
                <c:formatCode>0%</c:formatCode>
                <c:ptCount val="48"/>
                <c:pt idx="1">
                  <c:v>0.0480009225153741</c:v>
                </c:pt>
                <c:pt idx="2">
                  <c:v>0.0480734098452642</c:v>
                </c:pt>
                <c:pt idx="3">
                  <c:v>0.0481461272029955</c:v>
                </c:pt>
                <c:pt idx="4">
                  <c:v>0.0482190665860287</c:v>
                </c:pt>
                <c:pt idx="5">
                  <c:v>0.0482922198822779</c:v>
                </c:pt>
                <c:pt idx="6">
                  <c:v>0.0483655788736015</c:v>
                </c:pt>
                <c:pt idx="7">
                  <c:v>0.0484391352394096</c:v>
                </c:pt>
                <c:pt idx="8">
                  <c:v>0.0485128805603763</c:v>
                </c:pt>
                <c:pt idx="9">
                  <c:v>0.048586806322255</c:v>
                </c:pt>
                <c:pt idx="10">
                  <c:v>0.0486609039197983</c:v>
                </c:pt>
                <c:pt idx="11">
                  <c:v>0.0487351646607721</c:v>
                </c:pt>
                <c:pt idx="12">
                  <c:v>0.048809579770066</c:v>
                </c:pt>
                <c:pt idx="13">
                  <c:v>0.0488841403938911</c:v>
                </c:pt>
                <c:pt idx="14">
                  <c:v>0.0489588376040624</c:v>
                </c:pt>
                <c:pt idx="15">
                  <c:v>0.0490336624023679</c:v>
                </c:pt>
                <c:pt idx="16">
                  <c:v>0.0491086057250065</c:v>
                </c:pt>
                <c:pt idx="17">
                  <c:v>0.0491836584471044</c:v>
                </c:pt>
                <c:pt idx="18">
                  <c:v>0.0492588113872951</c:v>
                </c:pt>
                <c:pt idx="19">
                  <c:v>0.0493340553123649</c:v>
                </c:pt>
                <c:pt idx="20">
                  <c:v>0.0494093809419531</c:v>
                </c:pt>
                <c:pt idx="21">
                  <c:v>0.0494847789533059</c:v>
                </c:pt>
                <c:pt idx="22">
                  <c:v>0.0495602399860793</c:v>
                </c:pt>
                <c:pt idx="23">
                  <c:v>0.0496357546471791</c:v>
                </c:pt>
                <c:pt idx="24">
                  <c:v>0.0497113135156448</c:v>
                </c:pt>
                <c:pt idx="25">
                  <c:v>0.0497869071475576</c:v>
                </c:pt>
                <c:pt idx="26">
                  <c:v>0.04986252608098</c:v>
                </c:pt>
                <c:pt idx="27">
                  <c:v>0.0499381608409091</c:v>
                </c:pt>
                <c:pt idx="28">
                  <c:v>0.0500138019442526</c:v>
                </c:pt>
                <c:pt idx="29">
                  <c:v>0.0500894399048071</c:v>
                </c:pt>
                <c:pt idx="30">
                  <c:v>0.0501650652382437</c:v>
                </c:pt>
                <c:pt idx="31">
                  <c:v>0.0502406684670875</c:v>
                </c:pt>
                <c:pt idx="32">
                  <c:v>0.0503162401256951</c:v>
                </c:pt>
                <c:pt idx="33">
                  <c:v>0.0503917707652131</c:v>
                </c:pt>
                <c:pt idx="34">
                  <c:v>0.0504672509585207</c:v>
                </c:pt>
                <c:pt idx="35">
                  <c:v>0.0505426713051467</c:v>
                </c:pt>
                <c:pt idx="36">
                  <c:v>0.0506180224361561</c:v>
                </c:pt>
                <c:pt idx="37">
                  <c:v>0.0506932950190029</c:v>
                </c:pt>
                <c:pt idx="38">
                  <c:v>0.0507684797623393</c:v>
                </c:pt>
                <c:pt idx="39">
                  <c:v>0.0508435674207817</c:v>
                </c:pt>
                <c:pt idx="40">
                  <c:v>0.0509185487996226</c:v>
                </c:pt>
                <c:pt idx="41">
                  <c:v>0.050993414759489</c:v>
                </c:pt>
                <c:pt idx="42">
                  <c:v>0.0510681562209354</c:v>
                </c:pt>
                <c:pt idx="43">
                  <c:v>0.0511427641689752</c:v>
                </c:pt>
                <c:pt idx="44">
                  <c:v>0.051217229657537</c:v>
                </c:pt>
                <c:pt idx="45">
                  <c:v>0.0512915438138466</c:v>
                </c:pt>
                <c:pt idx="46">
                  <c:v>0.0513656978427306</c:v>
                </c:pt>
                <c:pt idx="47">
                  <c:v>0.0514396830308317</c:v>
                </c:pt>
              </c:numCache>
            </c:numRef>
          </c:val>
          <c:smooth val="0"/>
        </c:ser>
        <c:ser>
          <c:idx val="2"/>
          <c:order val="2"/>
          <c:tx>
            <c:strRef>
              <c:f>'Number dashboard'!$I$18</c:f>
              <c:strCache>
                <c:ptCount val="1"/>
                <c:pt idx="0">
                  <c:v>Total</c:v>
                </c:pt>
              </c:strCache>
            </c:strRef>
          </c:tx>
          <c:spPr>
            <a:ln w="28575" cap="rnd">
              <a:solidFill>
                <a:schemeClr val="accent3"/>
              </a:solidFill>
              <a:round/>
            </a:ln>
            <a:effectLst/>
          </c:spPr>
          <c:marker>
            <c:symbol val="none"/>
          </c:marker>
          <c:cat>
            <c:strRef>
              <c:f>'Number dashboard'!$J$11:$BE$11</c:f>
              <c:strCache>
                <c:ptCount val="48"/>
                <c:pt idx="0">
                  <c:v>1/1/2016</c:v>
                </c:pt>
                <c:pt idx="1">
                  <c:v>1/2/2016</c:v>
                </c:pt>
                <c:pt idx="2">
                  <c:v>1/3/2016</c:v>
                </c:pt>
                <c:pt idx="3">
                  <c:v>1/4/2016</c:v>
                </c:pt>
                <c:pt idx="4">
                  <c:v>1/5/2016</c:v>
                </c:pt>
                <c:pt idx="5">
                  <c:v>1/6/2016</c:v>
                </c:pt>
                <c:pt idx="6">
                  <c:v>1/7/2016</c:v>
                </c:pt>
                <c:pt idx="7">
                  <c:v>1/8/2016</c:v>
                </c:pt>
                <c:pt idx="8">
                  <c:v>1/9/2016</c:v>
                </c:pt>
                <c:pt idx="9">
                  <c:v>1/10/2016</c:v>
                </c:pt>
                <c:pt idx="10">
                  <c:v>1/11/2016</c:v>
                </c:pt>
                <c:pt idx="11">
                  <c:v>1/12/2016</c:v>
                </c:pt>
                <c:pt idx="12">
                  <c:v>1/1/2017</c:v>
                </c:pt>
                <c:pt idx="13">
                  <c:v>1/2/2017</c:v>
                </c:pt>
                <c:pt idx="14">
                  <c:v>1/3/2017e</c:v>
                </c:pt>
                <c:pt idx="15">
                  <c:v>1/4/2017e</c:v>
                </c:pt>
                <c:pt idx="16">
                  <c:v>1/5/2017e</c:v>
                </c:pt>
                <c:pt idx="17">
                  <c:v>1/6/2017e</c:v>
                </c:pt>
                <c:pt idx="18">
                  <c:v>1/7/2017e</c:v>
                </c:pt>
                <c:pt idx="19">
                  <c:v>1/8/2017e</c:v>
                </c:pt>
                <c:pt idx="20">
                  <c:v>1/9/2017e</c:v>
                </c:pt>
                <c:pt idx="21">
                  <c:v>1/10/2017e</c:v>
                </c:pt>
                <c:pt idx="22">
                  <c:v>1/11/2017e</c:v>
                </c:pt>
                <c:pt idx="23">
                  <c:v>1/12/2017e</c:v>
                </c:pt>
                <c:pt idx="24">
                  <c:v>1/1/2018e</c:v>
                </c:pt>
                <c:pt idx="25">
                  <c:v>1/2/2018e</c:v>
                </c:pt>
                <c:pt idx="26">
                  <c:v>1/3/2018e</c:v>
                </c:pt>
                <c:pt idx="27">
                  <c:v>1/4/2018e</c:v>
                </c:pt>
                <c:pt idx="28">
                  <c:v>1/5/2018e</c:v>
                </c:pt>
                <c:pt idx="29">
                  <c:v>1/6/2018e</c:v>
                </c:pt>
                <c:pt idx="30">
                  <c:v>1/7/2018e</c:v>
                </c:pt>
                <c:pt idx="31">
                  <c:v>1/8/2018e</c:v>
                </c:pt>
                <c:pt idx="32">
                  <c:v>1/9/2018e</c:v>
                </c:pt>
                <c:pt idx="33">
                  <c:v>1/10/2018e</c:v>
                </c:pt>
                <c:pt idx="34">
                  <c:v>1/11/2018e</c:v>
                </c:pt>
                <c:pt idx="35">
                  <c:v>1/12/2018e</c:v>
                </c:pt>
                <c:pt idx="36">
                  <c:v>1/1/2019e</c:v>
                </c:pt>
                <c:pt idx="37">
                  <c:v>1/2/2019e</c:v>
                </c:pt>
                <c:pt idx="38">
                  <c:v>1/3/2019e</c:v>
                </c:pt>
                <c:pt idx="39">
                  <c:v>1/4/2019e</c:v>
                </c:pt>
                <c:pt idx="40">
                  <c:v>1/5/2019e</c:v>
                </c:pt>
                <c:pt idx="41">
                  <c:v>1/6/2019e</c:v>
                </c:pt>
                <c:pt idx="42">
                  <c:v>1/7/2019e</c:v>
                </c:pt>
                <c:pt idx="43">
                  <c:v>1/8/2019e</c:v>
                </c:pt>
                <c:pt idx="44">
                  <c:v>1/9/2019e</c:v>
                </c:pt>
                <c:pt idx="45">
                  <c:v>1/10/2019e</c:v>
                </c:pt>
                <c:pt idx="46">
                  <c:v>1/11/2019e</c:v>
                </c:pt>
                <c:pt idx="47">
                  <c:v>1/12/2019e</c:v>
                </c:pt>
              </c:strCache>
            </c:strRef>
          </c:cat>
          <c:val>
            <c:numRef>
              <c:f>'Number dashboard'!$J$18:$BE$18</c:f>
              <c:numCache>
                <c:formatCode>0%</c:formatCode>
                <c:ptCount val="48"/>
                <c:pt idx="1">
                  <c:v>0.0390025375025</c:v>
                </c:pt>
                <c:pt idx="2">
                  <c:v>0.0391170708656345</c:v>
                </c:pt>
                <c:pt idx="3">
                  <c:v>0.0392326507530294</c:v>
                </c:pt>
                <c:pt idx="4">
                  <c:v>0.0393492684658549</c:v>
                </c:pt>
                <c:pt idx="5">
                  <c:v>0.0394669146397735</c:v>
                </c:pt>
                <c:pt idx="6">
                  <c:v>0.0395855792389281</c:v>
                </c:pt>
                <c:pt idx="7">
                  <c:v>0.0397052515506848</c:v>
                </c:pt>
                <c:pt idx="8">
                  <c:v>0.0398259201811564</c:v>
                </c:pt>
                <c:pt idx="9">
                  <c:v>0.0399475730515424</c:v>
                </c:pt>
                <c:pt idx="10">
                  <c:v>0.0400701973953112</c:v>
                </c:pt>
                <c:pt idx="11">
                  <c:v>0.0401937797562535</c:v>
                </c:pt>
                <c:pt idx="12">
                  <c:v>0.0448326406437278</c:v>
                </c:pt>
                <c:pt idx="13">
                  <c:v>0.0411475467300066</c:v>
                </c:pt>
                <c:pt idx="14">
                  <c:v>0.0413831171393535</c:v>
                </c:pt>
                <c:pt idx="15">
                  <c:v>0.041493591133448</c:v>
                </c:pt>
                <c:pt idx="16">
                  <c:v>0.041604903968933</c:v>
                </c:pt>
                <c:pt idx="17">
                  <c:v>0.0417170437678882</c:v>
                </c:pt>
                <c:pt idx="18">
                  <c:v>0.0418299980904424</c:v>
                </c:pt>
                <c:pt idx="19">
                  <c:v>0.0419437539354048</c:v>
                </c:pt>
                <c:pt idx="20">
                  <c:v>0.0420582977416228</c:v>
                </c:pt>
                <c:pt idx="21">
                  <c:v>0.0421736153900836</c:v>
                </c:pt>
                <c:pt idx="22">
                  <c:v>0.0422896922067681</c:v>
                </c:pt>
                <c:pt idx="23">
                  <c:v>0.0424065129662705</c:v>
                </c:pt>
                <c:pt idx="24">
                  <c:v>0.0425240618961991</c:v>
                </c:pt>
                <c:pt idx="25">
                  <c:v>0.0426423226823522</c:v>
                </c:pt>
                <c:pt idx="26">
                  <c:v>0.0427612784746953</c:v>
                </c:pt>
                <c:pt idx="27">
                  <c:v>0.042880911894122</c:v>
                </c:pt>
                <c:pt idx="28">
                  <c:v>0.0430012050400248</c:v>
                </c:pt>
                <c:pt idx="29">
                  <c:v>0.0431221394986554</c:v>
                </c:pt>
                <c:pt idx="30">
                  <c:v>0.0432436963522906</c:v>
                </c:pt>
                <c:pt idx="31">
                  <c:v>0.0433658561891876</c:v>
                </c:pt>
                <c:pt idx="32">
                  <c:v>0.043488599114335</c:v>
                </c:pt>
                <c:pt idx="33">
                  <c:v>0.0436119047609824</c:v>
                </c:pt>
                <c:pt idx="34">
                  <c:v>0.0437357523029487</c:v>
                </c:pt>
                <c:pt idx="35">
                  <c:v>0.0438601204676905</c:v>
                </c:pt>
                <c:pt idx="36">
                  <c:v>0.0439849875501212</c:v>
                </c:pt>
                <c:pt idx="37">
                  <c:v>0.044110331427166</c:v>
                </c:pt>
                <c:pt idx="38">
                  <c:v>0.044236129573032</c:v>
                </c:pt>
                <c:pt idx="39">
                  <c:v>0.0443623590751796</c:v>
                </c:pt>
                <c:pt idx="40">
                  <c:v>0.0444889966509652</c:v>
                </c:pt>
                <c:pt idx="41">
                  <c:v>0.0446160186649425</c:v>
                </c:pt>
                <c:pt idx="42">
                  <c:v>0.0447434011467878</c:v>
                </c:pt>
                <c:pt idx="43">
                  <c:v>0.0448711198098266</c:v>
                </c:pt>
                <c:pt idx="44">
                  <c:v>0.0449991500701332</c:v>
                </c:pt>
                <c:pt idx="45">
                  <c:v>0.0451274670661665</c:v>
                </c:pt>
                <c:pt idx="46">
                  <c:v>0.0452560456789213</c:v>
                </c:pt>
                <c:pt idx="47">
                  <c:v>0.0453848605525464</c:v>
                </c:pt>
              </c:numCache>
            </c:numRef>
          </c:val>
          <c:smooth val="0"/>
        </c:ser>
        <c:dLbls>
          <c:showLegendKey val="0"/>
          <c:showVal val="0"/>
          <c:showCatName val="0"/>
          <c:showSerName val="0"/>
          <c:showPercent val="0"/>
          <c:showBubbleSize val="0"/>
        </c:dLbls>
        <c:smooth val="0"/>
        <c:axId val="1885447840"/>
        <c:axId val="1885481968"/>
      </c:lineChart>
      <c:catAx>
        <c:axId val="1885447840"/>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481968"/>
        <c:crosses val="autoZero"/>
        <c:auto val="1"/>
        <c:lblAlgn val="ctr"/>
        <c:lblOffset val="100"/>
        <c:tickLblSkip val="3"/>
        <c:tickMarkSkip val="3"/>
        <c:noMultiLvlLbl val="1"/>
      </c:catAx>
      <c:valAx>
        <c:axId val="18854819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447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Costs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0933748906386701"/>
          <c:y val="0.193820754716981"/>
          <c:w val="0.813127515310586"/>
          <c:h val="0.425239563214975"/>
        </c:manualLayout>
      </c:layout>
      <c:areaChart>
        <c:grouping val="standard"/>
        <c:varyColors val="0"/>
        <c:ser>
          <c:idx val="1"/>
          <c:order val="1"/>
          <c:tx>
            <c:v>Customer Acquisition Cost growth (RHS)</c:v>
          </c:tx>
          <c:spPr>
            <a:solidFill>
              <a:schemeClr val="accent2"/>
            </a:solidFill>
            <a:ln w="25400">
              <a:noFill/>
            </a:ln>
            <a:effectLst/>
          </c:spPr>
          <c:cat>
            <c:strRef>
              <c:f>'Number dashboard'!$J$11:$BE$11</c:f>
              <c:strCache>
                <c:ptCount val="48"/>
                <c:pt idx="0">
                  <c:v>1/1/2016</c:v>
                </c:pt>
                <c:pt idx="1">
                  <c:v>1/2/2016</c:v>
                </c:pt>
                <c:pt idx="2">
                  <c:v>1/3/2016</c:v>
                </c:pt>
                <c:pt idx="3">
                  <c:v>1/4/2016</c:v>
                </c:pt>
                <c:pt idx="4">
                  <c:v>1/5/2016</c:v>
                </c:pt>
                <c:pt idx="5">
                  <c:v>1/6/2016</c:v>
                </c:pt>
                <c:pt idx="6">
                  <c:v>1/7/2016</c:v>
                </c:pt>
                <c:pt idx="7">
                  <c:v>1/8/2016</c:v>
                </c:pt>
                <c:pt idx="8">
                  <c:v>1/9/2016</c:v>
                </c:pt>
                <c:pt idx="9">
                  <c:v>1/10/2016</c:v>
                </c:pt>
                <c:pt idx="10">
                  <c:v>1/11/2016</c:v>
                </c:pt>
                <c:pt idx="11">
                  <c:v>1/12/2016</c:v>
                </c:pt>
                <c:pt idx="12">
                  <c:v>1/1/2017</c:v>
                </c:pt>
                <c:pt idx="13">
                  <c:v>1/2/2017</c:v>
                </c:pt>
                <c:pt idx="14">
                  <c:v>1/3/2017e</c:v>
                </c:pt>
                <c:pt idx="15">
                  <c:v>1/4/2017e</c:v>
                </c:pt>
                <c:pt idx="16">
                  <c:v>1/5/2017e</c:v>
                </c:pt>
                <c:pt idx="17">
                  <c:v>1/6/2017e</c:v>
                </c:pt>
                <c:pt idx="18">
                  <c:v>1/7/2017e</c:v>
                </c:pt>
                <c:pt idx="19">
                  <c:v>1/8/2017e</c:v>
                </c:pt>
                <c:pt idx="20">
                  <c:v>1/9/2017e</c:v>
                </c:pt>
                <c:pt idx="21">
                  <c:v>1/10/2017e</c:v>
                </c:pt>
                <c:pt idx="22">
                  <c:v>1/11/2017e</c:v>
                </c:pt>
                <c:pt idx="23">
                  <c:v>1/12/2017e</c:v>
                </c:pt>
                <c:pt idx="24">
                  <c:v>1/1/2018e</c:v>
                </c:pt>
                <c:pt idx="25">
                  <c:v>1/2/2018e</c:v>
                </c:pt>
                <c:pt idx="26">
                  <c:v>1/3/2018e</c:v>
                </c:pt>
                <c:pt idx="27">
                  <c:v>1/4/2018e</c:v>
                </c:pt>
                <c:pt idx="28">
                  <c:v>1/5/2018e</c:v>
                </c:pt>
                <c:pt idx="29">
                  <c:v>1/6/2018e</c:v>
                </c:pt>
                <c:pt idx="30">
                  <c:v>1/7/2018e</c:v>
                </c:pt>
                <c:pt idx="31">
                  <c:v>1/8/2018e</c:v>
                </c:pt>
                <c:pt idx="32">
                  <c:v>1/9/2018e</c:v>
                </c:pt>
                <c:pt idx="33">
                  <c:v>1/10/2018e</c:v>
                </c:pt>
                <c:pt idx="34">
                  <c:v>1/11/2018e</c:v>
                </c:pt>
                <c:pt idx="35">
                  <c:v>1/12/2018e</c:v>
                </c:pt>
                <c:pt idx="36">
                  <c:v>1/1/2019e</c:v>
                </c:pt>
                <c:pt idx="37">
                  <c:v>1/2/2019e</c:v>
                </c:pt>
                <c:pt idx="38">
                  <c:v>1/3/2019e</c:v>
                </c:pt>
                <c:pt idx="39">
                  <c:v>1/4/2019e</c:v>
                </c:pt>
                <c:pt idx="40">
                  <c:v>1/5/2019e</c:v>
                </c:pt>
                <c:pt idx="41">
                  <c:v>1/6/2019e</c:v>
                </c:pt>
                <c:pt idx="42">
                  <c:v>1/7/2019e</c:v>
                </c:pt>
                <c:pt idx="43">
                  <c:v>1/8/2019e</c:v>
                </c:pt>
                <c:pt idx="44">
                  <c:v>1/9/2019e</c:v>
                </c:pt>
                <c:pt idx="45">
                  <c:v>1/10/2019e</c:v>
                </c:pt>
                <c:pt idx="46">
                  <c:v>1/11/2019e</c:v>
                </c:pt>
                <c:pt idx="47">
                  <c:v>1/12/2019e</c:v>
                </c:pt>
              </c:strCache>
            </c:strRef>
          </c:cat>
          <c:val>
            <c:numRef>
              <c:f>'Number dashboard'!$J$83:$BE$83</c:f>
              <c:numCache>
                <c:formatCode>0.0%</c:formatCode>
                <c:ptCount val="48"/>
                <c:pt idx="1">
                  <c:v>-0.0640718704234053</c:v>
                </c:pt>
                <c:pt idx="2">
                  <c:v>-0.153532413719154</c:v>
                </c:pt>
                <c:pt idx="3">
                  <c:v>-0.14043605458946</c:v>
                </c:pt>
                <c:pt idx="4">
                  <c:v>-0.129995283676597</c:v>
                </c:pt>
                <c:pt idx="5">
                  <c:v>-0.121488045609866</c:v>
                </c:pt>
                <c:pt idx="6">
                  <c:v>-0.114432197415677</c:v>
                </c:pt>
                <c:pt idx="7">
                  <c:v>-0.108493504627903</c:v>
                </c:pt>
                <c:pt idx="8">
                  <c:v>-0.103432960591585</c:v>
                </c:pt>
                <c:pt idx="9">
                  <c:v>-0.0990751246423188</c:v>
                </c:pt>
                <c:pt idx="10">
                  <c:v>-0.0952883052543308</c:v>
                </c:pt>
                <c:pt idx="11">
                  <c:v>-0.0919717217263193</c:v>
                </c:pt>
                <c:pt idx="12">
                  <c:v>-0.0576111091315774</c:v>
                </c:pt>
                <c:pt idx="13">
                  <c:v>-0.0163632476724755</c:v>
                </c:pt>
                <c:pt idx="14">
                  <c:v>-0.0153488704599762</c:v>
                </c:pt>
                <c:pt idx="15">
                  <c:v>-0.0142245400967395</c:v>
                </c:pt>
                <c:pt idx="16">
                  <c:v>-0.0130261171973587</c:v>
                </c:pt>
                <c:pt idx="17">
                  <c:v>-0.0117446389134999</c:v>
                </c:pt>
                <c:pt idx="18">
                  <c:v>-0.0103698002856322</c:v>
                </c:pt>
                <c:pt idx="19">
                  <c:v>-0.0088896826622441</c:v>
                </c:pt>
                <c:pt idx="20">
                  <c:v>-0.00729041423902221</c:v>
                </c:pt>
                <c:pt idx="21">
                  <c:v>-0.00555574198423181</c:v>
                </c:pt>
                <c:pt idx="22">
                  <c:v>-0.00366648665712488</c:v>
                </c:pt>
                <c:pt idx="23">
                  <c:v>-0.00159984181707851</c:v>
                </c:pt>
                <c:pt idx="24">
                  <c:v>0.62616530718578</c:v>
                </c:pt>
                <c:pt idx="25">
                  <c:v>0.00318073764820403</c:v>
                </c:pt>
                <c:pt idx="26">
                  <c:v>-0.0546116996167202</c:v>
                </c:pt>
                <c:pt idx="27">
                  <c:v>-0.054114885921946</c:v>
                </c:pt>
                <c:pt idx="28">
                  <c:v>0.229318619734417</c:v>
                </c:pt>
                <c:pt idx="29">
                  <c:v>-0.0532269076406422</c:v>
                </c:pt>
                <c:pt idx="30">
                  <c:v>-0.0528305232871722</c:v>
                </c:pt>
                <c:pt idx="31">
                  <c:v>-0.0524628057277011</c:v>
                </c:pt>
                <c:pt idx="32">
                  <c:v>-0.0521217172422929</c:v>
                </c:pt>
                <c:pt idx="33">
                  <c:v>-0.0518054028603806</c:v>
                </c:pt>
                <c:pt idx="34">
                  <c:v>-0.0515121700278451</c:v>
                </c:pt>
                <c:pt idx="35">
                  <c:v>-0.0512404709359679</c:v>
                </c:pt>
                <c:pt idx="36">
                  <c:v>-0.0129872532853097</c:v>
                </c:pt>
                <c:pt idx="37">
                  <c:v>-0.0507561159600341</c:v>
                </c:pt>
                <c:pt idx="38">
                  <c:v>-0.0505409589159793</c:v>
                </c:pt>
                <c:pt idx="39">
                  <c:v>-0.0503423110830038</c:v>
                </c:pt>
                <c:pt idx="40">
                  <c:v>-0.0501591520526282</c:v>
                </c:pt>
                <c:pt idx="41">
                  <c:v>-0.0499905378050512</c:v>
                </c:pt>
                <c:pt idx="42">
                  <c:v>-0.0498355935282524</c:v>
                </c:pt>
                <c:pt idx="43">
                  <c:v>-0.049693507238904</c:v>
                </c:pt>
                <c:pt idx="44">
                  <c:v>-0.0495635241027544</c:v>
                </c:pt>
                <c:pt idx="45">
                  <c:v>-0.0494449413667822</c:v>
                </c:pt>
                <c:pt idx="46">
                  <c:v>-0.0493371038277653</c:v>
                </c:pt>
                <c:pt idx="47">
                  <c:v>-0.0492393997723041</c:v>
                </c:pt>
              </c:numCache>
            </c:numRef>
          </c:val>
        </c:ser>
        <c:dLbls>
          <c:showLegendKey val="0"/>
          <c:showVal val="0"/>
          <c:showCatName val="0"/>
          <c:showSerName val="0"/>
          <c:showPercent val="0"/>
          <c:showBubbleSize val="0"/>
        </c:dLbls>
        <c:axId val="1896073744"/>
        <c:axId val="1896069344"/>
      </c:areaChart>
      <c:lineChart>
        <c:grouping val="standard"/>
        <c:varyColors val="0"/>
        <c:ser>
          <c:idx val="0"/>
          <c:order val="0"/>
          <c:tx>
            <c:v>Customer acquisition Cost</c:v>
          </c:tx>
          <c:spPr>
            <a:ln w="28575" cap="rnd">
              <a:solidFill>
                <a:schemeClr val="accent1"/>
              </a:solidFill>
              <a:round/>
            </a:ln>
            <a:effectLst/>
          </c:spPr>
          <c:marker>
            <c:symbol val="none"/>
          </c:marker>
          <c:cat>
            <c:strRef>
              <c:f>'Number dashboard'!$J$11:$BE$11</c:f>
              <c:strCache>
                <c:ptCount val="48"/>
                <c:pt idx="0">
                  <c:v>1/1/2016</c:v>
                </c:pt>
                <c:pt idx="1">
                  <c:v>1/2/2016</c:v>
                </c:pt>
                <c:pt idx="2">
                  <c:v>1/3/2016</c:v>
                </c:pt>
                <c:pt idx="3">
                  <c:v>1/4/2016</c:v>
                </c:pt>
                <c:pt idx="4">
                  <c:v>1/5/2016</c:v>
                </c:pt>
                <c:pt idx="5">
                  <c:v>1/6/2016</c:v>
                </c:pt>
                <c:pt idx="6">
                  <c:v>1/7/2016</c:v>
                </c:pt>
                <c:pt idx="7">
                  <c:v>1/8/2016</c:v>
                </c:pt>
                <c:pt idx="8">
                  <c:v>1/9/2016</c:v>
                </c:pt>
                <c:pt idx="9">
                  <c:v>1/10/2016</c:v>
                </c:pt>
                <c:pt idx="10">
                  <c:v>1/11/2016</c:v>
                </c:pt>
                <c:pt idx="11">
                  <c:v>1/12/2016</c:v>
                </c:pt>
                <c:pt idx="12">
                  <c:v>1/1/2017</c:v>
                </c:pt>
                <c:pt idx="13">
                  <c:v>1/2/2017</c:v>
                </c:pt>
                <c:pt idx="14">
                  <c:v>1/3/2017e</c:v>
                </c:pt>
                <c:pt idx="15">
                  <c:v>1/4/2017e</c:v>
                </c:pt>
                <c:pt idx="16">
                  <c:v>1/5/2017e</c:v>
                </c:pt>
                <c:pt idx="17">
                  <c:v>1/6/2017e</c:v>
                </c:pt>
                <c:pt idx="18">
                  <c:v>1/7/2017e</c:v>
                </c:pt>
                <c:pt idx="19">
                  <c:v>1/8/2017e</c:v>
                </c:pt>
                <c:pt idx="20">
                  <c:v>1/9/2017e</c:v>
                </c:pt>
                <c:pt idx="21">
                  <c:v>1/10/2017e</c:v>
                </c:pt>
                <c:pt idx="22">
                  <c:v>1/11/2017e</c:v>
                </c:pt>
                <c:pt idx="23">
                  <c:v>1/12/2017e</c:v>
                </c:pt>
                <c:pt idx="24">
                  <c:v>1/1/2018e</c:v>
                </c:pt>
                <c:pt idx="25">
                  <c:v>1/2/2018e</c:v>
                </c:pt>
                <c:pt idx="26">
                  <c:v>1/3/2018e</c:v>
                </c:pt>
                <c:pt idx="27">
                  <c:v>1/4/2018e</c:v>
                </c:pt>
                <c:pt idx="28">
                  <c:v>1/5/2018e</c:v>
                </c:pt>
                <c:pt idx="29">
                  <c:v>1/6/2018e</c:v>
                </c:pt>
                <c:pt idx="30">
                  <c:v>1/7/2018e</c:v>
                </c:pt>
                <c:pt idx="31">
                  <c:v>1/8/2018e</c:v>
                </c:pt>
                <c:pt idx="32">
                  <c:v>1/9/2018e</c:v>
                </c:pt>
                <c:pt idx="33">
                  <c:v>1/10/2018e</c:v>
                </c:pt>
                <c:pt idx="34">
                  <c:v>1/11/2018e</c:v>
                </c:pt>
                <c:pt idx="35">
                  <c:v>1/12/2018e</c:v>
                </c:pt>
                <c:pt idx="36">
                  <c:v>1/1/2019e</c:v>
                </c:pt>
                <c:pt idx="37">
                  <c:v>1/2/2019e</c:v>
                </c:pt>
                <c:pt idx="38">
                  <c:v>1/3/2019e</c:v>
                </c:pt>
                <c:pt idx="39">
                  <c:v>1/4/2019e</c:v>
                </c:pt>
                <c:pt idx="40">
                  <c:v>1/5/2019e</c:v>
                </c:pt>
                <c:pt idx="41">
                  <c:v>1/6/2019e</c:v>
                </c:pt>
                <c:pt idx="42">
                  <c:v>1/7/2019e</c:v>
                </c:pt>
                <c:pt idx="43">
                  <c:v>1/8/2019e</c:v>
                </c:pt>
                <c:pt idx="44">
                  <c:v>1/9/2019e</c:v>
                </c:pt>
                <c:pt idx="45">
                  <c:v>1/10/2019e</c:v>
                </c:pt>
                <c:pt idx="46">
                  <c:v>1/11/2019e</c:v>
                </c:pt>
                <c:pt idx="47">
                  <c:v>1/12/2019e</c:v>
                </c:pt>
              </c:strCache>
            </c:strRef>
          </c:cat>
          <c:val>
            <c:numRef>
              <c:f>'Number dashboard'!$J$82:$BE$82</c:f>
              <c:numCache>
                <c:formatCode>#,##0</c:formatCode>
                <c:ptCount val="48"/>
                <c:pt idx="0">
                  <c:v>368.2727272727273</c:v>
                </c:pt>
                <c:pt idx="1">
                  <c:v>344.676804810435</c:v>
                </c:pt>
                <c:pt idx="2">
                  <c:v>291.7577430148832</c:v>
                </c:pt>
                <c:pt idx="3">
                  <c:v>250.7844366899473</c:v>
                </c:pt>
                <c:pt idx="4">
                  <c:v>218.183642700762</c:v>
                </c:pt>
                <c:pt idx="5">
                  <c:v>191.676938365005</c:v>
                </c:pt>
                <c:pt idx="6">
                  <c:v>169.7429251139882</c:v>
                </c:pt>
                <c:pt idx="7">
                  <c:v>151.32692028258</c:v>
                </c:pt>
                <c:pt idx="8">
                  <c:v>135.6747289005459</c:v>
                </c:pt>
                <c:pt idx="9">
                  <c:v>122.2327382239115</c:v>
                </c:pt>
                <c:pt idx="10">
                  <c:v>110.5853877519587</c:v>
                </c:pt>
                <c:pt idx="11">
                  <c:v>100.4146592426385</c:v>
                </c:pt>
                <c:pt idx="12">
                  <c:v>94.62965935060068</c:v>
                </c:pt>
                <c:pt idx="13">
                  <c:v>93.0812107974848</c:v>
                </c:pt>
                <c:pt idx="14">
                  <c:v>91.65251935069647</c:v>
                </c:pt>
                <c:pt idx="15">
                  <c:v>90.3488044142253</c:v>
                </c:pt>
                <c:pt idx="16">
                  <c:v>89.17191029928436</c:v>
                </c:pt>
                <c:pt idx="17">
                  <c:v>88.12461841159227</c:v>
                </c:pt>
                <c:pt idx="18">
                  <c:v>87.21078371841651</c:v>
                </c:pt>
                <c:pt idx="19">
                  <c:v>86.43550752643418</c:v>
                </c:pt>
                <c:pt idx="20">
                  <c:v>85.80535687160635</c:v>
                </c:pt>
                <c:pt idx="21">
                  <c:v>85.32864444796277</c:v>
                </c:pt>
                <c:pt idx="22">
                  <c:v>85.01578811162376</c:v>
                </c:pt>
                <c:pt idx="23">
                  <c:v>84.8797762986909</c:v>
                </c:pt>
                <c:pt idx="24">
                  <c:v>138.028547498621</c:v>
                </c:pt>
                <c:pt idx="25">
                  <c:v>138.4675800961768</c:v>
                </c:pt>
                <c:pt idx="26">
                  <c:v>130.9056302053102</c:v>
                </c:pt>
                <c:pt idx="27">
                  <c:v>123.8216869602094</c:v>
                </c:pt>
                <c:pt idx="28">
                  <c:v>152.2163053071117</c:v>
                </c:pt>
                <c:pt idx="29">
                  <c:v>144.1143020831303</c:v>
                </c:pt>
                <c:pt idx="30">
                  <c:v>136.5006680909129</c:v>
                </c:pt>
                <c:pt idx="31">
                  <c:v>129.3394600591579</c:v>
                </c:pt>
                <c:pt idx="32">
                  <c:v>122.5980652936837</c:v>
                </c:pt>
                <c:pt idx="33">
                  <c:v>116.2468231312411</c:v>
                </c:pt>
                <c:pt idx="34">
                  <c:v>110.2586970129078</c:v>
                </c:pt>
                <c:pt idx="35">
                  <c:v>104.6089894531802</c:v>
                </c:pt>
                <c:pt idx="36">
                  <c:v>103.2504060112314</c:v>
                </c:pt>
                <c:pt idx="37">
                  <c:v>98.00981643080478</c:v>
                </c:pt>
                <c:pt idx="38">
                  <c:v>93.0563063252128</c:v>
                </c:pt>
                <c:pt idx="39">
                  <c:v>88.37163680395365</c:v>
                </c:pt>
                <c:pt idx="40">
                  <c:v>83.93899043636451</c:v>
                </c:pt>
                <c:pt idx="41">
                  <c:v>79.74283516163758</c:v>
                </c:pt>
                <c:pt idx="42">
                  <c:v>75.76880364173177</c:v>
                </c:pt>
                <c:pt idx="43">
                  <c:v>72.00358604947828</c:v>
                </c:pt>
                <c:pt idx="44">
                  <c:v>68.43483457683021</c:v>
                </c:pt>
                <c:pt idx="45">
                  <c:v>65.0510781937334</c:v>
                </c:pt>
                <c:pt idx="46">
                  <c:v>61.84164639478109</c:v>
                </c:pt>
                <c:pt idx="47">
                  <c:v>58.796600845371</c:v>
                </c:pt>
              </c:numCache>
            </c:numRef>
          </c:val>
          <c:smooth val="0"/>
        </c:ser>
        <c:ser>
          <c:idx val="2"/>
          <c:order val="2"/>
          <c:tx>
            <c:strRef>
              <c:f>'Number dashboard'!$I$84</c:f>
              <c:strCache>
                <c:ptCount val="1"/>
                <c:pt idx="0">
                  <c:v>Total monthly costs per customer</c:v>
                </c:pt>
              </c:strCache>
            </c:strRef>
          </c:tx>
          <c:spPr>
            <a:ln w="28575" cap="rnd">
              <a:solidFill>
                <a:schemeClr val="accent3"/>
              </a:solidFill>
              <a:round/>
            </a:ln>
            <a:effectLst/>
          </c:spPr>
          <c:marker>
            <c:symbol val="none"/>
          </c:marker>
          <c:cat>
            <c:strRef>
              <c:f>'Number dashboard'!$J$11:$BE$11</c:f>
              <c:strCache>
                <c:ptCount val="48"/>
                <c:pt idx="0">
                  <c:v>1/1/2016</c:v>
                </c:pt>
                <c:pt idx="1">
                  <c:v>1/2/2016</c:v>
                </c:pt>
                <c:pt idx="2">
                  <c:v>1/3/2016</c:v>
                </c:pt>
                <c:pt idx="3">
                  <c:v>1/4/2016</c:v>
                </c:pt>
                <c:pt idx="4">
                  <c:v>1/5/2016</c:v>
                </c:pt>
                <c:pt idx="5">
                  <c:v>1/6/2016</c:v>
                </c:pt>
                <c:pt idx="6">
                  <c:v>1/7/2016</c:v>
                </c:pt>
                <c:pt idx="7">
                  <c:v>1/8/2016</c:v>
                </c:pt>
                <c:pt idx="8">
                  <c:v>1/9/2016</c:v>
                </c:pt>
                <c:pt idx="9">
                  <c:v>1/10/2016</c:v>
                </c:pt>
                <c:pt idx="10">
                  <c:v>1/11/2016</c:v>
                </c:pt>
                <c:pt idx="11">
                  <c:v>1/12/2016</c:v>
                </c:pt>
                <c:pt idx="12">
                  <c:v>1/1/2017</c:v>
                </c:pt>
                <c:pt idx="13">
                  <c:v>1/2/2017</c:v>
                </c:pt>
                <c:pt idx="14">
                  <c:v>1/3/2017e</c:v>
                </c:pt>
                <c:pt idx="15">
                  <c:v>1/4/2017e</c:v>
                </c:pt>
                <c:pt idx="16">
                  <c:v>1/5/2017e</c:v>
                </c:pt>
                <c:pt idx="17">
                  <c:v>1/6/2017e</c:v>
                </c:pt>
                <c:pt idx="18">
                  <c:v>1/7/2017e</c:v>
                </c:pt>
                <c:pt idx="19">
                  <c:v>1/8/2017e</c:v>
                </c:pt>
                <c:pt idx="20">
                  <c:v>1/9/2017e</c:v>
                </c:pt>
                <c:pt idx="21">
                  <c:v>1/10/2017e</c:v>
                </c:pt>
                <c:pt idx="22">
                  <c:v>1/11/2017e</c:v>
                </c:pt>
                <c:pt idx="23">
                  <c:v>1/12/2017e</c:v>
                </c:pt>
                <c:pt idx="24">
                  <c:v>1/1/2018e</c:v>
                </c:pt>
                <c:pt idx="25">
                  <c:v>1/2/2018e</c:v>
                </c:pt>
                <c:pt idx="26">
                  <c:v>1/3/2018e</c:v>
                </c:pt>
                <c:pt idx="27">
                  <c:v>1/4/2018e</c:v>
                </c:pt>
                <c:pt idx="28">
                  <c:v>1/5/2018e</c:v>
                </c:pt>
                <c:pt idx="29">
                  <c:v>1/6/2018e</c:v>
                </c:pt>
                <c:pt idx="30">
                  <c:v>1/7/2018e</c:v>
                </c:pt>
                <c:pt idx="31">
                  <c:v>1/8/2018e</c:v>
                </c:pt>
                <c:pt idx="32">
                  <c:v>1/9/2018e</c:v>
                </c:pt>
                <c:pt idx="33">
                  <c:v>1/10/2018e</c:v>
                </c:pt>
                <c:pt idx="34">
                  <c:v>1/11/2018e</c:v>
                </c:pt>
                <c:pt idx="35">
                  <c:v>1/12/2018e</c:v>
                </c:pt>
                <c:pt idx="36">
                  <c:v>1/1/2019e</c:v>
                </c:pt>
                <c:pt idx="37">
                  <c:v>1/2/2019e</c:v>
                </c:pt>
                <c:pt idx="38">
                  <c:v>1/3/2019e</c:v>
                </c:pt>
                <c:pt idx="39">
                  <c:v>1/4/2019e</c:v>
                </c:pt>
                <c:pt idx="40">
                  <c:v>1/5/2019e</c:v>
                </c:pt>
                <c:pt idx="41">
                  <c:v>1/6/2019e</c:v>
                </c:pt>
                <c:pt idx="42">
                  <c:v>1/7/2019e</c:v>
                </c:pt>
                <c:pt idx="43">
                  <c:v>1/8/2019e</c:v>
                </c:pt>
                <c:pt idx="44">
                  <c:v>1/9/2019e</c:v>
                </c:pt>
                <c:pt idx="45">
                  <c:v>1/10/2019e</c:v>
                </c:pt>
                <c:pt idx="46">
                  <c:v>1/11/2019e</c:v>
                </c:pt>
                <c:pt idx="47">
                  <c:v>1/12/2019e</c:v>
                </c:pt>
              </c:strCache>
            </c:strRef>
          </c:cat>
          <c:val>
            <c:numRef>
              <c:f>'Number dashboard'!$J$84:$BE$84</c:f>
              <c:numCache>
                <c:formatCode>#,##0</c:formatCode>
                <c:ptCount val="48"/>
                <c:pt idx="0">
                  <c:v>334.658</c:v>
                </c:pt>
                <c:pt idx="1">
                  <c:v>286.2963395560367</c:v>
                </c:pt>
                <c:pt idx="2">
                  <c:v>263.1771834313996</c:v>
                </c:pt>
                <c:pt idx="3">
                  <c:v>226.1419479470428</c:v>
                </c:pt>
                <c:pt idx="4">
                  <c:v>193.8831386729428</c:v>
                </c:pt>
                <c:pt idx="5">
                  <c:v>166.3165976412037</c:v>
                </c:pt>
                <c:pt idx="6">
                  <c:v>143.0007582777254</c:v>
                </c:pt>
                <c:pt idx="7">
                  <c:v>123.3702090362709</c:v>
                </c:pt>
                <c:pt idx="8">
                  <c:v>106.8580148626702</c:v>
                </c:pt>
                <c:pt idx="9">
                  <c:v>92.9501937446102</c:v>
                </c:pt>
                <c:pt idx="10">
                  <c:v>81.20384836697727</c:v>
                </c:pt>
                <c:pt idx="11">
                  <c:v>71.24767067156356</c:v>
                </c:pt>
                <c:pt idx="12">
                  <c:v>70.5265372204467</c:v>
                </c:pt>
                <c:pt idx="13">
                  <c:v>62.328594949863</c:v>
                </c:pt>
                <c:pt idx="14">
                  <c:v>55.87429410967123</c:v>
                </c:pt>
                <c:pt idx="15">
                  <c:v>50.67005787548296</c:v>
                </c:pt>
                <c:pt idx="16">
                  <c:v>46.38929127680176</c:v>
                </c:pt>
                <c:pt idx="17">
                  <c:v>46.44544408710291</c:v>
                </c:pt>
                <c:pt idx="18">
                  <c:v>43.14536278511834</c:v>
                </c:pt>
                <c:pt idx="19">
                  <c:v>40.31755507935503</c:v>
                </c:pt>
                <c:pt idx="20">
                  <c:v>37.87155444002128</c:v>
                </c:pt>
                <c:pt idx="21">
                  <c:v>35.73902085478966</c:v>
                </c:pt>
                <c:pt idx="22">
                  <c:v>33.86741290137105</c:v>
                </c:pt>
                <c:pt idx="23">
                  <c:v>32.2157213091252</c:v>
                </c:pt>
                <c:pt idx="24">
                  <c:v>34.93974296201213</c:v>
                </c:pt>
                <c:pt idx="25">
                  <c:v>33.44917945951612</c:v>
                </c:pt>
                <c:pt idx="26">
                  <c:v>32.1256567497091</c:v>
                </c:pt>
                <c:pt idx="27">
                  <c:v>30.83511977847529</c:v>
                </c:pt>
                <c:pt idx="28">
                  <c:v>34.45950409712624</c:v>
                </c:pt>
                <c:pt idx="29">
                  <c:v>33.0252386494911</c:v>
                </c:pt>
                <c:pt idx="30">
                  <c:v>31.63612257479267</c:v>
                </c:pt>
                <c:pt idx="31">
                  <c:v>30.29356887364183</c:v>
                </c:pt>
                <c:pt idx="32">
                  <c:v>28.99848658318805</c:v>
                </c:pt>
                <c:pt idx="33">
                  <c:v>27.75134306875629</c:v>
                </c:pt>
                <c:pt idx="34">
                  <c:v>26.55222312177098</c:v>
                </c:pt>
                <c:pt idx="35">
                  <c:v>25.40088413151079</c:v>
                </c:pt>
                <c:pt idx="36">
                  <c:v>25.04309886079986</c:v>
                </c:pt>
                <c:pt idx="37">
                  <c:v>23.95020981316752</c:v>
                </c:pt>
                <c:pt idx="38">
                  <c:v>22.90440363650064</c:v>
                </c:pt>
                <c:pt idx="39">
                  <c:v>21.90455372082407</c:v>
                </c:pt>
                <c:pt idx="40">
                  <c:v>20.94941029403467</c:v>
                </c:pt>
                <c:pt idx="41">
                  <c:v>20.03762990067805</c:v>
                </c:pt>
                <c:pt idx="42">
                  <c:v>19.167800951196</c:v>
                </c:pt>
                <c:pt idx="43">
                  <c:v>18.33846567536992</c:v>
                </c:pt>
                <c:pt idx="44">
                  <c:v>17.54813882130121</c:v>
                </c:pt>
                <c:pt idx="45">
                  <c:v>16.79532343716243</c:v>
                </c:pt>
                <c:pt idx="46">
                  <c:v>16.07852406046826</c:v>
                </c:pt>
                <c:pt idx="47">
                  <c:v>15.39625762145258</c:v>
                </c:pt>
              </c:numCache>
            </c:numRef>
          </c:val>
          <c:smooth val="0"/>
        </c:ser>
        <c:dLbls>
          <c:showLegendKey val="0"/>
          <c:showVal val="0"/>
          <c:showCatName val="0"/>
          <c:showSerName val="0"/>
          <c:showPercent val="0"/>
          <c:showBubbleSize val="0"/>
        </c:dLbls>
        <c:marker val="1"/>
        <c:smooth val="0"/>
        <c:axId val="1896059488"/>
        <c:axId val="1896064704"/>
      </c:lineChart>
      <c:catAx>
        <c:axId val="1896059488"/>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064704"/>
        <c:crosses val="autoZero"/>
        <c:auto val="1"/>
        <c:lblAlgn val="ctr"/>
        <c:lblOffset val="100"/>
        <c:tickLblSkip val="3"/>
        <c:tickMarkSkip val="3"/>
        <c:noMultiLvlLbl val="1"/>
      </c:catAx>
      <c:valAx>
        <c:axId val="18960647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059488"/>
        <c:crosses val="autoZero"/>
        <c:crossBetween val="between"/>
      </c:valAx>
      <c:valAx>
        <c:axId val="1896069344"/>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073744"/>
        <c:crosses val="max"/>
        <c:crossBetween val="between"/>
      </c:valAx>
      <c:catAx>
        <c:axId val="1896073744"/>
        <c:scaling>
          <c:orientation val="minMax"/>
        </c:scaling>
        <c:delete val="1"/>
        <c:axPos val="b"/>
        <c:numFmt formatCode="General" sourceLinked="1"/>
        <c:majorTickMark val="out"/>
        <c:minorTickMark val="none"/>
        <c:tickLblPos val="nextTo"/>
        <c:crossAx val="1896069344"/>
        <c:crosses val="autoZero"/>
        <c:auto val="1"/>
        <c:lblAlgn val="ctr"/>
        <c:lblOffset val="100"/>
        <c:noMultiLvlLbl val="0"/>
      </c:catAx>
      <c:spPr>
        <a:noFill/>
        <a:ln>
          <a:noFill/>
        </a:ln>
        <a:effectLst/>
      </c:spPr>
    </c:plotArea>
    <c:legend>
      <c:legendPos val="b"/>
      <c:layout>
        <c:manualLayout>
          <c:xMode val="edge"/>
          <c:yMode val="edge"/>
          <c:x val="0.0015207786526684"/>
          <c:y val="0.817804932402318"/>
          <c:w val="0.998479221347332"/>
          <c:h val="0.1444592185410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CLV components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'Number dashboard'!$I$118</c:f>
              <c:strCache>
                <c:ptCount val="1"/>
                <c:pt idx="0">
                  <c:v>Expected monthly average of forward 12m Gross Contribution (GC)</c:v>
                </c:pt>
              </c:strCache>
            </c:strRef>
          </c:tx>
          <c:spPr>
            <a:ln w="28575" cap="rnd">
              <a:solidFill>
                <a:schemeClr val="accent1"/>
              </a:solidFill>
              <a:round/>
            </a:ln>
            <a:effectLst/>
          </c:spPr>
          <c:marker>
            <c:symbol val="none"/>
          </c:marker>
          <c:cat>
            <c:strRef>
              <c:f>'Number dashboard'!$W$11:$BE$11</c:f>
              <c:strCache>
                <c:ptCount val="35"/>
                <c:pt idx="0">
                  <c:v>1/2/2017</c:v>
                </c:pt>
                <c:pt idx="1">
                  <c:v>1/3/2017e</c:v>
                </c:pt>
                <c:pt idx="2">
                  <c:v>1/4/2017e</c:v>
                </c:pt>
                <c:pt idx="3">
                  <c:v>1/5/2017e</c:v>
                </c:pt>
                <c:pt idx="4">
                  <c:v>1/6/2017e</c:v>
                </c:pt>
                <c:pt idx="5">
                  <c:v>1/7/2017e</c:v>
                </c:pt>
                <c:pt idx="6">
                  <c:v>1/8/2017e</c:v>
                </c:pt>
                <c:pt idx="7">
                  <c:v>1/9/2017e</c:v>
                </c:pt>
                <c:pt idx="8">
                  <c:v>1/10/2017e</c:v>
                </c:pt>
                <c:pt idx="9">
                  <c:v>1/11/2017e</c:v>
                </c:pt>
                <c:pt idx="10">
                  <c:v>1/12/2017e</c:v>
                </c:pt>
                <c:pt idx="11">
                  <c:v>1/1/2018e</c:v>
                </c:pt>
                <c:pt idx="12">
                  <c:v>1/2/2018e</c:v>
                </c:pt>
                <c:pt idx="13">
                  <c:v>1/3/2018e</c:v>
                </c:pt>
                <c:pt idx="14">
                  <c:v>1/4/2018e</c:v>
                </c:pt>
                <c:pt idx="15">
                  <c:v>1/5/2018e</c:v>
                </c:pt>
                <c:pt idx="16">
                  <c:v>1/6/2018e</c:v>
                </c:pt>
                <c:pt idx="17">
                  <c:v>1/7/2018e</c:v>
                </c:pt>
                <c:pt idx="18">
                  <c:v>1/8/2018e</c:v>
                </c:pt>
                <c:pt idx="19">
                  <c:v>1/9/2018e</c:v>
                </c:pt>
                <c:pt idx="20">
                  <c:v>1/10/2018e</c:v>
                </c:pt>
                <c:pt idx="21">
                  <c:v>1/11/2018e</c:v>
                </c:pt>
                <c:pt idx="22">
                  <c:v>1/12/2018e</c:v>
                </c:pt>
                <c:pt idx="23">
                  <c:v>1/1/2019e</c:v>
                </c:pt>
                <c:pt idx="24">
                  <c:v>1/2/2019e</c:v>
                </c:pt>
                <c:pt idx="25">
                  <c:v>1/3/2019e</c:v>
                </c:pt>
                <c:pt idx="26">
                  <c:v>1/4/2019e</c:v>
                </c:pt>
                <c:pt idx="27">
                  <c:v>1/5/2019e</c:v>
                </c:pt>
                <c:pt idx="28">
                  <c:v>1/6/2019e</c:v>
                </c:pt>
                <c:pt idx="29">
                  <c:v>1/7/2019e</c:v>
                </c:pt>
                <c:pt idx="30">
                  <c:v>1/8/2019e</c:v>
                </c:pt>
                <c:pt idx="31">
                  <c:v>1/9/2019e</c:v>
                </c:pt>
                <c:pt idx="32">
                  <c:v>1/10/2019e</c:v>
                </c:pt>
                <c:pt idx="33">
                  <c:v>1/11/2019e</c:v>
                </c:pt>
                <c:pt idx="34">
                  <c:v>1/12/2019e</c:v>
                </c:pt>
              </c:strCache>
            </c:strRef>
          </c:cat>
          <c:val>
            <c:numRef>
              <c:f>'Number dashboard'!$W$118:$AS$118</c:f>
              <c:numCache>
                <c:formatCode>0.00</c:formatCode>
                <c:ptCount val="23"/>
                <c:pt idx="0">
                  <c:v>14.84149696157213</c:v>
                </c:pt>
                <c:pt idx="1">
                  <c:v>15.54978494915365</c:v>
                </c:pt>
                <c:pt idx="2">
                  <c:v>16.15180488027641</c:v>
                </c:pt>
                <c:pt idx="3">
                  <c:v>16.6731794352486</c:v>
                </c:pt>
                <c:pt idx="4">
                  <c:v>15.44821657862299</c:v>
                </c:pt>
                <c:pt idx="5">
                  <c:v>15.97197655000426</c:v>
                </c:pt>
                <c:pt idx="6">
                  <c:v>16.44023908714901</c:v>
                </c:pt>
                <c:pt idx="7">
                  <c:v>16.86303490954291</c:v>
                </c:pt>
                <c:pt idx="8">
                  <c:v>17.24807618488882</c:v>
                </c:pt>
                <c:pt idx="9">
                  <c:v>17.60138261724979</c:v>
                </c:pt>
                <c:pt idx="10">
                  <c:v>17.92771386324964</c:v>
                </c:pt>
                <c:pt idx="11">
                  <c:v>18.0711451753659</c:v>
                </c:pt>
                <c:pt idx="12">
                  <c:v>18.36090121841093</c:v>
                </c:pt>
                <c:pt idx="13">
                  <c:v>18.64679844149435</c:v>
                </c:pt>
                <c:pt idx="14">
                  <c:v>18.92863159362384</c:v>
                </c:pt>
                <c:pt idx="15">
                  <c:v>19.20611233713304</c:v>
                </c:pt>
                <c:pt idx="16">
                  <c:v>19.4790188619183</c:v>
                </c:pt>
                <c:pt idx="17">
                  <c:v>19.74719396968339</c:v>
                </c:pt>
                <c:pt idx="18">
                  <c:v>20.01053779155818</c:v>
                </c:pt>
                <c:pt idx="19">
                  <c:v>20.26900069654817</c:v>
                </c:pt>
                <c:pt idx="20">
                  <c:v>20.52257656426344</c:v>
                </c:pt>
                <c:pt idx="21">
                  <c:v>20.77129650545749</c:v>
                </c:pt>
                <c:pt idx="22">
                  <c:v>21.01522308148057</c:v>
                </c:pt>
              </c:numCache>
            </c:numRef>
          </c:val>
          <c:smooth val="0"/>
        </c:ser>
        <c:ser>
          <c:idx val="1"/>
          <c:order val="1"/>
          <c:tx>
            <c:strRef>
              <c:f>'Number dashboard'!$I$119</c:f>
              <c:strCache>
                <c:ptCount val="1"/>
                <c:pt idx="0">
                  <c:v>Expected monthly average customer retention costs (M)</c:v>
                </c:pt>
              </c:strCache>
            </c:strRef>
          </c:tx>
          <c:spPr>
            <a:ln w="28575" cap="rnd">
              <a:solidFill>
                <a:schemeClr val="accent2"/>
              </a:solidFill>
              <a:round/>
            </a:ln>
            <a:effectLst/>
          </c:spPr>
          <c:marker>
            <c:symbol val="none"/>
          </c:marker>
          <c:cat>
            <c:strRef>
              <c:f>'Number dashboard'!$W$11:$BE$11</c:f>
              <c:strCache>
                <c:ptCount val="35"/>
                <c:pt idx="0">
                  <c:v>1/2/2017</c:v>
                </c:pt>
                <c:pt idx="1">
                  <c:v>1/3/2017e</c:v>
                </c:pt>
                <c:pt idx="2">
                  <c:v>1/4/2017e</c:v>
                </c:pt>
                <c:pt idx="3">
                  <c:v>1/5/2017e</c:v>
                </c:pt>
                <c:pt idx="4">
                  <c:v>1/6/2017e</c:v>
                </c:pt>
                <c:pt idx="5">
                  <c:v>1/7/2017e</c:v>
                </c:pt>
                <c:pt idx="6">
                  <c:v>1/8/2017e</c:v>
                </c:pt>
                <c:pt idx="7">
                  <c:v>1/9/2017e</c:v>
                </c:pt>
                <c:pt idx="8">
                  <c:v>1/10/2017e</c:v>
                </c:pt>
                <c:pt idx="9">
                  <c:v>1/11/2017e</c:v>
                </c:pt>
                <c:pt idx="10">
                  <c:v>1/12/2017e</c:v>
                </c:pt>
                <c:pt idx="11">
                  <c:v>1/1/2018e</c:v>
                </c:pt>
                <c:pt idx="12">
                  <c:v>1/2/2018e</c:v>
                </c:pt>
                <c:pt idx="13">
                  <c:v>1/3/2018e</c:v>
                </c:pt>
                <c:pt idx="14">
                  <c:v>1/4/2018e</c:v>
                </c:pt>
                <c:pt idx="15">
                  <c:v>1/5/2018e</c:v>
                </c:pt>
                <c:pt idx="16">
                  <c:v>1/6/2018e</c:v>
                </c:pt>
                <c:pt idx="17">
                  <c:v>1/7/2018e</c:v>
                </c:pt>
                <c:pt idx="18">
                  <c:v>1/8/2018e</c:v>
                </c:pt>
                <c:pt idx="19">
                  <c:v>1/9/2018e</c:v>
                </c:pt>
                <c:pt idx="20">
                  <c:v>1/10/2018e</c:v>
                </c:pt>
                <c:pt idx="21">
                  <c:v>1/11/2018e</c:v>
                </c:pt>
                <c:pt idx="22">
                  <c:v>1/12/2018e</c:v>
                </c:pt>
                <c:pt idx="23">
                  <c:v>1/1/2019e</c:v>
                </c:pt>
                <c:pt idx="24">
                  <c:v>1/2/2019e</c:v>
                </c:pt>
                <c:pt idx="25">
                  <c:v>1/3/2019e</c:v>
                </c:pt>
                <c:pt idx="26">
                  <c:v>1/4/2019e</c:v>
                </c:pt>
                <c:pt idx="27">
                  <c:v>1/5/2019e</c:v>
                </c:pt>
                <c:pt idx="28">
                  <c:v>1/6/2019e</c:v>
                </c:pt>
                <c:pt idx="29">
                  <c:v>1/7/2019e</c:v>
                </c:pt>
                <c:pt idx="30">
                  <c:v>1/8/2019e</c:v>
                </c:pt>
                <c:pt idx="31">
                  <c:v>1/9/2019e</c:v>
                </c:pt>
                <c:pt idx="32">
                  <c:v>1/10/2019e</c:v>
                </c:pt>
                <c:pt idx="33">
                  <c:v>1/11/2019e</c:v>
                </c:pt>
                <c:pt idx="34">
                  <c:v>1/12/2019e</c:v>
                </c:pt>
              </c:strCache>
            </c:strRef>
          </c:cat>
          <c:val>
            <c:numRef>
              <c:f>'Number dashboard'!$W$119:$AS$119</c:f>
              <c:numCache>
                <c:formatCode>0.00</c:formatCode>
                <c:ptCount val="23"/>
                <c:pt idx="0">
                  <c:v>3.935232324140045</c:v>
                </c:pt>
                <c:pt idx="1">
                  <c:v>3.865791108208105</c:v>
                </c:pt>
                <c:pt idx="2">
                  <c:v>3.798426137702867</c:v>
                </c:pt>
                <c:pt idx="3">
                  <c:v>3.732975550828757</c:v>
                </c:pt>
                <c:pt idx="4">
                  <c:v>4.382025555696609</c:v>
                </c:pt>
                <c:pt idx="5">
                  <c:v>4.30647732408352</c:v>
                </c:pt>
                <c:pt idx="6">
                  <c:v>4.23268262887282</c:v>
                </c:pt>
                <c:pt idx="7">
                  <c:v>4.160439826147932</c:v>
                </c:pt>
                <c:pt idx="8">
                  <c:v>4.089539268815227</c:v>
                </c:pt>
                <c:pt idx="9">
                  <c:v>4.019760285903704</c:v>
                </c:pt>
                <c:pt idx="10">
                  <c:v>8.26640258667861</c:v>
                </c:pt>
                <c:pt idx="11">
                  <c:v>4.904691930586333</c:v>
                </c:pt>
                <c:pt idx="12">
                  <c:v>4.817333263059542</c:v>
                </c:pt>
                <c:pt idx="13">
                  <c:v>4.730613560542959</c:v>
                </c:pt>
                <c:pt idx="14">
                  <c:v>4.644588803102172</c:v>
                </c:pt>
                <c:pt idx="15">
                  <c:v>5.230306014660458</c:v>
                </c:pt>
                <c:pt idx="16">
                  <c:v>5.132342594154572</c:v>
                </c:pt>
                <c:pt idx="17">
                  <c:v>5.035326367229295</c:v>
                </c:pt>
                <c:pt idx="18">
                  <c:v>4.93930915496515</c:v>
                </c:pt>
                <c:pt idx="19">
                  <c:v>4.844339833727857</c:v>
                </c:pt>
                <c:pt idx="20">
                  <c:v>4.750464389393226</c:v>
                </c:pt>
                <c:pt idx="21">
                  <c:v>4.657725976663666</c:v>
                </c:pt>
                <c:pt idx="22">
                  <c:v>11.65909262088496</c:v>
                </c:pt>
              </c:numCache>
            </c:numRef>
          </c:val>
          <c:smooth val="0"/>
        </c:ser>
        <c:ser>
          <c:idx val="2"/>
          <c:order val="2"/>
          <c:tx>
            <c:strRef>
              <c:f>'Number dashboard'!$I$124</c:f>
              <c:strCache>
                <c:ptCount val="1"/>
                <c:pt idx="0">
                  <c:v>Expected value created per customer</c:v>
                </c:pt>
              </c:strCache>
            </c:strRef>
          </c:tx>
          <c:spPr>
            <a:ln w="28575" cap="rnd">
              <a:solidFill>
                <a:schemeClr val="accent3"/>
              </a:solidFill>
              <a:round/>
            </a:ln>
            <a:effectLst/>
          </c:spPr>
          <c:marker>
            <c:symbol val="none"/>
          </c:marker>
          <c:cat>
            <c:strRef>
              <c:f>'Number dashboard'!$W$11:$BE$11</c:f>
              <c:strCache>
                <c:ptCount val="35"/>
                <c:pt idx="0">
                  <c:v>1/2/2017</c:v>
                </c:pt>
                <c:pt idx="1">
                  <c:v>1/3/2017e</c:v>
                </c:pt>
                <c:pt idx="2">
                  <c:v>1/4/2017e</c:v>
                </c:pt>
                <c:pt idx="3">
                  <c:v>1/5/2017e</c:v>
                </c:pt>
                <c:pt idx="4">
                  <c:v>1/6/2017e</c:v>
                </c:pt>
                <c:pt idx="5">
                  <c:v>1/7/2017e</c:v>
                </c:pt>
                <c:pt idx="6">
                  <c:v>1/8/2017e</c:v>
                </c:pt>
                <c:pt idx="7">
                  <c:v>1/9/2017e</c:v>
                </c:pt>
                <c:pt idx="8">
                  <c:v>1/10/2017e</c:v>
                </c:pt>
                <c:pt idx="9">
                  <c:v>1/11/2017e</c:v>
                </c:pt>
                <c:pt idx="10">
                  <c:v>1/12/2017e</c:v>
                </c:pt>
                <c:pt idx="11">
                  <c:v>1/1/2018e</c:v>
                </c:pt>
                <c:pt idx="12">
                  <c:v>1/2/2018e</c:v>
                </c:pt>
                <c:pt idx="13">
                  <c:v>1/3/2018e</c:v>
                </c:pt>
                <c:pt idx="14">
                  <c:v>1/4/2018e</c:v>
                </c:pt>
                <c:pt idx="15">
                  <c:v>1/5/2018e</c:v>
                </c:pt>
                <c:pt idx="16">
                  <c:v>1/6/2018e</c:v>
                </c:pt>
                <c:pt idx="17">
                  <c:v>1/7/2018e</c:v>
                </c:pt>
                <c:pt idx="18">
                  <c:v>1/8/2018e</c:v>
                </c:pt>
                <c:pt idx="19">
                  <c:v>1/9/2018e</c:v>
                </c:pt>
                <c:pt idx="20">
                  <c:v>1/10/2018e</c:v>
                </c:pt>
                <c:pt idx="21">
                  <c:v>1/11/2018e</c:v>
                </c:pt>
                <c:pt idx="22">
                  <c:v>1/12/2018e</c:v>
                </c:pt>
                <c:pt idx="23">
                  <c:v>1/1/2019e</c:v>
                </c:pt>
                <c:pt idx="24">
                  <c:v>1/2/2019e</c:v>
                </c:pt>
                <c:pt idx="25">
                  <c:v>1/3/2019e</c:v>
                </c:pt>
                <c:pt idx="26">
                  <c:v>1/4/2019e</c:v>
                </c:pt>
                <c:pt idx="27">
                  <c:v>1/5/2019e</c:v>
                </c:pt>
                <c:pt idx="28">
                  <c:v>1/6/2019e</c:v>
                </c:pt>
                <c:pt idx="29">
                  <c:v>1/7/2019e</c:v>
                </c:pt>
                <c:pt idx="30">
                  <c:v>1/8/2019e</c:v>
                </c:pt>
                <c:pt idx="31">
                  <c:v>1/9/2019e</c:v>
                </c:pt>
                <c:pt idx="32">
                  <c:v>1/10/2019e</c:v>
                </c:pt>
                <c:pt idx="33">
                  <c:v>1/11/2019e</c:v>
                </c:pt>
                <c:pt idx="34">
                  <c:v>1/12/2019e</c:v>
                </c:pt>
              </c:strCache>
            </c:strRef>
          </c:cat>
          <c:val>
            <c:numRef>
              <c:f>'Number dashboard'!$W$124:$AS$124</c:f>
              <c:numCache>
                <c:formatCode>0.00</c:formatCode>
                <c:ptCount val="23"/>
                <c:pt idx="0">
                  <c:v>10.56034565326701</c:v>
                </c:pt>
                <c:pt idx="1">
                  <c:v>10.90185295498861</c:v>
                </c:pt>
                <c:pt idx="2">
                  <c:v>11.18819189997362</c:v>
                </c:pt>
                <c:pt idx="3">
                  <c:v>11.37447015460616</c:v>
                </c:pt>
                <c:pt idx="4">
                  <c:v>9.409888055602678</c:v>
                </c:pt>
                <c:pt idx="5">
                  <c:v>9.629280422215823</c:v>
                </c:pt>
                <c:pt idx="6">
                  <c:v>9.780792747960159</c:v>
                </c:pt>
                <c:pt idx="7">
                  <c:v>9.87770635235681</c:v>
                </c:pt>
                <c:pt idx="8">
                  <c:v>9.930288735815271</c:v>
                </c:pt>
                <c:pt idx="9">
                  <c:v>9.946607030135373</c:v>
                </c:pt>
                <c:pt idx="10">
                  <c:v>6.764605523518872</c:v>
                </c:pt>
                <c:pt idx="11">
                  <c:v>9.05605189152968</c:v>
                </c:pt>
                <c:pt idx="12">
                  <c:v>9.04055286060998</c:v>
                </c:pt>
                <c:pt idx="13">
                  <c:v>9.014918952567117</c:v>
                </c:pt>
                <c:pt idx="14">
                  <c:v>8.97969251654115</c:v>
                </c:pt>
                <c:pt idx="15">
                  <c:v>8.512146266696486</c:v>
                </c:pt>
                <c:pt idx="16">
                  <c:v>8.480114471910292</c:v>
                </c:pt>
                <c:pt idx="17">
                  <c:v>8.439074436595493</c:v>
                </c:pt>
                <c:pt idx="18">
                  <c:v>8.38960697445579</c:v>
                </c:pt>
                <c:pt idx="19">
                  <c:v>8.332297389624988</c:v>
                </c:pt>
                <c:pt idx="20">
                  <c:v>8.267728357738454</c:v>
                </c:pt>
                <c:pt idx="21">
                  <c:v>8.19647404738362</c:v>
                </c:pt>
                <c:pt idx="22">
                  <c:v>4.502689933646214</c:v>
                </c:pt>
              </c:numCache>
            </c:numRef>
          </c:val>
          <c:smooth val="0"/>
        </c:ser>
        <c:dLbls>
          <c:showLegendKey val="0"/>
          <c:showVal val="0"/>
          <c:showCatName val="0"/>
          <c:showSerName val="0"/>
          <c:showPercent val="0"/>
          <c:showBubbleSize val="0"/>
        </c:dLbls>
        <c:smooth val="0"/>
        <c:axId val="1896158768"/>
        <c:axId val="1896163680"/>
      </c:lineChart>
      <c:catAx>
        <c:axId val="1896158768"/>
        <c:scaling>
          <c:orientation val="minMax"/>
        </c:scaling>
        <c:delete val="0"/>
        <c:axPos val="b"/>
        <c:numFmt formatCode="[$-409]mm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163680"/>
        <c:crosses val="autoZero"/>
        <c:auto val="1"/>
        <c:lblAlgn val="ctr"/>
        <c:lblOffset val="100"/>
        <c:tickLblSkip val="3"/>
        <c:tickMarkSkip val="3"/>
        <c:noMultiLvlLbl val="1"/>
      </c:catAx>
      <c:valAx>
        <c:axId val="18961636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158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CLV Waterfall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strRef>
              <c:f>'Chart dashboard'!$I$86</c:f>
              <c:strCache>
                <c:ptCount val="1"/>
                <c:pt idx="0">
                  <c:v>Forecast period</c:v>
                </c:pt>
              </c:strCache>
            </c:strRef>
          </c:tx>
          <c:spPr>
            <a:solidFill>
              <a:schemeClr val="accent2"/>
            </a:solidFill>
            <a:ln>
              <a:noFill/>
            </a:ln>
            <a:effectLst/>
          </c:spPr>
          <c:invertIfNegative val="0"/>
          <c:dPt>
            <c:idx val="0"/>
            <c:invertIfNegative val="0"/>
            <c:bubble3D val="0"/>
            <c:spPr>
              <a:solidFill>
                <a:schemeClr val="accent1">
                  <a:lumMod val="40000"/>
                  <a:lumOff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 dashboard'!$K$85</c:f>
              <c:numCache>
                <c:formatCode>General</c:formatCode>
                <c:ptCount val="1"/>
              </c:numCache>
            </c:numRef>
          </c:cat>
          <c:val>
            <c:numRef>
              <c:f>'Chart dashboard'!$K$86</c:f>
              <c:numCache>
                <c:formatCode>0.00</c:formatCode>
                <c:ptCount val="1"/>
                <c:pt idx="0">
                  <c:v>205.9201145325665</c:v>
                </c:pt>
              </c:numCache>
            </c:numRef>
          </c:val>
          <c:extLst/>
        </c:ser>
        <c:ser>
          <c:idx val="0"/>
          <c:order val="1"/>
          <c:tx>
            <c:strRef>
              <c:f>'Chart dashboard'!$I$87</c:f>
              <c:strCache>
                <c:ptCount val="1"/>
                <c:pt idx="0">
                  <c:v>Remaining period</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 dashboard'!$K$87</c:f>
              <c:numCache>
                <c:formatCode>0.00</c:formatCode>
                <c:ptCount val="1"/>
                <c:pt idx="0">
                  <c:v>223.8262114484418</c:v>
                </c:pt>
              </c:numCache>
            </c:numRef>
          </c:val>
        </c:ser>
        <c:dLbls>
          <c:dLblPos val="ctr"/>
          <c:showLegendKey val="0"/>
          <c:showVal val="1"/>
          <c:showCatName val="0"/>
          <c:showSerName val="0"/>
          <c:showPercent val="0"/>
          <c:showBubbleSize val="0"/>
        </c:dLbls>
        <c:gapWidth val="500"/>
        <c:overlap val="100"/>
        <c:axId val="1884163456"/>
        <c:axId val="1884168192"/>
      </c:barChart>
      <c:catAx>
        <c:axId val="188416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168192"/>
        <c:crosses val="autoZero"/>
        <c:auto val="1"/>
        <c:lblAlgn val="ctr"/>
        <c:lblOffset val="100"/>
        <c:noMultiLvlLbl val="0"/>
      </c:catAx>
      <c:valAx>
        <c:axId val="188416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163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Signup rate by traffic source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'Number dashboard'!$I$25</c:f>
              <c:strCache>
                <c:ptCount val="1"/>
                <c:pt idx="0">
                  <c:v>Organic</c:v>
                </c:pt>
              </c:strCache>
            </c:strRef>
          </c:tx>
          <c:spPr>
            <a:ln w="28575" cap="rnd">
              <a:solidFill>
                <a:schemeClr val="accent1"/>
              </a:solidFill>
              <a:round/>
            </a:ln>
            <a:effectLst/>
          </c:spPr>
          <c:marker>
            <c:symbol val="none"/>
          </c:marker>
          <c:cat>
            <c:strRef>
              <c:f>'Number dashboard'!$K$11:$BE$11</c:f>
              <c:strCache>
                <c:ptCount val="47"/>
                <c:pt idx="0">
                  <c:v>1/2/2016</c:v>
                </c:pt>
                <c:pt idx="1">
                  <c:v>1/3/2016</c:v>
                </c:pt>
                <c:pt idx="2">
                  <c:v>1/4/2016</c:v>
                </c:pt>
                <c:pt idx="3">
                  <c:v>1/5/2016</c:v>
                </c:pt>
                <c:pt idx="4">
                  <c:v>1/6/2016</c:v>
                </c:pt>
                <c:pt idx="5">
                  <c:v>1/7/2016</c:v>
                </c:pt>
                <c:pt idx="6">
                  <c:v>1/8/2016</c:v>
                </c:pt>
                <c:pt idx="7">
                  <c:v>1/9/2016</c:v>
                </c:pt>
                <c:pt idx="8">
                  <c:v>1/10/2016</c:v>
                </c:pt>
                <c:pt idx="9">
                  <c:v>1/11/2016</c:v>
                </c:pt>
                <c:pt idx="10">
                  <c:v>1/12/2016</c:v>
                </c:pt>
                <c:pt idx="11">
                  <c:v>1/1/2017</c:v>
                </c:pt>
                <c:pt idx="12">
                  <c:v>1/2/2017</c:v>
                </c:pt>
                <c:pt idx="13">
                  <c:v>1/3/2017e</c:v>
                </c:pt>
                <c:pt idx="14">
                  <c:v>1/4/2017e</c:v>
                </c:pt>
                <c:pt idx="15">
                  <c:v>1/5/2017e</c:v>
                </c:pt>
                <c:pt idx="16">
                  <c:v>1/6/2017e</c:v>
                </c:pt>
                <c:pt idx="17">
                  <c:v>1/7/2017e</c:v>
                </c:pt>
                <c:pt idx="18">
                  <c:v>1/8/2017e</c:v>
                </c:pt>
                <c:pt idx="19">
                  <c:v>1/9/2017e</c:v>
                </c:pt>
                <c:pt idx="20">
                  <c:v>1/10/2017e</c:v>
                </c:pt>
                <c:pt idx="21">
                  <c:v>1/11/2017e</c:v>
                </c:pt>
                <c:pt idx="22">
                  <c:v>1/12/2017e</c:v>
                </c:pt>
                <c:pt idx="23">
                  <c:v>1/1/2018e</c:v>
                </c:pt>
                <c:pt idx="24">
                  <c:v>1/2/2018e</c:v>
                </c:pt>
                <c:pt idx="25">
                  <c:v>1/3/2018e</c:v>
                </c:pt>
                <c:pt idx="26">
                  <c:v>1/4/2018e</c:v>
                </c:pt>
                <c:pt idx="27">
                  <c:v>1/5/2018e</c:v>
                </c:pt>
                <c:pt idx="28">
                  <c:v>1/6/2018e</c:v>
                </c:pt>
                <c:pt idx="29">
                  <c:v>1/7/2018e</c:v>
                </c:pt>
                <c:pt idx="30">
                  <c:v>1/8/2018e</c:v>
                </c:pt>
                <c:pt idx="31">
                  <c:v>1/9/2018e</c:v>
                </c:pt>
                <c:pt idx="32">
                  <c:v>1/10/2018e</c:v>
                </c:pt>
                <c:pt idx="33">
                  <c:v>1/11/2018e</c:v>
                </c:pt>
                <c:pt idx="34">
                  <c:v>1/12/2018e</c:v>
                </c:pt>
                <c:pt idx="35">
                  <c:v>1/1/2019e</c:v>
                </c:pt>
                <c:pt idx="36">
                  <c:v>1/2/2019e</c:v>
                </c:pt>
                <c:pt idx="37">
                  <c:v>1/3/2019e</c:v>
                </c:pt>
                <c:pt idx="38">
                  <c:v>1/4/2019e</c:v>
                </c:pt>
                <c:pt idx="39">
                  <c:v>1/5/2019e</c:v>
                </c:pt>
                <c:pt idx="40">
                  <c:v>1/6/2019e</c:v>
                </c:pt>
                <c:pt idx="41">
                  <c:v>1/7/2019e</c:v>
                </c:pt>
                <c:pt idx="42">
                  <c:v>1/8/2019e</c:v>
                </c:pt>
                <c:pt idx="43">
                  <c:v>1/9/2019e</c:v>
                </c:pt>
                <c:pt idx="44">
                  <c:v>1/10/2019e</c:v>
                </c:pt>
                <c:pt idx="45">
                  <c:v>1/11/2019e</c:v>
                </c:pt>
                <c:pt idx="46">
                  <c:v>1/12/2019e</c:v>
                </c:pt>
              </c:strCache>
            </c:strRef>
          </c:cat>
          <c:val>
            <c:numRef>
              <c:f>'Number dashboard'!$J$25:$BE$25</c:f>
              <c:numCache>
                <c:formatCode>0.0%</c:formatCode>
                <c:ptCount val="48"/>
                <c:pt idx="0">
                  <c:v>0.01</c:v>
                </c:pt>
                <c:pt idx="1">
                  <c:v>0.01</c:v>
                </c:pt>
                <c:pt idx="2">
                  <c:v>0.01</c:v>
                </c:pt>
                <c:pt idx="3">
                  <c:v>0.01</c:v>
                </c:pt>
                <c:pt idx="4">
                  <c:v>0.01</c:v>
                </c:pt>
                <c:pt idx="5">
                  <c:v>0.01</c:v>
                </c:pt>
                <c:pt idx="6">
                  <c:v>0.01</c:v>
                </c:pt>
                <c:pt idx="7">
                  <c:v>0.01</c:v>
                </c:pt>
                <c:pt idx="8">
                  <c:v>0.01</c:v>
                </c:pt>
                <c:pt idx="9">
                  <c:v>0.01</c:v>
                </c:pt>
                <c:pt idx="10">
                  <c:v>0.01</c:v>
                </c:pt>
                <c:pt idx="11">
                  <c:v>0.01</c:v>
                </c:pt>
                <c:pt idx="12">
                  <c:v>0.01</c:v>
                </c:pt>
                <c:pt idx="13">
                  <c:v>0.01</c:v>
                </c:pt>
                <c:pt idx="14">
                  <c:v>0.01</c:v>
                </c:pt>
                <c:pt idx="15">
                  <c:v>0.01</c:v>
                </c:pt>
                <c:pt idx="16">
                  <c:v>0.01</c:v>
                </c:pt>
                <c:pt idx="17">
                  <c:v>0.01</c:v>
                </c:pt>
                <c:pt idx="18">
                  <c:v>0.01</c:v>
                </c:pt>
                <c:pt idx="19">
                  <c:v>0.01</c:v>
                </c:pt>
                <c:pt idx="20">
                  <c:v>0.01</c:v>
                </c:pt>
                <c:pt idx="21">
                  <c:v>0.01</c:v>
                </c:pt>
                <c:pt idx="22">
                  <c:v>0.01</c:v>
                </c:pt>
                <c:pt idx="23">
                  <c:v>0.01</c:v>
                </c:pt>
                <c:pt idx="24">
                  <c:v>0.01</c:v>
                </c:pt>
                <c:pt idx="25">
                  <c:v>0.01</c:v>
                </c:pt>
                <c:pt idx="26">
                  <c:v>0.01</c:v>
                </c:pt>
                <c:pt idx="27">
                  <c:v>0.01</c:v>
                </c:pt>
                <c:pt idx="28">
                  <c:v>0.01</c:v>
                </c:pt>
                <c:pt idx="29">
                  <c:v>0.01</c:v>
                </c:pt>
                <c:pt idx="30">
                  <c:v>0.01</c:v>
                </c:pt>
                <c:pt idx="31">
                  <c:v>0.01</c:v>
                </c:pt>
                <c:pt idx="32">
                  <c:v>0.01</c:v>
                </c:pt>
                <c:pt idx="33">
                  <c:v>0.01</c:v>
                </c:pt>
                <c:pt idx="34">
                  <c:v>0.01</c:v>
                </c:pt>
                <c:pt idx="35">
                  <c:v>0.01</c:v>
                </c:pt>
                <c:pt idx="36">
                  <c:v>0.01</c:v>
                </c:pt>
                <c:pt idx="37">
                  <c:v>0.01</c:v>
                </c:pt>
                <c:pt idx="38">
                  <c:v>0.01</c:v>
                </c:pt>
                <c:pt idx="39">
                  <c:v>0.01</c:v>
                </c:pt>
                <c:pt idx="40">
                  <c:v>0.01</c:v>
                </c:pt>
                <c:pt idx="41">
                  <c:v>0.01</c:v>
                </c:pt>
                <c:pt idx="42">
                  <c:v>0.01</c:v>
                </c:pt>
                <c:pt idx="43">
                  <c:v>0.01</c:v>
                </c:pt>
                <c:pt idx="44">
                  <c:v>0.01</c:v>
                </c:pt>
                <c:pt idx="45">
                  <c:v>0.01</c:v>
                </c:pt>
                <c:pt idx="46">
                  <c:v>0.01</c:v>
                </c:pt>
                <c:pt idx="47">
                  <c:v>0.01</c:v>
                </c:pt>
              </c:numCache>
            </c:numRef>
          </c:val>
          <c:smooth val="0"/>
        </c:ser>
        <c:ser>
          <c:idx val="1"/>
          <c:order val="1"/>
          <c:tx>
            <c:strRef>
              <c:f>'Number dashboard'!$I$27</c:f>
              <c:strCache>
                <c:ptCount val="1"/>
                <c:pt idx="0">
                  <c:v>Twitter</c:v>
                </c:pt>
              </c:strCache>
            </c:strRef>
          </c:tx>
          <c:spPr>
            <a:ln w="28575" cap="rnd">
              <a:solidFill>
                <a:schemeClr val="accent2"/>
              </a:solidFill>
              <a:round/>
            </a:ln>
            <a:effectLst/>
          </c:spPr>
          <c:marker>
            <c:symbol val="none"/>
          </c:marker>
          <c:cat>
            <c:strRef>
              <c:f>'Number dashboard'!$K$11:$BE$11</c:f>
              <c:strCache>
                <c:ptCount val="47"/>
                <c:pt idx="0">
                  <c:v>1/2/2016</c:v>
                </c:pt>
                <c:pt idx="1">
                  <c:v>1/3/2016</c:v>
                </c:pt>
                <c:pt idx="2">
                  <c:v>1/4/2016</c:v>
                </c:pt>
                <c:pt idx="3">
                  <c:v>1/5/2016</c:v>
                </c:pt>
                <c:pt idx="4">
                  <c:v>1/6/2016</c:v>
                </c:pt>
                <c:pt idx="5">
                  <c:v>1/7/2016</c:v>
                </c:pt>
                <c:pt idx="6">
                  <c:v>1/8/2016</c:v>
                </c:pt>
                <c:pt idx="7">
                  <c:v>1/9/2016</c:v>
                </c:pt>
                <c:pt idx="8">
                  <c:v>1/10/2016</c:v>
                </c:pt>
                <c:pt idx="9">
                  <c:v>1/11/2016</c:v>
                </c:pt>
                <c:pt idx="10">
                  <c:v>1/12/2016</c:v>
                </c:pt>
                <c:pt idx="11">
                  <c:v>1/1/2017</c:v>
                </c:pt>
                <c:pt idx="12">
                  <c:v>1/2/2017</c:v>
                </c:pt>
                <c:pt idx="13">
                  <c:v>1/3/2017e</c:v>
                </c:pt>
                <c:pt idx="14">
                  <c:v>1/4/2017e</c:v>
                </c:pt>
                <c:pt idx="15">
                  <c:v>1/5/2017e</c:v>
                </c:pt>
                <c:pt idx="16">
                  <c:v>1/6/2017e</c:v>
                </c:pt>
                <c:pt idx="17">
                  <c:v>1/7/2017e</c:v>
                </c:pt>
                <c:pt idx="18">
                  <c:v>1/8/2017e</c:v>
                </c:pt>
                <c:pt idx="19">
                  <c:v>1/9/2017e</c:v>
                </c:pt>
                <c:pt idx="20">
                  <c:v>1/10/2017e</c:v>
                </c:pt>
                <c:pt idx="21">
                  <c:v>1/11/2017e</c:v>
                </c:pt>
                <c:pt idx="22">
                  <c:v>1/12/2017e</c:v>
                </c:pt>
                <c:pt idx="23">
                  <c:v>1/1/2018e</c:v>
                </c:pt>
                <c:pt idx="24">
                  <c:v>1/2/2018e</c:v>
                </c:pt>
                <c:pt idx="25">
                  <c:v>1/3/2018e</c:v>
                </c:pt>
                <c:pt idx="26">
                  <c:v>1/4/2018e</c:v>
                </c:pt>
                <c:pt idx="27">
                  <c:v>1/5/2018e</c:v>
                </c:pt>
                <c:pt idx="28">
                  <c:v>1/6/2018e</c:v>
                </c:pt>
                <c:pt idx="29">
                  <c:v>1/7/2018e</c:v>
                </c:pt>
                <c:pt idx="30">
                  <c:v>1/8/2018e</c:v>
                </c:pt>
                <c:pt idx="31">
                  <c:v>1/9/2018e</c:v>
                </c:pt>
                <c:pt idx="32">
                  <c:v>1/10/2018e</c:v>
                </c:pt>
                <c:pt idx="33">
                  <c:v>1/11/2018e</c:v>
                </c:pt>
                <c:pt idx="34">
                  <c:v>1/12/2018e</c:v>
                </c:pt>
                <c:pt idx="35">
                  <c:v>1/1/2019e</c:v>
                </c:pt>
                <c:pt idx="36">
                  <c:v>1/2/2019e</c:v>
                </c:pt>
                <c:pt idx="37">
                  <c:v>1/3/2019e</c:v>
                </c:pt>
                <c:pt idx="38">
                  <c:v>1/4/2019e</c:v>
                </c:pt>
                <c:pt idx="39">
                  <c:v>1/5/2019e</c:v>
                </c:pt>
                <c:pt idx="40">
                  <c:v>1/6/2019e</c:v>
                </c:pt>
                <c:pt idx="41">
                  <c:v>1/7/2019e</c:v>
                </c:pt>
                <c:pt idx="42">
                  <c:v>1/8/2019e</c:v>
                </c:pt>
                <c:pt idx="43">
                  <c:v>1/9/2019e</c:v>
                </c:pt>
                <c:pt idx="44">
                  <c:v>1/10/2019e</c:v>
                </c:pt>
                <c:pt idx="45">
                  <c:v>1/11/2019e</c:v>
                </c:pt>
                <c:pt idx="46">
                  <c:v>1/12/2019e</c:v>
                </c:pt>
              </c:strCache>
            </c:strRef>
          </c:cat>
          <c:val>
            <c:numRef>
              <c:f>'Number dashboard'!$J$27:$BE$27</c:f>
              <c:numCache>
                <c:formatCode>0.0%</c:formatCode>
                <c:ptCount val="48"/>
                <c:pt idx="0">
                  <c:v>0.0246124310219336</c:v>
                </c:pt>
                <c:pt idx="1">
                  <c:v>0.024868981925651</c:v>
                </c:pt>
                <c:pt idx="2">
                  <c:v>0.0251133161196677</c:v>
                </c:pt>
                <c:pt idx="3">
                  <c:v>0.0253460153520644</c:v>
                </c:pt>
                <c:pt idx="4">
                  <c:v>0.0255676336686328</c:v>
                </c:pt>
                <c:pt idx="5">
                  <c:v>0.0257786987320312</c:v>
                </c:pt>
                <c:pt idx="6">
                  <c:v>0.025979713078125</c:v>
                </c:pt>
                <c:pt idx="7">
                  <c:v>0.0261711553125</c:v>
                </c:pt>
                <c:pt idx="8">
                  <c:v>0.02635348125</c:v>
                </c:pt>
                <c:pt idx="9">
                  <c:v>0.026527125</c:v>
                </c:pt>
                <c:pt idx="10">
                  <c:v>0.0266925</c:v>
                </c:pt>
                <c:pt idx="11">
                  <c:v>0.02685</c:v>
                </c:pt>
                <c:pt idx="12">
                  <c:v>0.027</c:v>
                </c:pt>
                <c:pt idx="13">
                  <c:v>0.02659904359375</c:v>
                </c:pt>
                <c:pt idx="14">
                  <c:v>0.0266703583072917</c:v>
                </c:pt>
                <c:pt idx="15">
                  <c:v>0.0266703583072917</c:v>
                </c:pt>
                <c:pt idx="16">
                  <c:v>0.0266703583072917</c:v>
                </c:pt>
                <c:pt idx="17">
                  <c:v>0.0266703583072917</c:v>
                </c:pt>
                <c:pt idx="18">
                  <c:v>0.0266703583072917</c:v>
                </c:pt>
                <c:pt idx="19">
                  <c:v>0.0266703583072917</c:v>
                </c:pt>
                <c:pt idx="20">
                  <c:v>0.0266703583072917</c:v>
                </c:pt>
                <c:pt idx="21">
                  <c:v>0.0266703583072917</c:v>
                </c:pt>
                <c:pt idx="22">
                  <c:v>0.0266703583072917</c:v>
                </c:pt>
                <c:pt idx="23">
                  <c:v>0.0266703583072917</c:v>
                </c:pt>
                <c:pt idx="24">
                  <c:v>0.0266703583072917</c:v>
                </c:pt>
                <c:pt idx="25">
                  <c:v>0.0266703583072917</c:v>
                </c:pt>
                <c:pt idx="26">
                  <c:v>0.0266703583072917</c:v>
                </c:pt>
                <c:pt idx="27">
                  <c:v>0.0266703583072917</c:v>
                </c:pt>
                <c:pt idx="28">
                  <c:v>0.0266703583072917</c:v>
                </c:pt>
                <c:pt idx="29">
                  <c:v>0.0266703583072917</c:v>
                </c:pt>
                <c:pt idx="30">
                  <c:v>0.0266703583072917</c:v>
                </c:pt>
                <c:pt idx="31">
                  <c:v>0.0266703583072917</c:v>
                </c:pt>
                <c:pt idx="32">
                  <c:v>0.0266703583072917</c:v>
                </c:pt>
                <c:pt idx="33">
                  <c:v>0.0266703583072917</c:v>
                </c:pt>
                <c:pt idx="34">
                  <c:v>0.0266703583072917</c:v>
                </c:pt>
                <c:pt idx="35">
                  <c:v>0.0266703583072917</c:v>
                </c:pt>
                <c:pt idx="36">
                  <c:v>0.0266703583072917</c:v>
                </c:pt>
                <c:pt idx="37">
                  <c:v>0.0266703583072917</c:v>
                </c:pt>
                <c:pt idx="38">
                  <c:v>0.0266703583072917</c:v>
                </c:pt>
                <c:pt idx="39">
                  <c:v>0.0266703583072917</c:v>
                </c:pt>
                <c:pt idx="40">
                  <c:v>0.0266703583072917</c:v>
                </c:pt>
                <c:pt idx="41">
                  <c:v>0.0266703583072917</c:v>
                </c:pt>
                <c:pt idx="42">
                  <c:v>0.0266703583072917</c:v>
                </c:pt>
                <c:pt idx="43">
                  <c:v>0.0266703583072917</c:v>
                </c:pt>
                <c:pt idx="44">
                  <c:v>0.0266703583072917</c:v>
                </c:pt>
                <c:pt idx="45">
                  <c:v>0.0266703583072917</c:v>
                </c:pt>
                <c:pt idx="46">
                  <c:v>0.0266703583072917</c:v>
                </c:pt>
                <c:pt idx="47">
                  <c:v>0.0266703583072917</c:v>
                </c:pt>
              </c:numCache>
            </c:numRef>
          </c:val>
          <c:smooth val="0"/>
        </c:ser>
        <c:ser>
          <c:idx val="2"/>
          <c:order val="2"/>
          <c:tx>
            <c:strRef>
              <c:f>'Number dashboard'!$I$28</c:f>
              <c:strCache>
                <c:ptCount val="1"/>
                <c:pt idx="0">
                  <c:v>LinkedIn</c:v>
                </c:pt>
              </c:strCache>
            </c:strRef>
          </c:tx>
          <c:spPr>
            <a:ln w="28575" cap="rnd">
              <a:solidFill>
                <a:schemeClr val="accent3"/>
              </a:solidFill>
              <a:round/>
            </a:ln>
            <a:effectLst/>
          </c:spPr>
          <c:marker>
            <c:symbol val="none"/>
          </c:marker>
          <c:cat>
            <c:strRef>
              <c:f>'Number dashboard'!$K$11:$BE$11</c:f>
              <c:strCache>
                <c:ptCount val="47"/>
                <c:pt idx="0">
                  <c:v>1/2/2016</c:v>
                </c:pt>
                <c:pt idx="1">
                  <c:v>1/3/2016</c:v>
                </c:pt>
                <c:pt idx="2">
                  <c:v>1/4/2016</c:v>
                </c:pt>
                <c:pt idx="3">
                  <c:v>1/5/2016</c:v>
                </c:pt>
                <c:pt idx="4">
                  <c:v>1/6/2016</c:v>
                </c:pt>
                <c:pt idx="5">
                  <c:v>1/7/2016</c:v>
                </c:pt>
                <c:pt idx="6">
                  <c:v>1/8/2016</c:v>
                </c:pt>
                <c:pt idx="7">
                  <c:v>1/9/2016</c:v>
                </c:pt>
                <c:pt idx="8">
                  <c:v>1/10/2016</c:v>
                </c:pt>
                <c:pt idx="9">
                  <c:v>1/11/2016</c:v>
                </c:pt>
                <c:pt idx="10">
                  <c:v>1/12/2016</c:v>
                </c:pt>
                <c:pt idx="11">
                  <c:v>1/1/2017</c:v>
                </c:pt>
                <c:pt idx="12">
                  <c:v>1/2/2017</c:v>
                </c:pt>
                <c:pt idx="13">
                  <c:v>1/3/2017e</c:v>
                </c:pt>
                <c:pt idx="14">
                  <c:v>1/4/2017e</c:v>
                </c:pt>
                <c:pt idx="15">
                  <c:v>1/5/2017e</c:v>
                </c:pt>
                <c:pt idx="16">
                  <c:v>1/6/2017e</c:v>
                </c:pt>
                <c:pt idx="17">
                  <c:v>1/7/2017e</c:v>
                </c:pt>
                <c:pt idx="18">
                  <c:v>1/8/2017e</c:v>
                </c:pt>
                <c:pt idx="19">
                  <c:v>1/9/2017e</c:v>
                </c:pt>
                <c:pt idx="20">
                  <c:v>1/10/2017e</c:v>
                </c:pt>
                <c:pt idx="21">
                  <c:v>1/11/2017e</c:v>
                </c:pt>
                <c:pt idx="22">
                  <c:v>1/12/2017e</c:v>
                </c:pt>
                <c:pt idx="23">
                  <c:v>1/1/2018e</c:v>
                </c:pt>
                <c:pt idx="24">
                  <c:v>1/2/2018e</c:v>
                </c:pt>
                <c:pt idx="25">
                  <c:v>1/3/2018e</c:v>
                </c:pt>
                <c:pt idx="26">
                  <c:v>1/4/2018e</c:v>
                </c:pt>
                <c:pt idx="27">
                  <c:v>1/5/2018e</c:v>
                </c:pt>
                <c:pt idx="28">
                  <c:v>1/6/2018e</c:v>
                </c:pt>
                <c:pt idx="29">
                  <c:v>1/7/2018e</c:v>
                </c:pt>
                <c:pt idx="30">
                  <c:v>1/8/2018e</c:v>
                </c:pt>
                <c:pt idx="31">
                  <c:v>1/9/2018e</c:v>
                </c:pt>
                <c:pt idx="32">
                  <c:v>1/10/2018e</c:v>
                </c:pt>
                <c:pt idx="33">
                  <c:v>1/11/2018e</c:v>
                </c:pt>
                <c:pt idx="34">
                  <c:v>1/12/2018e</c:v>
                </c:pt>
                <c:pt idx="35">
                  <c:v>1/1/2019e</c:v>
                </c:pt>
                <c:pt idx="36">
                  <c:v>1/2/2019e</c:v>
                </c:pt>
                <c:pt idx="37">
                  <c:v>1/3/2019e</c:v>
                </c:pt>
                <c:pt idx="38">
                  <c:v>1/4/2019e</c:v>
                </c:pt>
                <c:pt idx="39">
                  <c:v>1/5/2019e</c:v>
                </c:pt>
                <c:pt idx="40">
                  <c:v>1/6/2019e</c:v>
                </c:pt>
                <c:pt idx="41">
                  <c:v>1/7/2019e</c:v>
                </c:pt>
                <c:pt idx="42">
                  <c:v>1/8/2019e</c:v>
                </c:pt>
                <c:pt idx="43">
                  <c:v>1/9/2019e</c:v>
                </c:pt>
                <c:pt idx="44">
                  <c:v>1/10/2019e</c:v>
                </c:pt>
                <c:pt idx="45">
                  <c:v>1/11/2019e</c:v>
                </c:pt>
                <c:pt idx="46">
                  <c:v>1/12/2019e</c:v>
                </c:pt>
              </c:strCache>
            </c:strRef>
          </c:cat>
          <c:val>
            <c:numRef>
              <c:f>'Number dashboard'!$J$28:$BE$28</c:f>
              <c:numCache>
                <c:formatCode>0.0%</c:formatCode>
                <c:ptCount val="48"/>
                <c:pt idx="0">
                  <c:v>0.0264082873479557</c:v>
                </c:pt>
                <c:pt idx="1">
                  <c:v>0.0265793212837674</c:v>
                </c:pt>
                <c:pt idx="2">
                  <c:v>0.0267422107464451</c:v>
                </c:pt>
                <c:pt idx="3">
                  <c:v>0.026897343568043</c:v>
                </c:pt>
                <c:pt idx="4">
                  <c:v>0.0270450891124219</c:v>
                </c:pt>
                <c:pt idx="5">
                  <c:v>0.0271857991546875</c:v>
                </c:pt>
                <c:pt idx="6">
                  <c:v>0.02731980871875</c:v>
                </c:pt>
                <c:pt idx="7">
                  <c:v>0.027447436875</c:v>
                </c:pt>
                <c:pt idx="8">
                  <c:v>0.0275689875</c:v>
                </c:pt>
                <c:pt idx="9">
                  <c:v>0.02768475</c:v>
                </c:pt>
                <c:pt idx="10">
                  <c:v>0.027795</c:v>
                </c:pt>
                <c:pt idx="11">
                  <c:v>0.0279</c:v>
                </c:pt>
                <c:pt idx="12">
                  <c:v>0.028</c:v>
                </c:pt>
                <c:pt idx="13">
                  <c:v>0.0277326957291667</c:v>
                </c:pt>
                <c:pt idx="14">
                  <c:v>0.0277802388715278</c:v>
                </c:pt>
                <c:pt idx="15">
                  <c:v>0.0277802388715278</c:v>
                </c:pt>
                <c:pt idx="16">
                  <c:v>0.0277802388715278</c:v>
                </c:pt>
                <c:pt idx="17">
                  <c:v>0.0277802388715278</c:v>
                </c:pt>
                <c:pt idx="18">
                  <c:v>0.0277802388715278</c:v>
                </c:pt>
                <c:pt idx="19">
                  <c:v>0.0277802388715278</c:v>
                </c:pt>
                <c:pt idx="20">
                  <c:v>0.0277802388715278</c:v>
                </c:pt>
                <c:pt idx="21">
                  <c:v>0.0277802388715278</c:v>
                </c:pt>
                <c:pt idx="22">
                  <c:v>0.0277802388715278</c:v>
                </c:pt>
                <c:pt idx="23">
                  <c:v>0.0277802388715278</c:v>
                </c:pt>
                <c:pt idx="24">
                  <c:v>0.0277802388715278</c:v>
                </c:pt>
                <c:pt idx="25">
                  <c:v>0.0277802388715278</c:v>
                </c:pt>
                <c:pt idx="26">
                  <c:v>0.0277802388715278</c:v>
                </c:pt>
                <c:pt idx="27">
                  <c:v>0.0277802388715278</c:v>
                </c:pt>
                <c:pt idx="28">
                  <c:v>0.0277802388715278</c:v>
                </c:pt>
                <c:pt idx="29">
                  <c:v>0.0277802388715278</c:v>
                </c:pt>
                <c:pt idx="30">
                  <c:v>0.0277802388715278</c:v>
                </c:pt>
                <c:pt idx="31">
                  <c:v>0.0277802388715278</c:v>
                </c:pt>
                <c:pt idx="32">
                  <c:v>0.0277802388715278</c:v>
                </c:pt>
                <c:pt idx="33">
                  <c:v>0.0277802388715278</c:v>
                </c:pt>
                <c:pt idx="34">
                  <c:v>0.0277802388715278</c:v>
                </c:pt>
                <c:pt idx="35">
                  <c:v>0.0277802388715278</c:v>
                </c:pt>
                <c:pt idx="36">
                  <c:v>0.0277802388715278</c:v>
                </c:pt>
                <c:pt idx="37">
                  <c:v>0.0277802388715278</c:v>
                </c:pt>
                <c:pt idx="38">
                  <c:v>0.0277802388715278</c:v>
                </c:pt>
                <c:pt idx="39">
                  <c:v>0.0277802388715278</c:v>
                </c:pt>
                <c:pt idx="40">
                  <c:v>0.0277802388715278</c:v>
                </c:pt>
                <c:pt idx="41">
                  <c:v>0.0277802388715278</c:v>
                </c:pt>
                <c:pt idx="42">
                  <c:v>0.0277802388715278</c:v>
                </c:pt>
                <c:pt idx="43">
                  <c:v>0.0277802388715278</c:v>
                </c:pt>
                <c:pt idx="44">
                  <c:v>0.0277802388715278</c:v>
                </c:pt>
                <c:pt idx="45">
                  <c:v>0.0277802388715278</c:v>
                </c:pt>
                <c:pt idx="46">
                  <c:v>0.0277802388715278</c:v>
                </c:pt>
                <c:pt idx="47">
                  <c:v>0.0277802388715278</c:v>
                </c:pt>
              </c:numCache>
            </c:numRef>
          </c:val>
          <c:smooth val="0"/>
        </c:ser>
        <c:ser>
          <c:idx val="3"/>
          <c:order val="3"/>
          <c:tx>
            <c:strRef>
              <c:f>'Number dashboard'!$I$30</c:f>
              <c:strCache>
                <c:ptCount val="1"/>
                <c:pt idx="0">
                  <c:v>Google AdWords</c:v>
                </c:pt>
              </c:strCache>
            </c:strRef>
          </c:tx>
          <c:spPr>
            <a:ln w="28575" cap="rnd">
              <a:solidFill>
                <a:schemeClr val="accent4"/>
              </a:solidFill>
              <a:round/>
            </a:ln>
            <a:effectLst/>
          </c:spPr>
          <c:marker>
            <c:symbol val="none"/>
          </c:marker>
          <c:cat>
            <c:strRef>
              <c:f>'Number dashboard'!$K$11:$BE$11</c:f>
              <c:strCache>
                <c:ptCount val="47"/>
                <c:pt idx="0">
                  <c:v>1/2/2016</c:v>
                </c:pt>
                <c:pt idx="1">
                  <c:v>1/3/2016</c:v>
                </c:pt>
                <c:pt idx="2">
                  <c:v>1/4/2016</c:v>
                </c:pt>
                <c:pt idx="3">
                  <c:v>1/5/2016</c:v>
                </c:pt>
                <c:pt idx="4">
                  <c:v>1/6/2016</c:v>
                </c:pt>
                <c:pt idx="5">
                  <c:v>1/7/2016</c:v>
                </c:pt>
                <c:pt idx="6">
                  <c:v>1/8/2016</c:v>
                </c:pt>
                <c:pt idx="7">
                  <c:v>1/9/2016</c:v>
                </c:pt>
                <c:pt idx="8">
                  <c:v>1/10/2016</c:v>
                </c:pt>
                <c:pt idx="9">
                  <c:v>1/11/2016</c:v>
                </c:pt>
                <c:pt idx="10">
                  <c:v>1/12/2016</c:v>
                </c:pt>
                <c:pt idx="11">
                  <c:v>1/1/2017</c:v>
                </c:pt>
                <c:pt idx="12">
                  <c:v>1/2/2017</c:v>
                </c:pt>
                <c:pt idx="13">
                  <c:v>1/3/2017e</c:v>
                </c:pt>
                <c:pt idx="14">
                  <c:v>1/4/2017e</c:v>
                </c:pt>
                <c:pt idx="15">
                  <c:v>1/5/2017e</c:v>
                </c:pt>
                <c:pt idx="16">
                  <c:v>1/6/2017e</c:v>
                </c:pt>
                <c:pt idx="17">
                  <c:v>1/7/2017e</c:v>
                </c:pt>
                <c:pt idx="18">
                  <c:v>1/8/2017e</c:v>
                </c:pt>
                <c:pt idx="19">
                  <c:v>1/9/2017e</c:v>
                </c:pt>
                <c:pt idx="20">
                  <c:v>1/10/2017e</c:v>
                </c:pt>
                <c:pt idx="21">
                  <c:v>1/11/2017e</c:v>
                </c:pt>
                <c:pt idx="22">
                  <c:v>1/12/2017e</c:v>
                </c:pt>
                <c:pt idx="23">
                  <c:v>1/1/2018e</c:v>
                </c:pt>
                <c:pt idx="24">
                  <c:v>1/2/2018e</c:v>
                </c:pt>
                <c:pt idx="25">
                  <c:v>1/3/2018e</c:v>
                </c:pt>
                <c:pt idx="26">
                  <c:v>1/4/2018e</c:v>
                </c:pt>
                <c:pt idx="27">
                  <c:v>1/5/2018e</c:v>
                </c:pt>
                <c:pt idx="28">
                  <c:v>1/6/2018e</c:v>
                </c:pt>
                <c:pt idx="29">
                  <c:v>1/7/2018e</c:v>
                </c:pt>
                <c:pt idx="30">
                  <c:v>1/8/2018e</c:v>
                </c:pt>
                <c:pt idx="31">
                  <c:v>1/9/2018e</c:v>
                </c:pt>
                <c:pt idx="32">
                  <c:v>1/10/2018e</c:v>
                </c:pt>
                <c:pt idx="33">
                  <c:v>1/11/2018e</c:v>
                </c:pt>
                <c:pt idx="34">
                  <c:v>1/12/2018e</c:v>
                </c:pt>
                <c:pt idx="35">
                  <c:v>1/1/2019e</c:v>
                </c:pt>
                <c:pt idx="36">
                  <c:v>1/2/2019e</c:v>
                </c:pt>
                <c:pt idx="37">
                  <c:v>1/3/2019e</c:v>
                </c:pt>
                <c:pt idx="38">
                  <c:v>1/4/2019e</c:v>
                </c:pt>
                <c:pt idx="39">
                  <c:v>1/5/2019e</c:v>
                </c:pt>
                <c:pt idx="40">
                  <c:v>1/6/2019e</c:v>
                </c:pt>
                <c:pt idx="41">
                  <c:v>1/7/2019e</c:v>
                </c:pt>
                <c:pt idx="42">
                  <c:v>1/8/2019e</c:v>
                </c:pt>
                <c:pt idx="43">
                  <c:v>1/9/2019e</c:v>
                </c:pt>
                <c:pt idx="44">
                  <c:v>1/10/2019e</c:v>
                </c:pt>
                <c:pt idx="45">
                  <c:v>1/11/2019e</c:v>
                </c:pt>
                <c:pt idx="46">
                  <c:v>1/12/2019e</c:v>
                </c:pt>
              </c:strCache>
            </c:strRef>
          </c:cat>
          <c:val>
            <c:numRef>
              <c:f>'Number dashboard'!$J$30:$BE$30</c:f>
              <c:numCache>
                <c:formatCode>0.0%</c:formatCode>
                <c:ptCount val="48"/>
                <c:pt idx="0">
                  <c:v>0.03</c:v>
                </c:pt>
                <c:pt idx="1">
                  <c:v>0.03</c:v>
                </c:pt>
                <c:pt idx="2">
                  <c:v>0.03</c:v>
                </c:pt>
                <c:pt idx="3">
                  <c:v>0.03</c:v>
                </c:pt>
                <c:pt idx="4">
                  <c:v>0.03</c:v>
                </c:pt>
                <c:pt idx="5">
                  <c:v>0.03</c:v>
                </c:pt>
                <c:pt idx="6">
                  <c:v>0.03</c:v>
                </c:pt>
                <c:pt idx="7">
                  <c:v>0.03</c:v>
                </c:pt>
                <c:pt idx="8">
                  <c:v>0.03</c:v>
                </c:pt>
                <c:pt idx="9">
                  <c:v>0.03</c:v>
                </c:pt>
                <c:pt idx="10">
                  <c:v>0.03</c:v>
                </c:pt>
                <c:pt idx="11">
                  <c:v>0.03</c:v>
                </c:pt>
                <c:pt idx="12">
                  <c:v>0.03</c:v>
                </c:pt>
                <c:pt idx="13">
                  <c:v>0.03</c:v>
                </c:pt>
                <c:pt idx="14">
                  <c:v>0.03</c:v>
                </c:pt>
                <c:pt idx="15">
                  <c:v>0.03</c:v>
                </c:pt>
                <c:pt idx="16">
                  <c:v>0.03</c:v>
                </c:pt>
                <c:pt idx="17">
                  <c:v>0.03</c:v>
                </c:pt>
                <c:pt idx="18">
                  <c:v>0.03</c:v>
                </c:pt>
                <c:pt idx="19">
                  <c:v>0.03</c:v>
                </c:pt>
                <c:pt idx="20">
                  <c:v>0.03</c:v>
                </c:pt>
                <c:pt idx="21">
                  <c:v>0.03</c:v>
                </c:pt>
                <c:pt idx="22">
                  <c:v>0.03</c:v>
                </c:pt>
                <c:pt idx="23">
                  <c:v>0.03</c:v>
                </c:pt>
                <c:pt idx="24">
                  <c:v>0.03</c:v>
                </c:pt>
                <c:pt idx="25">
                  <c:v>0.03</c:v>
                </c:pt>
                <c:pt idx="26">
                  <c:v>0.03</c:v>
                </c:pt>
                <c:pt idx="27">
                  <c:v>0.03</c:v>
                </c:pt>
                <c:pt idx="28">
                  <c:v>0.03</c:v>
                </c:pt>
                <c:pt idx="29">
                  <c:v>0.03</c:v>
                </c:pt>
                <c:pt idx="30">
                  <c:v>0.03</c:v>
                </c:pt>
                <c:pt idx="31">
                  <c:v>0.03</c:v>
                </c:pt>
                <c:pt idx="32">
                  <c:v>0.03</c:v>
                </c:pt>
                <c:pt idx="33">
                  <c:v>0.03</c:v>
                </c:pt>
                <c:pt idx="34">
                  <c:v>0.03</c:v>
                </c:pt>
                <c:pt idx="35">
                  <c:v>0.03</c:v>
                </c:pt>
                <c:pt idx="36">
                  <c:v>0.03</c:v>
                </c:pt>
                <c:pt idx="37">
                  <c:v>0.03</c:v>
                </c:pt>
                <c:pt idx="38">
                  <c:v>0.03</c:v>
                </c:pt>
                <c:pt idx="39">
                  <c:v>0.03</c:v>
                </c:pt>
                <c:pt idx="40">
                  <c:v>0.03</c:v>
                </c:pt>
                <c:pt idx="41">
                  <c:v>0.03</c:v>
                </c:pt>
                <c:pt idx="42">
                  <c:v>0.03</c:v>
                </c:pt>
                <c:pt idx="43">
                  <c:v>0.03</c:v>
                </c:pt>
                <c:pt idx="44">
                  <c:v>0.03</c:v>
                </c:pt>
                <c:pt idx="45">
                  <c:v>0.03</c:v>
                </c:pt>
                <c:pt idx="46">
                  <c:v>0.03</c:v>
                </c:pt>
                <c:pt idx="47">
                  <c:v>0.03</c:v>
                </c:pt>
              </c:numCache>
            </c:numRef>
          </c:val>
          <c:smooth val="0"/>
        </c:ser>
        <c:ser>
          <c:idx val="4"/>
          <c:order val="4"/>
          <c:tx>
            <c:strRef>
              <c:f>'Number dashboard'!$I$31</c:f>
              <c:strCache>
                <c:ptCount val="1"/>
                <c:pt idx="0">
                  <c:v>Email</c:v>
                </c:pt>
              </c:strCache>
            </c:strRef>
          </c:tx>
          <c:spPr>
            <a:ln w="28575" cap="rnd">
              <a:solidFill>
                <a:schemeClr val="tx1"/>
              </a:solidFill>
              <a:round/>
            </a:ln>
            <a:effectLst/>
          </c:spPr>
          <c:marker>
            <c:symbol val="none"/>
          </c:marker>
          <c:cat>
            <c:strRef>
              <c:f>'Number dashboard'!$K$11:$BE$11</c:f>
              <c:strCache>
                <c:ptCount val="47"/>
                <c:pt idx="0">
                  <c:v>1/2/2016</c:v>
                </c:pt>
                <c:pt idx="1">
                  <c:v>1/3/2016</c:v>
                </c:pt>
                <c:pt idx="2">
                  <c:v>1/4/2016</c:v>
                </c:pt>
                <c:pt idx="3">
                  <c:v>1/5/2016</c:v>
                </c:pt>
                <c:pt idx="4">
                  <c:v>1/6/2016</c:v>
                </c:pt>
                <c:pt idx="5">
                  <c:v>1/7/2016</c:v>
                </c:pt>
                <c:pt idx="6">
                  <c:v>1/8/2016</c:v>
                </c:pt>
                <c:pt idx="7">
                  <c:v>1/9/2016</c:v>
                </c:pt>
                <c:pt idx="8">
                  <c:v>1/10/2016</c:v>
                </c:pt>
                <c:pt idx="9">
                  <c:v>1/11/2016</c:v>
                </c:pt>
                <c:pt idx="10">
                  <c:v>1/12/2016</c:v>
                </c:pt>
                <c:pt idx="11">
                  <c:v>1/1/2017</c:v>
                </c:pt>
                <c:pt idx="12">
                  <c:v>1/2/2017</c:v>
                </c:pt>
                <c:pt idx="13">
                  <c:v>1/3/2017e</c:v>
                </c:pt>
                <c:pt idx="14">
                  <c:v>1/4/2017e</c:v>
                </c:pt>
                <c:pt idx="15">
                  <c:v>1/5/2017e</c:v>
                </c:pt>
                <c:pt idx="16">
                  <c:v>1/6/2017e</c:v>
                </c:pt>
                <c:pt idx="17">
                  <c:v>1/7/2017e</c:v>
                </c:pt>
                <c:pt idx="18">
                  <c:v>1/8/2017e</c:v>
                </c:pt>
                <c:pt idx="19">
                  <c:v>1/9/2017e</c:v>
                </c:pt>
                <c:pt idx="20">
                  <c:v>1/10/2017e</c:v>
                </c:pt>
                <c:pt idx="21">
                  <c:v>1/11/2017e</c:v>
                </c:pt>
                <c:pt idx="22">
                  <c:v>1/12/2017e</c:v>
                </c:pt>
                <c:pt idx="23">
                  <c:v>1/1/2018e</c:v>
                </c:pt>
                <c:pt idx="24">
                  <c:v>1/2/2018e</c:v>
                </c:pt>
                <c:pt idx="25">
                  <c:v>1/3/2018e</c:v>
                </c:pt>
                <c:pt idx="26">
                  <c:v>1/4/2018e</c:v>
                </c:pt>
                <c:pt idx="27">
                  <c:v>1/5/2018e</c:v>
                </c:pt>
                <c:pt idx="28">
                  <c:v>1/6/2018e</c:v>
                </c:pt>
                <c:pt idx="29">
                  <c:v>1/7/2018e</c:v>
                </c:pt>
                <c:pt idx="30">
                  <c:v>1/8/2018e</c:v>
                </c:pt>
                <c:pt idx="31">
                  <c:v>1/9/2018e</c:v>
                </c:pt>
                <c:pt idx="32">
                  <c:v>1/10/2018e</c:v>
                </c:pt>
                <c:pt idx="33">
                  <c:v>1/11/2018e</c:v>
                </c:pt>
                <c:pt idx="34">
                  <c:v>1/12/2018e</c:v>
                </c:pt>
                <c:pt idx="35">
                  <c:v>1/1/2019e</c:v>
                </c:pt>
                <c:pt idx="36">
                  <c:v>1/2/2019e</c:v>
                </c:pt>
                <c:pt idx="37">
                  <c:v>1/3/2019e</c:v>
                </c:pt>
                <c:pt idx="38">
                  <c:v>1/4/2019e</c:v>
                </c:pt>
                <c:pt idx="39">
                  <c:v>1/5/2019e</c:v>
                </c:pt>
                <c:pt idx="40">
                  <c:v>1/6/2019e</c:v>
                </c:pt>
                <c:pt idx="41">
                  <c:v>1/7/2019e</c:v>
                </c:pt>
                <c:pt idx="42">
                  <c:v>1/8/2019e</c:v>
                </c:pt>
                <c:pt idx="43">
                  <c:v>1/9/2019e</c:v>
                </c:pt>
                <c:pt idx="44">
                  <c:v>1/10/2019e</c:v>
                </c:pt>
                <c:pt idx="45">
                  <c:v>1/11/2019e</c:v>
                </c:pt>
                <c:pt idx="46">
                  <c:v>1/12/2019e</c:v>
                </c:pt>
              </c:strCache>
            </c:strRef>
          </c:cat>
          <c:val>
            <c:numRef>
              <c:f>'Number dashboard'!$J$31:$BE$31</c:f>
              <c:numCache>
                <c:formatCode>0.0%</c:formatCode>
                <c:ptCount val="48"/>
                <c:pt idx="0">
                  <c:v>0.03</c:v>
                </c:pt>
                <c:pt idx="1">
                  <c:v>0.03</c:v>
                </c:pt>
                <c:pt idx="2">
                  <c:v>0.03</c:v>
                </c:pt>
                <c:pt idx="3">
                  <c:v>0.03</c:v>
                </c:pt>
                <c:pt idx="4">
                  <c:v>0.03</c:v>
                </c:pt>
                <c:pt idx="5">
                  <c:v>0.03</c:v>
                </c:pt>
                <c:pt idx="6">
                  <c:v>0.03</c:v>
                </c:pt>
                <c:pt idx="7">
                  <c:v>0.03</c:v>
                </c:pt>
                <c:pt idx="8">
                  <c:v>0.03</c:v>
                </c:pt>
                <c:pt idx="9">
                  <c:v>0.03</c:v>
                </c:pt>
                <c:pt idx="10">
                  <c:v>0.03</c:v>
                </c:pt>
                <c:pt idx="11">
                  <c:v>0.03</c:v>
                </c:pt>
                <c:pt idx="12">
                  <c:v>0.03</c:v>
                </c:pt>
                <c:pt idx="13">
                  <c:v>0.03</c:v>
                </c:pt>
                <c:pt idx="14">
                  <c:v>0.03</c:v>
                </c:pt>
                <c:pt idx="15">
                  <c:v>0.03</c:v>
                </c:pt>
                <c:pt idx="16">
                  <c:v>0.03</c:v>
                </c:pt>
                <c:pt idx="17">
                  <c:v>0.03</c:v>
                </c:pt>
                <c:pt idx="18">
                  <c:v>0.03</c:v>
                </c:pt>
                <c:pt idx="19">
                  <c:v>0.03</c:v>
                </c:pt>
                <c:pt idx="20">
                  <c:v>0.03</c:v>
                </c:pt>
                <c:pt idx="21">
                  <c:v>0.03</c:v>
                </c:pt>
                <c:pt idx="22">
                  <c:v>0.03</c:v>
                </c:pt>
                <c:pt idx="23">
                  <c:v>0.03</c:v>
                </c:pt>
                <c:pt idx="24">
                  <c:v>0.03</c:v>
                </c:pt>
                <c:pt idx="25">
                  <c:v>0.03</c:v>
                </c:pt>
                <c:pt idx="26">
                  <c:v>0.03</c:v>
                </c:pt>
                <c:pt idx="27">
                  <c:v>0.03</c:v>
                </c:pt>
                <c:pt idx="28">
                  <c:v>0.03</c:v>
                </c:pt>
                <c:pt idx="29">
                  <c:v>0.03</c:v>
                </c:pt>
                <c:pt idx="30">
                  <c:v>0.03</c:v>
                </c:pt>
                <c:pt idx="31">
                  <c:v>0.03</c:v>
                </c:pt>
                <c:pt idx="32">
                  <c:v>0.03</c:v>
                </c:pt>
                <c:pt idx="33">
                  <c:v>0.03</c:v>
                </c:pt>
                <c:pt idx="34">
                  <c:v>0.03</c:v>
                </c:pt>
                <c:pt idx="35">
                  <c:v>0.03</c:v>
                </c:pt>
                <c:pt idx="36">
                  <c:v>0.03</c:v>
                </c:pt>
                <c:pt idx="37">
                  <c:v>0.03</c:v>
                </c:pt>
                <c:pt idx="38">
                  <c:v>0.03</c:v>
                </c:pt>
                <c:pt idx="39">
                  <c:v>0.03</c:v>
                </c:pt>
                <c:pt idx="40">
                  <c:v>0.03</c:v>
                </c:pt>
                <c:pt idx="41">
                  <c:v>0.03</c:v>
                </c:pt>
                <c:pt idx="42">
                  <c:v>0.03</c:v>
                </c:pt>
                <c:pt idx="43">
                  <c:v>0.03</c:v>
                </c:pt>
                <c:pt idx="44">
                  <c:v>0.03</c:v>
                </c:pt>
                <c:pt idx="45">
                  <c:v>0.03</c:v>
                </c:pt>
                <c:pt idx="46">
                  <c:v>0.03</c:v>
                </c:pt>
                <c:pt idx="47">
                  <c:v>0.03</c:v>
                </c:pt>
              </c:numCache>
            </c:numRef>
          </c:val>
          <c:smooth val="0"/>
        </c:ser>
        <c:ser>
          <c:idx val="5"/>
          <c:order val="5"/>
          <c:tx>
            <c:strRef>
              <c:f>'Number dashboard'!$I$32</c:f>
              <c:strCache>
                <c:ptCount val="1"/>
                <c:pt idx="0">
                  <c:v>Sales reps</c:v>
                </c:pt>
              </c:strCache>
            </c:strRef>
          </c:tx>
          <c:spPr>
            <a:ln w="28575" cap="rnd">
              <a:solidFill>
                <a:schemeClr val="accent6"/>
              </a:solidFill>
              <a:round/>
            </a:ln>
            <a:effectLst/>
          </c:spPr>
          <c:marker>
            <c:symbol val="none"/>
          </c:marker>
          <c:cat>
            <c:strRef>
              <c:f>'Number dashboard'!$K$11:$BE$11</c:f>
              <c:strCache>
                <c:ptCount val="47"/>
                <c:pt idx="0">
                  <c:v>1/2/2016</c:v>
                </c:pt>
                <c:pt idx="1">
                  <c:v>1/3/2016</c:v>
                </c:pt>
                <c:pt idx="2">
                  <c:v>1/4/2016</c:v>
                </c:pt>
                <c:pt idx="3">
                  <c:v>1/5/2016</c:v>
                </c:pt>
                <c:pt idx="4">
                  <c:v>1/6/2016</c:v>
                </c:pt>
                <c:pt idx="5">
                  <c:v>1/7/2016</c:v>
                </c:pt>
                <c:pt idx="6">
                  <c:v>1/8/2016</c:v>
                </c:pt>
                <c:pt idx="7">
                  <c:v>1/9/2016</c:v>
                </c:pt>
                <c:pt idx="8">
                  <c:v>1/10/2016</c:v>
                </c:pt>
                <c:pt idx="9">
                  <c:v>1/11/2016</c:v>
                </c:pt>
                <c:pt idx="10">
                  <c:v>1/12/2016</c:v>
                </c:pt>
                <c:pt idx="11">
                  <c:v>1/1/2017</c:v>
                </c:pt>
                <c:pt idx="12">
                  <c:v>1/2/2017</c:v>
                </c:pt>
                <c:pt idx="13">
                  <c:v>1/3/2017e</c:v>
                </c:pt>
                <c:pt idx="14">
                  <c:v>1/4/2017e</c:v>
                </c:pt>
                <c:pt idx="15">
                  <c:v>1/5/2017e</c:v>
                </c:pt>
                <c:pt idx="16">
                  <c:v>1/6/2017e</c:v>
                </c:pt>
                <c:pt idx="17">
                  <c:v>1/7/2017e</c:v>
                </c:pt>
                <c:pt idx="18">
                  <c:v>1/8/2017e</c:v>
                </c:pt>
                <c:pt idx="19">
                  <c:v>1/9/2017e</c:v>
                </c:pt>
                <c:pt idx="20">
                  <c:v>1/10/2017e</c:v>
                </c:pt>
                <c:pt idx="21">
                  <c:v>1/11/2017e</c:v>
                </c:pt>
                <c:pt idx="22">
                  <c:v>1/12/2017e</c:v>
                </c:pt>
                <c:pt idx="23">
                  <c:v>1/1/2018e</c:v>
                </c:pt>
                <c:pt idx="24">
                  <c:v>1/2/2018e</c:v>
                </c:pt>
                <c:pt idx="25">
                  <c:v>1/3/2018e</c:v>
                </c:pt>
                <c:pt idx="26">
                  <c:v>1/4/2018e</c:v>
                </c:pt>
                <c:pt idx="27">
                  <c:v>1/5/2018e</c:v>
                </c:pt>
                <c:pt idx="28">
                  <c:v>1/6/2018e</c:v>
                </c:pt>
                <c:pt idx="29">
                  <c:v>1/7/2018e</c:v>
                </c:pt>
                <c:pt idx="30">
                  <c:v>1/8/2018e</c:v>
                </c:pt>
                <c:pt idx="31">
                  <c:v>1/9/2018e</c:v>
                </c:pt>
                <c:pt idx="32">
                  <c:v>1/10/2018e</c:v>
                </c:pt>
                <c:pt idx="33">
                  <c:v>1/11/2018e</c:v>
                </c:pt>
                <c:pt idx="34">
                  <c:v>1/12/2018e</c:v>
                </c:pt>
                <c:pt idx="35">
                  <c:v>1/1/2019e</c:v>
                </c:pt>
                <c:pt idx="36">
                  <c:v>1/2/2019e</c:v>
                </c:pt>
                <c:pt idx="37">
                  <c:v>1/3/2019e</c:v>
                </c:pt>
                <c:pt idx="38">
                  <c:v>1/4/2019e</c:v>
                </c:pt>
                <c:pt idx="39">
                  <c:v>1/5/2019e</c:v>
                </c:pt>
                <c:pt idx="40">
                  <c:v>1/6/2019e</c:v>
                </c:pt>
                <c:pt idx="41">
                  <c:v>1/7/2019e</c:v>
                </c:pt>
                <c:pt idx="42">
                  <c:v>1/8/2019e</c:v>
                </c:pt>
                <c:pt idx="43">
                  <c:v>1/9/2019e</c:v>
                </c:pt>
                <c:pt idx="44">
                  <c:v>1/10/2019e</c:v>
                </c:pt>
                <c:pt idx="45">
                  <c:v>1/11/2019e</c:v>
                </c:pt>
                <c:pt idx="46">
                  <c:v>1/12/2019e</c:v>
                </c:pt>
              </c:strCache>
            </c:strRef>
          </c:cat>
          <c:val>
            <c:numRef>
              <c:f>'Number dashboard'!$J$32:$BE$32</c:f>
              <c:numCache>
                <c:formatCode>0.0%</c:formatCode>
                <c:ptCount val="48"/>
                <c:pt idx="0">
                  <c:v>0.03</c:v>
                </c:pt>
                <c:pt idx="1">
                  <c:v>0.03</c:v>
                </c:pt>
                <c:pt idx="2">
                  <c:v>0.03</c:v>
                </c:pt>
                <c:pt idx="3">
                  <c:v>0.03</c:v>
                </c:pt>
                <c:pt idx="4">
                  <c:v>0.03</c:v>
                </c:pt>
                <c:pt idx="5">
                  <c:v>0.03</c:v>
                </c:pt>
                <c:pt idx="6">
                  <c:v>0.03</c:v>
                </c:pt>
                <c:pt idx="7">
                  <c:v>0.03</c:v>
                </c:pt>
                <c:pt idx="8">
                  <c:v>0.03</c:v>
                </c:pt>
                <c:pt idx="9">
                  <c:v>0.03</c:v>
                </c:pt>
                <c:pt idx="10">
                  <c:v>0.03</c:v>
                </c:pt>
                <c:pt idx="11">
                  <c:v>0.03</c:v>
                </c:pt>
                <c:pt idx="12">
                  <c:v>0.03</c:v>
                </c:pt>
                <c:pt idx="13">
                  <c:v>0.03</c:v>
                </c:pt>
                <c:pt idx="14">
                  <c:v>0.03</c:v>
                </c:pt>
                <c:pt idx="15">
                  <c:v>0.03</c:v>
                </c:pt>
                <c:pt idx="16">
                  <c:v>0.03</c:v>
                </c:pt>
                <c:pt idx="17">
                  <c:v>0.03</c:v>
                </c:pt>
                <c:pt idx="18">
                  <c:v>0.03</c:v>
                </c:pt>
                <c:pt idx="19">
                  <c:v>0.03</c:v>
                </c:pt>
                <c:pt idx="20">
                  <c:v>0.03</c:v>
                </c:pt>
                <c:pt idx="21">
                  <c:v>0.03</c:v>
                </c:pt>
                <c:pt idx="22">
                  <c:v>0.03</c:v>
                </c:pt>
                <c:pt idx="23">
                  <c:v>0.03</c:v>
                </c:pt>
                <c:pt idx="24">
                  <c:v>0.03</c:v>
                </c:pt>
                <c:pt idx="25">
                  <c:v>0.03</c:v>
                </c:pt>
                <c:pt idx="26">
                  <c:v>0.03</c:v>
                </c:pt>
                <c:pt idx="27">
                  <c:v>0.03</c:v>
                </c:pt>
                <c:pt idx="28">
                  <c:v>0.03</c:v>
                </c:pt>
                <c:pt idx="29">
                  <c:v>0.03</c:v>
                </c:pt>
                <c:pt idx="30">
                  <c:v>0.03</c:v>
                </c:pt>
                <c:pt idx="31">
                  <c:v>0.03</c:v>
                </c:pt>
                <c:pt idx="32">
                  <c:v>0.03</c:v>
                </c:pt>
                <c:pt idx="33">
                  <c:v>0.03</c:v>
                </c:pt>
                <c:pt idx="34">
                  <c:v>0.03</c:v>
                </c:pt>
                <c:pt idx="35">
                  <c:v>0.03</c:v>
                </c:pt>
                <c:pt idx="36">
                  <c:v>0.03</c:v>
                </c:pt>
                <c:pt idx="37">
                  <c:v>0.03</c:v>
                </c:pt>
                <c:pt idx="38">
                  <c:v>0.03</c:v>
                </c:pt>
                <c:pt idx="39">
                  <c:v>0.03</c:v>
                </c:pt>
                <c:pt idx="40">
                  <c:v>0.03</c:v>
                </c:pt>
                <c:pt idx="41">
                  <c:v>0.03</c:v>
                </c:pt>
                <c:pt idx="42">
                  <c:v>0.03</c:v>
                </c:pt>
                <c:pt idx="43">
                  <c:v>0.03</c:v>
                </c:pt>
                <c:pt idx="44">
                  <c:v>0.03</c:v>
                </c:pt>
                <c:pt idx="45">
                  <c:v>0.03</c:v>
                </c:pt>
                <c:pt idx="46">
                  <c:v>0.03</c:v>
                </c:pt>
                <c:pt idx="47">
                  <c:v>0.03</c:v>
                </c:pt>
              </c:numCache>
            </c:numRef>
          </c:val>
          <c:smooth val="0"/>
        </c:ser>
        <c:dLbls>
          <c:showLegendKey val="0"/>
          <c:showVal val="0"/>
          <c:showCatName val="0"/>
          <c:showSerName val="0"/>
          <c:showPercent val="0"/>
          <c:showBubbleSize val="0"/>
        </c:dLbls>
        <c:smooth val="0"/>
        <c:axId val="1885830528"/>
        <c:axId val="1885822000"/>
      </c:lineChart>
      <c:catAx>
        <c:axId val="1885830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822000"/>
        <c:crosses val="autoZero"/>
        <c:auto val="1"/>
        <c:lblAlgn val="ctr"/>
        <c:lblOffset val="100"/>
        <c:tickLblSkip val="3"/>
        <c:noMultiLvlLbl val="0"/>
      </c:catAx>
      <c:valAx>
        <c:axId val="18858220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830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Conversion rate by</a:t>
            </a:r>
            <a:r>
              <a:rPr lang="en-US" baseline="0"/>
              <a:t> source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New customers (LHS)</c:v>
          </c:tx>
          <c:spPr>
            <a:ln w="28575" cap="rnd">
              <a:solidFill>
                <a:schemeClr val="accent1"/>
              </a:solidFill>
              <a:round/>
            </a:ln>
            <a:effectLst/>
          </c:spPr>
          <c:marker>
            <c:symbol val="none"/>
          </c:marker>
          <c:cat>
            <c:strRef>
              <c:f>'Number dashboard'!$J$11:$BE$11</c:f>
              <c:strCache>
                <c:ptCount val="48"/>
                <c:pt idx="0">
                  <c:v>1/1/2016</c:v>
                </c:pt>
                <c:pt idx="1">
                  <c:v>1/2/2016</c:v>
                </c:pt>
                <c:pt idx="2">
                  <c:v>1/3/2016</c:v>
                </c:pt>
                <c:pt idx="3">
                  <c:v>1/4/2016</c:v>
                </c:pt>
                <c:pt idx="4">
                  <c:v>1/5/2016</c:v>
                </c:pt>
                <c:pt idx="5">
                  <c:v>1/6/2016</c:v>
                </c:pt>
                <c:pt idx="6">
                  <c:v>1/7/2016</c:v>
                </c:pt>
                <c:pt idx="7">
                  <c:v>1/8/2016</c:v>
                </c:pt>
                <c:pt idx="8">
                  <c:v>1/9/2016</c:v>
                </c:pt>
                <c:pt idx="9">
                  <c:v>1/10/2016</c:v>
                </c:pt>
                <c:pt idx="10">
                  <c:v>1/11/2016</c:v>
                </c:pt>
                <c:pt idx="11">
                  <c:v>1/12/2016</c:v>
                </c:pt>
                <c:pt idx="12">
                  <c:v>1/1/2017</c:v>
                </c:pt>
                <c:pt idx="13">
                  <c:v>1/2/2017</c:v>
                </c:pt>
                <c:pt idx="14">
                  <c:v>1/3/2017e</c:v>
                </c:pt>
                <c:pt idx="15">
                  <c:v>1/4/2017e</c:v>
                </c:pt>
                <c:pt idx="16">
                  <c:v>1/5/2017e</c:v>
                </c:pt>
                <c:pt idx="17">
                  <c:v>1/6/2017e</c:v>
                </c:pt>
                <c:pt idx="18">
                  <c:v>1/7/2017e</c:v>
                </c:pt>
                <c:pt idx="19">
                  <c:v>1/8/2017e</c:v>
                </c:pt>
                <c:pt idx="20">
                  <c:v>1/9/2017e</c:v>
                </c:pt>
                <c:pt idx="21">
                  <c:v>1/10/2017e</c:v>
                </c:pt>
                <c:pt idx="22">
                  <c:v>1/11/2017e</c:v>
                </c:pt>
                <c:pt idx="23">
                  <c:v>1/12/2017e</c:v>
                </c:pt>
                <c:pt idx="24">
                  <c:v>1/1/2018e</c:v>
                </c:pt>
                <c:pt idx="25">
                  <c:v>1/2/2018e</c:v>
                </c:pt>
                <c:pt idx="26">
                  <c:v>1/3/2018e</c:v>
                </c:pt>
                <c:pt idx="27">
                  <c:v>1/4/2018e</c:v>
                </c:pt>
                <c:pt idx="28">
                  <c:v>1/5/2018e</c:v>
                </c:pt>
                <c:pt idx="29">
                  <c:v>1/6/2018e</c:v>
                </c:pt>
                <c:pt idx="30">
                  <c:v>1/7/2018e</c:v>
                </c:pt>
                <c:pt idx="31">
                  <c:v>1/8/2018e</c:v>
                </c:pt>
                <c:pt idx="32">
                  <c:v>1/9/2018e</c:v>
                </c:pt>
                <c:pt idx="33">
                  <c:v>1/10/2018e</c:v>
                </c:pt>
                <c:pt idx="34">
                  <c:v>1/11/2018e</c:v>
                </c:pt>
                <c:pt idx="35">
                  <c:v>1/12/2018e</c:v>
                </c:pt>
                <c:pt idx="36">
                  <c:v>1/1/2019e</c:v>
                </c:pt>
                <c:pt idx="37">
                  <c:v>1/2/2019e</c:v>
                </c:pt>
                <c:pt idx="38">
                  <c:v>1/3/2019e</c:v>
                </c:pt>
                <c:pt idx="39">
                  <c:v>1/4/2019e</c:v>
                </c:pt>
                <c:pt idx="40">
                  <c:v>1/5/2019e</c:v>
                </c:pt>
                <c:pt idx="41">
                  <c:v>1/6/2019e</c:v>
                </c:pt>
                <c:pt idx="42">
                  <c:v>1/7/2019e</c:v>
                </c:pt>
                <c:pt idx="43">
                  <c:v>1/8/2019e</c:v>
                </c:pt>
                <c:pt idx="44">
                  <c:v>1/9/2019e</c:v>
                </c:pt>
                <c:pt idx="45">
                  <c:v>1/10/2019e</c:v>
                </c:pt>
                <c:pt idx="46">
                  <c:v>1/11/2019e</c:v>
                </c:pt>
                <c:pt idx="47">
                  <c:v>1/12/2019e</c:v>
                </c:pt>
              </c:strCache>
            </c:strRef>
          </c:cat>
          <c:val>
            <c:numRef>
              <c:f>'Number dashboard'!$J$45:$BE$45</c:f>
              <c:numCache>
                <c:formatCode>0%</c:formatCode>
                <c:ptCount val="48"/>
                <c:pt idx="0">
                  <c:v>0.0499827008418919</c:v>
                </c:pt>
                <c:pt idx="1">
                  <c:v>0.05</c:v>
                </c:pt>
                <c:pt idx="2">
                  <c:v>0.055</c:v>
                </c:pt>
                <c:pt idx="3">
                  <c:v>0.06</c:v>
                </c:pt>
                <c:pt idx="4">
                  <c:v>0.065</c:v>
                </c:pt>
                <c:pt idx="5">
                  <c:v>0.07</c:v>
                </c:pt>
                <c:pt idx="6">
                  <c:v>0.075</c:v>
                </c:pt>
                <c:pt idx="7">
                  <c:v>0.08</c:v>
                </c:pt>
                <c:pt idx="8">
                  <c:v>0.085</c:v>
                </c:pt>
                <c:pt idx="9">
                  <c:v>0.09</c:v>
                </c:pt>
                <c:pt idx="10">
                  <c:v>0.095</c:v>
                </c:pt>
                <c:pt idx="11">
                  <c:v>0.1</c:v>
                </c:pt>
                <c:pt idx="12">
                  <c:v>0.105</c:v>
                </c:pt>
                <c:pt idx="13">
                  <c:v>0.1</c:v>
                </c:pt>
                <c:pt idx="14">
                  <c:v>0.095</c:v>
                </c:pt>
                <c:pt idx="15">
                  <c:v>0.09</c:v>
                </c:pt>
                <c:pt idx="16">
                  <c:v>0.085</c:v>
                </c:pt>
                <c:pt idx="17">
                  <c:v>0.08</c:v>
                </c:pt>
                <c:pt idx="18">
                  <c:v>0.075</c:v>
                </c:pt>
                <c:pt idx="19">
                  <c:v>0.07</c:v>
                </c:pt>
                <c:pt idx="20">
                  <c:v>0.065</c:v>
                </c:pt>
                <c:pt idx="21">
                  <c:v>0.06</c:v>
                </c:pt>
                <c:pt idx="22">
                  <c:v>0.055</c:v>
                </c:pt>
                <c:pt idx="23">
                  <c:v>0.05</c:v>
                </c:pt>
                <c:pt idx="24">
                  <c:v>0.045</c:v>
                </c:pt>
                <c:pt idx="25">
                  <c:v>0.04</c:v>
                </c:pt>
                <c:pt idx="26">
                  <c:v>0.04</c:v>
                </c:pt>
                <c:pt idx="27">
                  <c:v>0.04</c:v>
                </c:pt>
                <c:pt idx="28">
                  <c:v>0.04</c:v>
                </c:pt>
                <c:pt idx="29">
                  <c:v>0.04</c:v>
                </c:pt>
                <c:pt idx="30">
                  <c:v>0.04</c:v>
                </c:pt>
                <c:pt idx="31">
                  <c:v>0.04</c:v>
                </c:pt>
                <c:pt idx="32">
                  <c:v>0.04</c:v>
                </c:pt>
                <c:pt idx="33">
                  <c:v>0.04</c:v>
                </c:pt>
                <c:pt idx="34">
                  <c:v>0.04</c:v>
                </c:pt>
                <c:pt idx="35">
                  <c:v>0.04</c:v>
                </c:pt>
                <c:pt idx="36">
                  <c:v>0.04</c:v>
                </c:pt>
                <c:pt idx="37">
                  <c:v>0.04</c:v>
                </c:pt>
                <c:pt idx="38">
                  <c:v>0.04</c:v>
                </c:pt>
                <c:pt idx="39">
                  <c:v>0.04</c:v>
                </c:pt>
                <c:pt idx="40">
                  <c:v>0.04</c:v>
                </c:pt>
                <c:pt idx="41">
                  <c:v>0.04</c:v>
                </c:pt>
                <c:pt idx="42">
                  <c:v>0.04</c:v>
                </c:pt>
                <c:pt idx="43">
                  <c:v>0.04</c:v>
                </c:pt>
                <c:pt idx="44">
                  <c:v>0.04</c:v>
                </c:pt>
                <c:pt idx="45">
                  <c:v>0.04</c:v>
                </c:pt>
                <c:pt idx="46">
                  <c:v>0.04</c:v>
                </c:pt>
                <c:pt idx="47">
                  <c:v>0.04</c:v>
                </c:pt>
              </c:numCache>
            </c:numRef>
          </c:val>
          <c:smooth val="0"/>
        </c:ser>
        <c:dLbls>
          <c:showLegendKey val="0"/>
          <c:showVal val="0"/>
          <c:showCatName val="0"/>
          <c:showSerName val="0"/>
          <c:showPercent val="0"/>
          <c:showBubbleSize val="0"/>
        </c:dLbls>
        <c:marker val="1"/>
        <c:smooth val="0"/>
        <c:axId val="1885740272"/>
        <c:axId val="1885678752"/>
      </c:lineChart>
      <c:lineChart>
        <c:grouping val="standard"/>
        <c:varyColors val="0"/>
        <c:ser>
          <c:idx val="1"/>
          <c:order val="1"/>
          <c:tx>
            <c:strRef>
              <c:f>'Number dashboard'!$I$46</c:f>
              <c:strCache>
                <c:ptCount val="1"/>
                <c:pt idx="0">
                  <c:v>Old customers (from previous months)</c:v>
                </c:pt>
              </c:strCache>
            </c:strRef>
          </c:tx>
          <c:spPr>
            <a:ln w="28575" cap="rnd">
              <a:solidFill>
                <a:schemeClr val="accent2"/>
              </a:solidFill>
              <a:round/>
            </a:ln>
            <a:effectLst/>
          </c:spPr>
          <c:marker>
            <c:symbol val="none"/>
          </c:marker>
          <c:cat>
            <c:strRef>
              <c:f>'Number dashboard'!$J$11:$BE$11</c:f>
              <c:strCache>
                <c:ptCount val="48"/>
                <c:pt idx="0">
                  <c:v>1/1/2016</c:v>
                </c:pt>
                <c:pt idx="1">
                  <c:v>1/2/2016</c:v>
                </c:pt>
                <c:pt idx="2">
                  <c:v>1/3/2016</c:v>
                </c:pt>
                <c:pt idx="3">
                  <c:v>1/4/2016</c:v>
                </c:pt>
                <c:pt idx="4">
                  <c:v>1/5/2016</c:v>
                </c:pt>
                <c:pt idx="5">
                  <c:v>1/6/2016</c:v>
                </c:pt>
                <c:pt idx="6">
                  <c:v>1/7/2016</c:v>
                </c:pt>
                <c:pt idx="7">
                  <c:v>1/8/2016</c:v>
                </c:pt>
                <c:pt idx="8">
                  <c:v>1/9/2016</c:v>
                </c:pt>
                <c:pt idx="9">
                  <c:v>1/10/2016</c:v>
                </c:pt>
                <c:pt idx="10">
                  <c:v>1/11/2016</c:v>
                </c:pt>
                <c:pt idx="11">
                  <c:v>1/12/2016</c:v>
                </c:pt>
                <c:pt idx="12">
                  <c:v>1/1/2017</c:v>
                </c:pt>
                <c:pt idx="13">
                  <c:v>1/2/2017</c:v>
                </c:pt>
                <c:pt idx="14">
                  <c:v>1/3/2017e</c:v>
                </c:pt>
                <c:pt idx="15">
                  <c:v>1/4/2017e</c:v>
                </c:pt>
                <c:pt idx="16">
                  <c:v>1/5/2017e</c:v>
                </c:pt>
                <c:pt idx="17">
                  <c:v>1/6/2017e</c:v>
                </c:pt>
                <c:pt idx="18">
                  <c:v>1/7/2017e</c:v>
                </c:pt>
                <c:pt idx="19">
                  <c:v>1/8/2017e</c:v>
                </c:pt>
                <c:pt idx="20">
                  <c:v>1/9/2017e</c:v>
                </c:pt>
                <c:pt idx="21">
                  <c:v>1/10/2017e</c:v>
                </c:pt>
                <c:pt idx="22">
                  <c:v>1/11/2017e</c:v>
                </c:pt>
                <c:pt idx="23">
                  <c:v>1/12/2017e</c:v>
                </c:pt>
                <c:pt idx="24">
                  <c:v>1/1/2018e</c:v>
                </c:pt>
                <c:pt idx="25">
                  <c:v>1/2/2018e</c:v>
                </c:pt>
                <c:pt idx="26">
                  <c:v>1/3/2018e</c:v>
                </c:pt>
                <c:pt idx="27">
                  <c:v>1/4/2018e</c:v>
                </c:pt>
                <c:pt idx="28">
                  <c:v>1/5/2018e</c:v>
                </c:pt>
                <c:pt idx="29">
                  <c:v>1/6/2018e</c:v>
                </c:pt>
                <c:pt idx="30">
                  <c:v>1/7/2018e</c:v>
                </c:pt>
                <c:pt idx="31">
                  <c:v>1/8/2018e</c:v>
                </c:pt>
                <c:pt idx="32">
                  <c:v>1/9/2018e</c:v>
                </c:pt>
                <c:pt idx="33">
                  <c:v>1/10/2018e</c:v>
                </c:pt>
                <c:pt idx="34">
                  <c:v>1/11/2018e</c:v>
                </c:pt>
                <c:pt idx="35">
                  <c:v>1/12/2018e</c:v>
                </c:pt>
                <c:pt idx="36">
                  <c:v>1/1/2019e</c:v>
                </c:pt>
                <c:pt idx="37">
                  <c:v>1/2/2019e</c:v>
                </c:pt>
                <c:pt idx="38">
                  <c:v>1/3/2019e</c:v>
                </c:pt>
                <c:pt idx="39">
                  <c:v>1/4/2019e</c:v>
                </c:pt>
                <c:pt idx="40">
                  <c:v>1/5/2019e</c:v>
                </c:pt>
                <c:pt idx="41">
                  <c:v>1/6/2019e</c:v>
                </c:pt>
                <c:pt idx="42">
                  <c:v>1/7/2019e</c:v>
                </c:pt>
                <c:pt idx="43">
                  <c:v>1/8/2019e</c:v>
                </c:pt>
                <c:pt idx="44">
                  <c:v>1/9/2019e</c:v>
                </c:pt>
                <c:pt idx="45">
                  <c:v>1/10/2019e</c:v>
                </c:pt>
                <c:pt idx="46">
                  <c:v>1/11/2019e</c:v>
                </c:pt>
                <c:pt idx="47">
                  <c:v>1/12/2019e</c:v>
                </c:pt>
              </c:strCache>
            </c:strRef>
          </c:cat>
          <c:val>
            <c:numRef>
              <c:f>'Number dashboard'!$J$46:$BE$46</c:f>
              <c:numCache>
                <c:formatCode>0.0%</c:formatCode>
                <c:ptCount val="48"/>
                <c:pt idx="0">
                  <c:v>0.004</c:v>
                </c:pt>
                <c:pt idx="1">
                  <c:v>0.003</c:v>
                </c:pt>
                <c:pt idx="2">
                  <c:v>0.003</c:v>
                </c:pt>
                <c:pt idx="3">
                  <c:v>0.003</c:v>
                </c:pt>
                <c:pt idx="4">
                  <c:v>0.003</c:v>
                </c:pt>
                <c:pt idx="5">
                  <c:v>0.003</c:v>
                </c:pt>
                <c:pt idx="6">
                  <c:v>0.003</c:v>
                </c:pt>
                <c:pt idx="7">
                  <c:v>0.003</c:v>
                </c:pt>
                <c:pt idx="8">
                  <c:v>0.003</c:v>
                </c:pt>
                <c:pt idx="9">
                  <c:v>0.003</c:v>
                </c:pt>
                <c:pt idx="10">
                  <c:v>0.003</c:v>
                </c:pt>
                <c:pt idx="11">
                  <c:v>0.003</c:v>
                </c:pt>
                <c:pt idx="12">
                  <c:v>0.003</c:v>
                </c:pt>
                <c:pt idx="13">
                  <c:v>0.003</c:v>
                </c:pt>
                <c:pt idx="14">
                  <c:v>0.003</c:v>
                </c:pt>
                <c:pt idx="15">
                  <c:v>0.003</c:v>
                </c:pt>
                <c:pt idx="16">
                  <c:v>0.003</c:v>
                </c:pt>
                <c:pt idx="17">
                  <c:v>0.003</c:v>
                </c:pt>
                <c:pt idx="18">
                  <c:v>0.003</c:v>
                </c:pt>
                <c:pt idx="19">
                  <c:v>0.003</c:v>
                </c:pt>
                <c:pt idx="20">
                  <c:v>0.003</c:v>
                </c:pt>
                <c:pt idx="21">
                  <c:v>0.003</c:v>
                </c:pt>
                <c:pt idx="22">
                  <c:v>0.003</c:v>
                </c:pt>
                <c:pt idx="23">
                  <c:v>0.003</c:v>
                </c:pt>
                <c:pt idx="24">
                  <c:v>0.003</c:v>
                </c:pt>
                <c:pt idx="25">
                  <c:v>0.003</c:v>
                </c:pt>
                <c:pt idx="26">
                  <c:v>0.003</c:v>
                </c:pt>
                <c:pt idx="27">
                  <c:v>0.003</c:v>
                </c:pt>
                <c:pt idx="28">
                  <c:v>0.003</c:v>
                </c:pt>
                <c:pt idx="29">
                  <c:v>0.003</c:v>
                </c:pt>
                <c:pt idx="30">
                  <c:v>0.003</c:v>
                </c:pt>
                <c:pt idx="31">
                  <c:v>0.003</c:v>
                </c:pt>
                <c:pt idx="32">
                  <c:v>0.003</c:v>
                </c:pt>
                <c:pt idx="33">
                  <c:v>0.003</c:v>
                </c:pt>
                <c:pt idx="34">
                  <c:v>0.003</c:v>
                </c:pt>
                <c:pt idx="35">
                  <c:v>0.003</c:v>
                </c:pt>
                <c:pt idx="36">
                  <c:v>0.003</c:v>
                </c:pt>
                <c:pt idx="37">
                  <c:v>0.003</c:v>
                </c:pt>
                <c:pt idx="38">
                  <c:v>0.003</c:v>
                </c:pt>
                <c:pt idx="39">
                  <c:v>0.003</c:v>
                </c:pt>
                <c:pt idx="40">
                  <c:v>0.003</c:v>
                </c:pt>
                <c:pt idx="41">
                  <c:v>0.003</c:v>
                </c:pt>
                <c:pt idx="42">
                  <c:v>0.003</c:v>
                </c:pt>
                <c:pt idx="43">
                  <c:v>0.003</c:v>
                </c:pt>
                <c:pt idx="44">
                  <c:v>0.003</c:v>
                </c:pt>
                <c:pt idx="45">
                  <c:v>0.003</c:v>
                </c:pt>
                <c:pt idx="46">
                  <c:v>0.003</c:v>
                </c:pt>
                <c:pt idx="47">
                  <c:v>0.003</c:v>
                </c:pt>
              </c:numCache>
            </c:numRef>
          </c:val>
          <c:smooth val="0"/>
        </c:ser>
        <c:dLbls>
          <c:showLegendKey val="0"/>
          <c:showVal val="0"/>
          <c:showCatName val="0"/>
          <c:showSerName val="0"/>
          <c:showPercent val="0"/>
          <c:showBubbleSize val="0"/>
        </c:dLbls>
        <c:marker val="1"/>
        <c:smooth val="0"/>
        <c:axId val="1885808064"/>
        <c:axId val="1885665440"/>
      </c:lineChart>
      <c:catAx>
        <c:axId val="1885740272"/>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678752"/>
        <c:crosses val="autoZero"/>
        <c:auto val="1"/>
        <c:lblAlgn val="ctr"/>
        <c:lblOffset val="100"/>
        <c:tickLblSkip val="3"/>
        <c:tickMarkSkip val="3"/>
        <c:noMultiLvlLbl val="1"/>
      </c:catAx>
      <c:valAx>
        <c:axId val="1885678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740272"/>
        <c:crosses val="autoZero"/>
        <c:crossBetween val="between"/>
      </c:valAx>
      <c:valAx>
        <c:axId val="1885665440"/>
        <c:scaling>
          <c:orientation val="minMax"/>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808064"/>
        <c:crosses val="max"/>
        <c:crossBetween val="between"/>
      </c:valAx>
      <c:catAx>
        <c:axId val="1885808064"/>
        <c:scaling>
          <c:orientation val="minMax"/>
        </c:scaling>
        <c:delete val="1"/>
        <c:axPos val="b"/>
        <c:numFmt formatCode="General" sourceLinked="1"/>
        <c:majorTickMark val="out"/>
        <c:minorTickMark val="none"/>
        <c:tickLblPos val="nextTo"/>
        <c:crossAx val="18856654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Costs per Signup by source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'Number dashboard'!$I$71</c:f>
              <c:strCache>
                <c:ptCount val="1"/>
                <c:pt idx="0">
                  <c:v>Facebook</c:v>
                </c:pt>
              </c:strCache>
            </c:strRef>
          </c:tx>
          <c:spPr>
            <a:ln w="28575" cap="rnd">
              <a:solidFill>
                <a:schemeClr val="accent1"/>
              </a:solidFill>
              <a:round/>
            </a:ln>
            <a:effectLst/>
          </c:spPr>
          <c:marker>
            <c:symbol val="none"/>
          </c:marker>
          <c:cat>
            <c:strRef>
              <c:f>'Number dashboard'!$K$11:$BE$11</c:f>
              <c:strCache>
                <c:ptCount val="47"/>
                <c:pt idx="0">
                  <c:v>1/2/2016</c:v>
                </c:pt>
                <c:pt idx="1">
                  <c:v>1/3/2016</c:v>
                </c:pt>
                <c:pt idx="2">
                  <c:v>1/4/2016</c:v>
                </c:pt>
                <c:pt idx="3">
                  <c:v>1/5/2016</c:v>
                </c:pt>
                <c:pt idx="4">
                  <c:v>1/6/2016</c:v>
                </c:pt>
                <c:pt idx="5">
                  <c:v>1/7/2016</c:v>
                </c:pt>
                <c:pt idx="6">
                  <c:v>1/8/2016</c:v>
                </c:pt>
                <c:pt idx="7">
                  <c:v>1/9/2016</c:v>
                </c:pt>
                <c:pt idx="8">
                  <c:v>1/10/2016</c:v>
                </c:pt>
                <c:pt idx="9">
                  <c:v>1/11/2016</c:v>
                </c:pt>
                <c:pt idx="10">
                  <c:v>1/12/2016</c:v>
                </c:pt>
                <c:pt idx="11">
                  <c:v>1/1/2017</c:v>
                </c:pt>
                <c:pt idx="12">
                  <c:v>1/2/2017</c:v>
                </c:pt>
                <c:pt idx="13">
                  <c:v>1/3/2017e</c:v>
                </c:pt>
                <c:pt idx="14">
                  <c:v>1/4/2017e</c:v>
                </c:pt>
                <c:pt idx="15">
                  <c:v>1/5/2017e</c:v>
                </c:pt>
                <c:pt idx="16">
                  <c:v>1/6/2017e</c:v>
                </c:pt>
                <c:pt idx="17">
                  <c:v>1/7/2017e</c:v>
                </c:pt>
                <c:pt idx="18">
                  <c:v>1/8/2017e</c:v>
                </c:pt>
                <c:pt idx="19">
                  <c:v>1/9/2017e</c:v>
                </c:pt>
                <c:pt idx="20">
                  <c:v>1/10/2017e</c:v>
                </c:pt>
                <c:pt idx="21">
                  <c:v>1/11/2017e</c:v>
                </c:pt>
                <c:pt idx="22">
                  <c:v>1/12/2017e</c:v>
                </c:pt>
                <c:pt idx="23">
                  <c:v>1/1/2018e</c:v>
                </c:pt>
                <c:pt idx="24">
                  <c:v>1/2/2018e</c:v>
                </c:pt>
                <c:pt idx="25">
                  <c:v>1/3/2018e</c:v>
                </c:pt>
                <c:pt idx="26">
                  <c:v>1/4/2018e</c:v>
                </c:pt>
                <c:pt idx="27">
                  <c:v>1/5/2018e</c:v>
                </c:pt>
                <c:pt idx="28">
                  <c:v>1/6/2018e</c:v>
                </c:pt>
                <c:pt idx="29">
                  <c:v>1/7/2018e</c:v>
                </c:pt>
                <c:pt idx="30">
                  <c:v>1/8/2018e</c:v>
                </c:pt>
                <c:pt idx="31">
                  <c:v>1/9/2018e</c:v>
                </c:pt>
                <c:pt idx="32">
                  <c:v>1/10/2018e</c:v>
                </c:pt>
                <c:pt idx="33">
                  <c:v>1/11/2018e</c:v>
                </c:pt>
                <c:pt idx="34">
                  <c:v>1/12/2018e</c:v>
                </c:pt>
                <c:pt idx="35">
                  <c:v>1/1/2019e</c:v>
                </c:pt>
                <c:pt idx="36">
                  <c:v>1/2/2019e</c:v>
                </c:pt>
                <c:pt idx="37">
                  <c:v>1/3/2019e</c:v>
                </c:pt>
                <c:pt idx="38">
                  <c:v>1/4/2019e</c:v>
                </c:pt>
                <c:pt idx="39">
                  <c:v>1/5/2019e</c:v>
                </c:pt>
                <c:pt idx="40">
                  <c:v>1/6/2019e</c:v>
                </c:pt>
                <c:pt idx="41">
                  <c:v>1/7/2019e</c:v>
                </c:pt>
                <c:pt idx="42">
                  <c:v>1/8/2019e</c:v>
                </c:pt>
                <c:pt idx="43">
                  <c:v>1/9/2019e</c:v>
                </c:pt>
                <c:pt idx="44">
                  <c:v>1/10/2019e</c:v>
                </c:pt>
                <c:pt idx="45">
                  <c:v>1/11/2019e</c:v>
                </c:pt>
                <c:pt idx="46">
                  <c:v>1/12/2019e</c:v>
                </c:pt>
              </c:strCache>
            </c:strRef>
          </c:cat>
          <c:val>
            <c:numRef>
              <c:f>'Number dashboard'!$J$71:$BE$71</c:f>
              <c:numCache>
                <c:formatCode>0.0</c:formatCode>
                <c:ptCount val="48"/>
                <c:pt idx="0">
                  <c:v>2.395747819041725</c:v>
                </c:pt>
                <c:pt idx="1">
                  <c:v>2.484430311194838</c:v>
                </c:pt>
                <c:pt idx="2">
                  <c:v>2.562197602352536</c:v>
                </c:pt>
                <c:pt idx="3">
                  <c:v>2.629603772553263</c:v>
                </c:pt>
                <c:pt idx="4">
                  <c:v>2.687196759189152</c:v>
                </c:pt>
                <c:pt idx="5">
                  <c:v>2.735516589497485</c:v>
                </c:pt>
                <c:pt idx="6">
                  <c:v>2.7750937773565</c:v>
                </c:pt>
                <c:pt idx="7">
                  <c:v>2.806447884760507</c:v>
                </c:pt>
                <c:pt idx="8">
                  <c:v>2.83008624654715</c:v>
                </c:pt>
                <c:pt idx="9">
                  <c:v>2.846502855346572</c:v>
                </c:pt>
                <c:pt idx="10">
                  <c:v>2.856177402323126</c:v>
                </c:pt>
                <c:pt idx="11">
                  <c:v>2.859574468085106</c:v>
                </c:pt>
                <c:pt idx="12">
                  <c:v>2.857142857142857</c:v>
                </c:pt>
                <c:pt idx="13">
                  <c:v>2.670107637160037</c:v>
                </c:pt>
                <c:pt idx="14">
                  <c:v>2.551461927561934</c:v>
                </c:pt>
                <c:pt idx="15">
                  <c:v>2.429963740535175</c:v>
                </c:pt>
                <c:pt idx="16">
                  <c:v>2.314251181462071</c:v>
                </c:pt>
                <c:pt idx="17">
                  <c:v>2.204048744249592</c:v>
                </c:pt>
                <c:pt idx="18">
                  <c:v>2.099094042142467</c:v>
                </c:pt>
                <c:pt idx="19">
                  <c:v>1.999137182992827</c:v>
                </c:pt>
                <c:pt idx="20">
                  <c:v>1.903940174278882</c:v>
                </c:pt>
                <c:pt idx="21">
                  <c:v>1.813276356456078</c:v>
                </c:pt>
                <c:pt idx="22">
                  <c:v>1.726929863291503</c:v>
                </c:pt>
                <c:pt idx="23">
                  <c:v>1.644695107896669</c:v>
                </c:pt>
                <c:pt idx="24">
                  <c:v>1.566376293234923</c:v>
                </c:pt>
                <c:pt idx="25">
                  <c:v>1.491786945938022</c:v>
                </c:pt>
                <c:pt idx="26">
                  <c:v>1.420749472321926</c:v>
                </c:pt>
                <c:pt idx="27">
                  <c:v>1.353094735544691</c:v>
                </c:pt>
                <c:pt idx="28">
                  <c:v>1.288661652899706</c:v>
                </c:pt>
                <c:pt idx="29">
                  <c:v>1.227296812285434</c:v>
                </c:pt>
                <c:pt idx="30">
                  <c:v>1.168854106938509</c:v>
                </c:pt>
                <c:pt idx="31">
                  <c:v>1.113194387560484</c:v>
                </c:pt>
                <c:pt idx="32">
                  <c:v>1.060185131009985</c:v>
                </c:pt>
                <c:pt idx="33">
                  <c:v>1.009700124771414</c:v>
                </c:pt>
                <c:pt idx="34">
                  <c:v>0.961619166448966</c:v>
                </c:pt>
                <c:pt idx="35">
                  <c:v>0.915827777570444</c:v>
                </c:pt>
                <c:pt idx="36">
                  <c:v>0.87221693101947</c:v>
                </c:pt>
                <c:pt idx="37">
                  <c:v>0.830682791447114</c:v>
                </c:pt>
                <c:pt idx="38">
                  <c:v>0.791126468044871</c:v>
                </c:pt>
                <c:pt idx="39">
                  <c:v>0.753453779090353</c:v>
                </c:pt>
                <c:pt idx="40">
                  <c:v>0.717575027705098</c:v>
                </c:pt>
                <c:pt idx="41">
                  <c:v>0.68340478829057</c:v>
                </c:pt>
                <c:pt idx="42">
                  <c:v>0.650861703133876</c:v>
                </c:pt>
                <c:pt idx="43">
                  <c:v>0.619868288698929</c:v>
                </c:pt>
                <c:pt idx="44">
                  <c:v>0.590350751141838</c:v>
                </c:pt>
                <c:pt idx="45">
                  <c:v>0.562238810611274</c:v>
                </c:pt>
                <c:pt idx="46">
                  <c:v>0.535465533915499</c:v>
                </c:pt>
                <c:pt idx="47">
                  <c:v>0.509967175157618</c:v>
                </c:pt>
              </c:numCache>
            </c:numRef>
          </c:val>
          <c:smooth val="0"/>
        </c:ser>
        <c:ser>
          <c:idx val="1"/>
          <c:order val="1"/>
          <c:tx>
            <c:strRef>
              <c:f>'Number dashboard'!$I$72</c:f>
              <c:strCache>
                <c:ptCount val="1"/>
                <c:pt idx="0">
                  <c:v>Twitter</c:v>
                </c:pt>
              </c:strCache>
            </c:strRef>
          </c:tx>
          <c:spPr>
            <a:ln w="28575" cap="rnd">
              <a:solidFill>
                <a:schemeClr val="accent2"/>
              </a:solidFill>
              <a:round/>
            </a:ln>
            <a:effectLst/>
          </c:spPr>
          <c:marker>
            <c:symbol val="none"/>
          </c:marker>
          <c:cat>
            <c:strRef>
              <c:f>'Number dashboard'!$K$11:$BE$11</c:f>
              <c:strCache>
                <c:ptCount val="47"/>
                <c:pt idx="0">
                  <c:v>1/2/2016</c:v>
                </c:pt>
                <c:pt idx="1">
                  <c:v>1/3/2016</c:v>
                </c:pt>
                <c:pt idx="2">
                  <c:v>1/4/2016</c:v>
                </c:pt>
                <c:pt idx="3">
                  <c:v>1/5/2016</c:v>
                </c:pt>
                <c:pt idx="4">
                  <c:v>1/6/2016</c:v>
                </c:pt>
                <c:pt idx="5">
                  <c:v>1/7/2016</c:v>
                </c:pt>
                <c:pt idx="6">
                  <c:v>1/8/2016</c:v>
                </c:pt>
                <c:pt idx="7">
                  <c:v>1/9/2016</c:v>
                </c:pt>
                <c:pt idx="8">
                  <c:v>1/10/2016</c:v>
                </c:pt>
                <c:pt idx="9">
                  <c:v>1/11/2016</c:v>
                </c:pt>
                <c:pt idx="10">
                  <c:v>1/12/2016</c:v>
                </c:pt>
                <c:pt idx="11">
                  <c:v>1/1/2017</c:v>
                </c:pt>
                <c:pt idx="12">
                  <c:v>1/2/2017</c:v>
                </c:pt>
                <c:pt idx="13">
                  <c:v>1/3/2017e</c:v>
                </c:pt>
                <c:pt idx="14">
                  <c:v>1/4/2017e</c:v>
                </c:pt>
                <c:pt idx="15">
                  <c:v>1/5/2017e</c:v>
                </c:pt>
                <c:pt idx="16">
                  <c:v>1/6/2017e</c:v>
                </c:pt>
                <c:pt idx="17">
                  <c:v>1/7/2017e</c:v>
                </c:pt>
                <c:pt idx="18">
                  <c:v>1/8/2017e</c:v>
                </c:pt>
                <c:pt idx="19">
                  <c:v>1/9/2017e</c:v>
                </c:pt>
                <c:pt idx="20">
                  <c:v>1/10/2017e</c:v>
                </c:pt>
                <c:pt idx="21">
                  <c:v>1/11/2017e</c:v>
                </c:pt>
                <c:pt idx="22">
                  <c:v>1/12/2017e</c:v>
                </c:pt>
                <c:pt idx="23">
                  <c:v>1/1/2018e</c:v>
                </c:pt>
                <c:pt idx="24">
                  <c:v>1/2/2018e</c:v>
                </c:pt>
                <c:pt idx="25">
                  <c:v>1/3/2018e</c:v>
                </c:pt>
                <c:pt idx="26">
                  <c:v>1/4/2018e</c:v>
                </c:pt>
                <c:pt idx="27">
                  <c:v>1/5/2018e</c:v>
                </c:pt>
                <c:pt idx="28">
                  <c:v>1/6/2018e</c:v>
                </c:pt>
                <c:pt idx="29">
                  <c:v>1/7/2018e</c:v>
                </c:pt>
                <c:pt idx="30">
                  <c:v>1/8/2018e</c:v>
                </c:pt>
                <c:pt idx="31">
                  <c:v>1/9/2018e</c:v>
                </c:pt>
                <c:pt idx="32">
                  <c:v>1/10/2018e</c:v>
                </c:pt>
                <c:pt idx="33">
                  <c:v>1/11/2018e</c:v>
                </c:pt>
                <c:pt idx="34">
                  <c:v>1/12/2018e</c:v>
                </c:pt>
                <c:pt idx="35">
                  <c:v>1/1/2019e</c:v>
                </c:pt>
                <c:pt idx="36">
                  <c:v>1/2/2019e</c:v>
                </c:pt>
                <c:pt idx="37">
                  <c:v>1/3/2019e</c:v>
                </c:pt>
                <c:pt idx="38">
                  <c:v>1/4/2019e</c:v>
                </c:pt>
                <c:pt idx="39">
                  <c:v>1/5/2019e</c:v>
                </c:pt>
                <c:pt idx="40">
                  <c:v>1/6/2019e</c:v>
                </c:pt>
                <c:pt idx="41">
                  <c:v>1/7/2019e</c:v>
                </c:pt>
                <c:pt idx="42">
                  <c:v>1/8/2019e</c:v>
                </c:pt>
                <c:pt idx="43">
                  <c:v>1/9/2019e</c:v>
                </c:pt>
                <c:pt idx="44">
                  <c:v>1/10/2019e</c:v>
                </c:pt>
                <c:pt idx="45">
                  <c:v>1/11/2019e</c:v>
                </c:pt>
                <c:pt idx="46">
                  <c:v>1/12/2019e</c:v>
                </c:pt>
              </c:strCache>
            </c:strRef>
          </c:cat>
          <c:val>
            <c:numRef>
              <c:f>'Number dashboard'!$J$72:$BE$72</c:f>
              <c:numCache>
                <c:formatCode>0.0</c:formatCode>
                <c:ptCount val="48"/>
                <c:pt idx="0">
                  <c:v>14.59308366915674</c:v>
                </c:pt>
                <c:pt idx="1">
                  <c:v>13.75479996108879</c:v>
                </c:pt>
                <c:pt idx="2">
                  <c:v>12.97235792370536</c:v>
                </c:pt>
                <c:pt idx="3">
                  <c:v>12.24120000268334</c:v>
                </c:pt>
                <c:pt idx="4">
                  <c:v>11.55723257723027</c:v>
                </c:pt>
                <c:pt idx="5">
                  <c:v>10.91676843182051</c:v>
                </c:pt>
                <c:pt idx="6">
                  <c:v>10.31647760385287</c:v>
                </c:pt>
                <c:pt idx="7">
                  <c:v>9.753345217361623</c:v>
                </c:pt>
                <c:pt idx="8">
                  <c:v>9.224635170353446</c:v>
                </c:pt>
                <c:pt idx="9">
                  <c:v>8.727858748356638</c:v>
                </c:pt>
                <c:pt idx="10">
                  <c:v>8.260747400955326</c:v>
                </c:pt>
                <c:pt idx="11">
                  <c:v>7.82122905027933</c:v>
                </c:pt>
                <c:pt idx="12">
                  <c:v>7.407407407407407</c:v>
                </c:pt>
                <c:pt idx="13">
                  <c:v>7.161016515682047</c:v>
                </c:pt>
                <c:pt idx="14">
                  <c:v>6.801779473731843</c:v>
                </c:pt>
                <c:pt idx="15">
                  <c:v>6.477885213077946</c:v>
                </c:pt>
                <c:pt idx="16">
                  <c:v>6.169414488645663</c:v>
                </c:pt>
                <c:pt idx="17">
                  <c:v>5.875632846329203</c:v>
                </c:pt>
                <c:pt idx="18">
                  <c:v>5.595840806027811</c:v>
                </c:pt>
                <c:pt idx="19">
                  <c:v>5.329372196216963</c:v>
                </c:pt>
                <c:pt idx="20">
                  <c:v>5.075592567825678</c:v>
                </c:pt>
                <c:pt idx="21">
                  <c:v>4.833897683643502</c:v>
                </c:pt>
                <c:pt idx="22">
                  <c:v>4.603712079660479</c:v>
                </c:pt>
                <c:pt idx="23">
                  <c:v>4.384487694914742</c:v>
                </c:pt>
                <c:pt idx="24">
                  <c:v>4.175702566585469</c:v>
                </c:pt>
                <c:pt idx="25">
                  <c:v>3.976859587224255</c:v>
                </c:pt>
                <c:pt idx="26">
                  <c:v>3.787485321165957</c:v>
                </c:pt>
                <c:pt idx="27">
                  <c:v>3.607128877300911</c:v>
                </c:pt>
                <c:pt idx="28">
                  <c:v>3.435360835524678</c:v>
                </c:pt>
                <c:pt idx="29">
                  <c:v>3.271772224309217</c:v>
                </c:pt>
                <c:pt idx="30">
                  <c:v>3.115973546961159</c:v>
                </c:pt>
                <c:pt idx="31">
                  <c:v>2.967593854248722</c:v>
                </c:pt>
                <c:pt idx="32">
                  <c:v>2.826279861189259</c:v>
                </c:pt>
                <c:pt idx="33">
                  <c:v>2.691695105894533</c:v>
                </c:pt>
                <c:pt idx="34">
                  <c:v>2.563519148470982</c:v>
                </c:pt>
                <c:pt idx="35">
                  <c:v>2.441446808067603</c:v>
                </c:pt>
                <c:pt idx="36">
                  <c:v>2.32518743625486</c:v>
                </c:pt>
                <c:pt idx="37">
                  <c:v>2.214464225004629</c:v>
                </c:pt>
                <c:pt idx="38">
                  <c:v>2.109013547623456</c:v>
                </c:pt>
                <c:pt idx="39">
                  <c:v>2.008584331069957</c:v>
                </c:pt>
                <c:pt idx="40">
                  <c:v>1.912937458161864</c:v>
                </c:pt>
                <c:pt idx="41">
                  <c:v>1.821845198249395</c:v>
                </c:pt>
                <c:pt idx="42">
                  <c:v>1.735090664999423</c:v>
                </c:pt>
                <c:pt idx="43">
                  <c:v>1.652467299999451</c:v>
                </c:pt>
                <c:pt idx="44">
                  <c:v>1.573778380951858</c:v>
                </c:pt>
                <c:pt idx="45">
                  <c:v>1.498836553287484</c:v>
                </c:pt>
                <c:pt idx="46">
                  <c:v>1.427463384083318</c:v>
                </c:pt>
                <c:pt idx="47">
                  <c:v>1.359488937222207</c:v>
                </c:pt>
              </c:numCache>
            </c:numRef>
          </c:val>
          <c:smooth val="0"/>
        </c:ser>
        <c:ser>
          <c:idx val="2"/>
          <c:order val="2"/>
          <c:tx>
            <c:strRef>
              <c:f>'Number dashboard'!$I$73</c:f>
              <c:strCache>
                <c:ptCount val="1"/>
                <c:pt idx="0">
                  <c:v>LinkedIn</c:v>
                </c:pt>
              </c:strCache>
            </c:strRef>
          </c:tx>
          <c:spPr>
            <a:ln w="28575" cap="rnd">
              <a:solidFill>
                <a:schemeClr val="accent3"/>
              </a:solidFill>
              <a:round/>
            </a:ln>
            <a:effectLst/>
          </c:spPr>
          <c:marker>
            <c:symbol val="none"/>
          </c:marker>
          <c:cat>
            <c:strRef>
              <c:f>'Number dashboard'!$K$11:$BE$11</c:f>
              <c:strCache>
                <c:ptCount val="47"/>
                <c:pt idx="0">
                  <c:v>1/2/2016</c:v>
                </c:pt>
                <c:pt idx="1">
                  <c:v>1/3/2016</c:v>
                </c:pt>
                <c:pt idx="2">
                  <c:v>1/4/2016</c:v>
                </c:pt>
                <c:pt idx="3">
                  <c:v>1/5/2016</c:v>
                </c:pt>
                <c:pt idx="4">
                  <c:v>1/6/2016</c:v>
                </c:pt>
                <c:pt idx="5">
                  <c:v>1/7/2016</c:v>
                </c:pt>
                <c:pt idx="6">
                  <c:v>1/8/2016</c:v>
                </c:pt>
                <c:pt idx="7">
                  <c:v>1/9/2016</c:v>
                </c:pt>
                <c:pt idx="8">
                  <c:v>1/10/2016</c:v>
                </c:pt>
                <c:pt idx="9">
                  <c:v>1/11/2016</c:v>
                </c:pt>
                <c:pt idx="10">
                  <c:v>1/12/2016</c:v>
                </c:pt>
                <c:pt idx="11">
                  <c:v>1/1/2017</c:v>
                </c:pt>
                <c:pt idx="12">
                  <c:v>1/2/2017</c:v>
                </c:pt>
                <c:pt idx="13">
                  <c:v>1/3/2017e</c:v>
                </c:pt>
                <c:pt idx="14">
                  <c:v>1/4/2017e</c:v>
                </c:pt>
                <c:pt idx="15">
                  <c:v>1/5/2017e</c:v>
                </c:pt>
                <c:pt idx="16">
                  <c:v>1/6/2017e</c:v>
                </c:pt>
                <c:pt idx="17">
                  <c:v>1/7/2017e</c:v>
                </c:pt>
                <c:pt idx="18">
                  <c:v>1/8/2017e</c:v>
                </c:pt>
                <c:pt idx="19">
                  <c:v>1/9/2017e</c:v>
                </c:pt>
                <c:pt idx="20">
                  <c:v>1/10/2017e</c:v>
                </c:pt>
                <c:pt idx="21">
                  <c:v>1/11/2017e</c:v>
                </c:pt>
                <c:pt idx="22">
                  <c:v>1/12/2017e</c:v>
                </c:pt>
                <c:pt idx="23">
                  <c:v>1/1/2018e</c:v>
                </c:pt>
                <c:pt idx="24">
                  <c:v>1/2/2018e</c:v>
                </c:pt>
                <c:pt idx="25">
                  <c:v>1/3/2018e</c:v>
                </c:pt>
                <c:pt idx="26">
                  <c:v>1/4/2018e</c:v>
                </c:pt>
                <c:pt idx="27">
                  <c:v>1/5/2018e</c:v>
                </c:pt>
                <c:pt idx="28">
                  <c:v>1/6/2018e</c:v>
                </c:pt>
                <c:pt idx="29">
                  <c:v>1/7/2018e</c:v>
                </c:pt>
                <c:pt idx="30">
                  <c:v>1/8/2018e</c:v>
                </c:pt>
                <c:pt idx="31">
                  <c:v>1/9/2018e</c:v>
                </c:pt>
                <c:pt idx="32">
                  <c:v>1/10/2018e</c:v>
                </c:pt>
                <c:pt idx="33">
                  <c:v>1/11/2018e</c:v>
                </c:pt>
                <c:pt idx="34">
                  <c:v>1/12/2018e</c:v>
                </c:pt>
                <c:pt idx="35">
                  <c:v>1/1/2019e</c:v>
                </c:pt>
                <c:pt idx="36">
                  <c:v>1/2/2019e</c:v>
                </c:pt>
                <c:pt idx="37">
                  <c:v>1/3/2019e</c:v>
                </c:pt>
                <c:pt idx="38">
                  <c:v>1/4/2019e</c:v>
                </c:pt>
                <c:pt idx="39">
                  <c:v>1/5/2019e</c:v>
                </c:pt>
                <c:pt idx="40">
                  <c:v>1/6/2019e</c:v>
                </c:pt>
                <c:pt idx="41">
                  <c:v>1/7/2019e</c:v>
                </c:pt>
                <c:pt idx="42">
                  <c:v>1/8/2019e</c:v>
                </c:pt>
                <c:pt idx="43">
                  <c:v>1/9/2019e</c:v>
                </c:pt>
                <c:pt idx="44">
                  <c:v>1/10/2019e</c:v>
                </c:pt>
                <c:pt idx="45">
                  <c:v>1/11/2019e</c:v>
                </c:pt>
                <c:pt idx="46">
                  <c:v>1/12/2019e</c:v>
                </c:pt>
              </c:strCache>
            </c:strRef>
          </c:cat>
          <c:val>
            <c:numRef>
              <c:f>'Number dashboard'!$J$73:$BE$73</c:f>
              <c:numCache>
                <c:formatCode>0.0</c:formatCode>
                <c:ptCount val="48"/>
                <c:pt idx="0">
                  <c:v>10.20052702979135</c:v>
                </c:pt>
                <c:pt idx="1">
                  <c:v>9.652274449691422</c:v>
                </c:pt>
                <c:pt idx="2">
                  <c:v>9.136649035237152</c:v>
                </c:pt>
                <c:pt idx="3">
                  <c:v>8.651383427813668</c:v>
                </c:pt>
                <c:pt idx="4">
                  <c:v>8.194401417837061</c:v>
                </c:pt>
                <c:pt idx="5">
                  <c:v>7.763798378612122</c:v>
                </c:pt>
                <c:pt idx="6">
                  <c:v>7.357824066893664</c:v>
                </c:pt>
                <c:pt idx="7">
                  <c:v>6.974867462009604</c:v>
                </c:pt>
                <c:pt idx="8">
                  <c:v>6.613443366391314</c:v>
                </c:pt>
                <c:pt idx="9">
                  <c:v>6.272180532603691</c:v>
                </c:pt>
                <c:pt idx="10">
                  <c:v>5.949811117107394</c:v>
                </c:pt>
                <c:pt idx="11">
                  <c:v>5.645161290322581</c:v>
                </c:pt>
                <c:pt idx="12">
                  <c:v>5.357142857142857</c:v>
                </c:pt>
                <c:pt idx="13">
                  <c:v>5.151217330340485</c:v>
                </c:pt>
                <c:pt idx="14">
                  <c:v>4.897525265995855</c:v>
                </c:pt>
                <c:pt idx="15">
                  <c:v>4.66430977713891</c:v>
                </c:pt>
                <c:pt idx="16">
                  <c:v>4.442199787751341</c:v>
                </c:pt>
                <c:pt idx="17">
                  <c:v>4.230666464525087</c:v>
                </c:pt>
                <c:pt idx="18">
                  <c:v>4.029206156690559</c:v>
                </c:pt>
                <c:pt idx="19">
                  <c:v>3.837339196848151</c:v>
                </c:pt>
                <c:pt idx="20">
                  <c:v>3.654608758903001</c:v>
                </c:pt>
                <c:pt idx="21">
                  <c:v>3.48057977038381</c:v>
                </c:pt>
                <c:pt idx="22">
                  <c:v>3.31483787655601</c:v>
                </c:pt>
                <c:pt idx="23">
                  <c:v>3.156988453862866</c:v>
                </c:pt>
                <c:pt idx="24">
                  <c:v>3.006655670345587</c:v>
                </c:pt>
                <c:pt idx="25">
                  <c:v>2.863481590805321</c:v>
                </c:pt>
                <c:pt idx="26">
                  <c:v>2.727125324576496</c:v>
                </c:pt>
                <c:pt idx="27">
                  <c:v>2.597262213882377</c:v>
                </c:pt>
                <c:pt idx="28">
                  <c:v>2.47358306084036</c:v>
                </c:pt>
                <c:pt idx="29">
                  <c:v>2.355793391276532</c:v>
                </c:pt>
                <c:pt idx="30">
                  <c:v>2.243612753596696</c:v>
                </c:pt>
                <c:pt idx="31">
                  <c:v>2.136774051044473</c:v>
                </c:pt>
                <c:pt idx="32">
                  <c:v>2.035022905756641</c:v>
                </c:pt>
                <c:pt idx="33">
                  <c:v>1.938117053101563</c:v>
                </c:pt>
                <c:pt idx="34">
                  <c:v>1.845825764858631</c:v>
                </c:pt>
                <c:pt idx="35">
                  <c:v>1.757929299865363</c:v>
                </c:pt>
                <c:pt idx="36">
                  <c:v>1.674218380824155</c:v>
                </c:pt>
                <c:pt idx="37">
                  <c:v>1.594493696023005</c:v>
                </c:pt>
                <c:pt idx="38">
                  <c:v>1.518565424783814</c:v>
                </c:pt>
                <c:pt idx="39">
                  <c:v>1.446252785508394</c:v>
                </c:pt>
                <c:pt idx="40">
                  <c:v>1.37738360524609</c:v>
                </c:pt>
                <c:pt idx="41">
                  <c:v>1.311793909758181</c:v>
                </c:pt>
                <c:pt idx="42">
                  <c:v>1.24932753310303</c:v>
                </c:pt>
                <c:pt idx="43">
                  <c:v>1.189835745812409</c:v>
                </c:pt>
                <c:pt idx="44">
                  <c:v>1.133176900773723</c:v>
                </c:pt>
                <c:pt idx="45">
                  <c:v>1.079216095974974</c:v>
                </c:pt>
                <c:pt idx="46">
                  <c:v>1.027824853309499</c:v>
                </c:pt>
                <c:pt idx="47">
                  <c:v>0.978880812675714</c:v>
                </c:pt>
              </c:numCache>
            </c:numRef>
          </c:val>
          <c:smooth val="0"/>
        </c:ser>
        <c:ser>
          <c:idx val="3"/>
          <c:order val="3"/>
          <c:tx>
            <c:strRef>
              <c:f>'Number dashboard'!$I$75</c:f>
              <c:strCache>
                <c:ptCount val="1"/>
                <c:pt idx="0">
                  <c:v>Google AdWords</c:v>
                </c:pt>
              </c:strCache>
            </c:strRef>
          </c:tx>
          <c:spPr>
            <a:ln w="28575" cap="rnd">
              <a:solidFill>
                <a:schemeClr val="accent4"/>
              </a:solidFill>
              <a:round/>
            </a:ln>
            <a:effectLst/>
          </c:spPr>
          <c:marker>
            <c:symbol val="none"/>
          </c:marker>
          <c:cat>
            <c:strRef>
              <c:f>'Number dashboard'!$K$11:$BE$11</c:f>
              <c:strCache>
                <c:ptCount val="47"/>
                <c:pt idx="0">
                  <c:v>1/2/2016</c:v>
                </c:pt>
                <c:pt idx="1">
                  <c:v>1/3/2016</c:v>
                </c:pt>
                <c:pt idx="2">
                  <c:v>1/4/2016</c:v>
                </c:pt>
                <c:pt idx="3">
                  <c:v>1/5/2016</c:v>
                </c:pt>
                <c:pt idx="4">
                  <c:v>1/6/2016</c:v>
                </c:pt>
                <c:pt idx="5">
                  <c:v>1/7/2016</c:v>
                </c:pt>
                <c:pt idx="6">
                  <c:v>1/8/2016</c:v>
                </c:pt>
                <c:pt idx="7">
                  <c:v>1/9/2016</c:v>
                </c:pt>
                <c:pt idx="8">
                  <c:v>1/10/2016</c:v>
                </c:pt>
                <c:pt idx="9">
                  <c:v>1/11/2016</c:v>
                </c:pt>
                <c:pt idx="10">
                  <c:v>1/12/2016</c:v>
                </c:pt>
                <c:pt idx="11">
                  <c:v>1/1/2017</c:v>
                </c:pt>
                <c:pt idx="12">
                  <c:v>1/2/2017</c:v>
                </c:pt>
                <c:pt idx="13">
                  <c:v>1/3/2017e</c:v>
                </c:pt>
                <c:pt idx="14">
                  <c:v>1/4/2017e</c:v>
                </c:pt>
                <c:pt idx="15">
                  <c:v>1/5/2017e</c:v>
                </c:pt>
                <c:pt idx="16">
                  <c:v>1/6/2017e</c:v>
                </c:pt>
                <c:pt idx="17">
                  <c:v>1/7/2017e</c:v>
                </c:pt>
                <c:pt idx="18">
                  <c:v>1/8/2017e</c:v>
                </c:pt>
                <c:pt idx="19">
                  <c:v>1/9/2017e</c:v>
                </c:pt>
                <c:pt idx="20">
                  <c:v>1/10/2017e</c:v>
                </c:pt>
                <c:pt idx="21">
                  <c:v>1/11/2017e</c:v>
                </c:pt>
                <c:pt idx="22">
                  <c:v>1/12/2017e</c:v>
                </c:pt>
                <c:pt idx="23">
                  <c:v>1/1/2018e</c:v>
                </c:pt>
                <c:pt idx="24">
                  <c:v>1/2/2018e</c:v>
                </c:pt>
                <c:pt idx="25">
                  <c:v>1/3/2018e</c:v>
                </c:pt>
                <c:pt idx="26">
                  <c:v>1/4/2018e</c:v>
                </c:pt>
                <c:pt idx="27">
                  <c:v>1/5/2018e</c:v>
                </c:pt>
                <c:pt idx="28">
                  <c:v>1/6/2018e</c:v>
                </c:pt>
                <c:pt idx="29">
                  <c:v>1/7/2018e</c:v>
                </c:pt>
                <c:pt idx="30">
                  <c:v>1/8/2018e</c:v>
                </c:pt>
                <c:pt idx="31">
                  <c:v>1/9/2018e</c:v>
                </c:pt>
                <c:pt idx="32">
                  <c:v>1/10/2018e</c:v>
                </c:pt>
                <c:pt idx="33">
                  <c:v>1/11/2018e</c:v>
                </c:pt>
                <c:pt idx="34">
                  <c:v>1/12/2018e</c:v>
                </c:pt>
                <c:pt idx="35">
                  <c:v>1/1/2019e</c:v>
                </c:pt>
                <c:pt idx="36">
                  <c:v>1/2/2019e</c:v>
                </c:pt>
                <c:pt idx="37">
                  <c:v>1/3/2019e</c:v>
                </c:pt>
                <c:pt idx="38">
                  <c:v>1/4/2019e</c:v>
                </c:pt>
                <c:pt idx="39">
                  <c:v>1/5/2019e</c:v>
                </c:pt>
                <c:pt idx="40">
                  <c:v>1/6/2019e</c:v>
                </c:pt>
                <c:pt idx="41">
                  <c:v>1/7/2019e</c:v>
                </c:pt>
                <c:pt idx="42">
                  <c:v>1/8/2019e</c:v>
                </c:pt>
                <c:pt idx="43">
                  <c:v>1/9/2019e</c:v>
                </c:pt>
                <c:pt idx="44">
                  <c:v>1/10/2019e</c:v>
                </c:pt>
                <c:pt idx="45">
                  <c:v>1/11/2019e</c:v>
                </c:pt>
                <c:pt idx="46">
                  <c:v>1/12/2019e</c:v>
                </c:pt>
              </c:strCache>
            </c:strRef>
          </c:cat>
          <c:val>
            <c:numRef>
              <c:f>'Number dashboard'!$J$75:$BE$75</c:f>
              <c:numCache>
                <c:formatCode>0.0</c:formatCode>
                <c:ptCount val="48"/>
                <c:pt idx="0">
                  <c:v>19.95395917802367</c:v>
                </c:pt>
                <c:pt idx="1">
                  <c:v>19.00377064573683</c:v>
                </c:pt>
                <c:pt idx="2">
                  <c:v>18.09882918641602</c:v>
                </c:pt>
                <c:pt idx="3">
                  <c:v>17.23698017753907</c:v>
                </c:pt>
                <c:pt idx="4">
                  <c:v>16.41617159765626</c:v>
                </c:pt>
                <c:pt idx="5">
                  <c:v>15.634449140625</c:v>
                </c:pt>
                <c:pt idx="6">
                  <c:v>14.8899515625</c:v>
                </c:pt>
                <c:pt idx="7">
                  <c:v>14.18090625</c:v>
                </c:pt>
                <c:pt idx="8">
                  <c:v>13.505625</c:v>
                </c:pt>
                <c:pt idx="9">
                  <c:v>12.8625</c:v>
                </c:pt>
                <c:pt idx="10">
                  <c:v>12.25</c:v>
                </c:pt>
                <c:pt idx="11">
                  <c:v>11.66666666666667</c:v>
                </c:pt>
                <c:pt idx="12">
                  <c:v>11.11111111111111</c:v>
                </c:pt>
                <c:pt idx="13">
                  <c:v>10.58201058201058</c:v>
                </c:pt>
                <c:pt idx="14">
                  <c:v>10.07810531620055</c:v>
                </c:pt>
                <c:pt idx="15">
                  <c:v>9.598195539238622</c:v>
                </c:pt>
                <c:pt idx="16">
                  <c:v>9.141138608798688</c:v>
                </c:pt>
                <c:pt idx="17">
                  <c:v>8.70584629409399</c:v>
                </c:pt>
                <c:pt idx="18">
                  <c:v>8.291282184851417</c:v>
                </c:pt>
                <c:pt idx="19">
                  <c:v>7.896459223668016</c:v>
                </c:pt>
                <c:pt idx="20">
                  <c:v>7.520437355874301</c:v>
                </c:pt>
                <c:pt idx="21">
                  <c:v>7.162321291308858</c:v>
                </c:pt>
                <c:pt idx="22">
                  <c:v>6.821258372675102</c:v>
                </c:pt>
                <c:pt idx="23">
                  <c:v>6.49643654540486</c:v>
                </c:pt>
                <c:pt idx="24">
                  <c:v>6.187082424195102</c:v>
                </c:pt>
                <c:pt idx="25">
                  <c:v>5.892459451614383</c:v>
                </c:pt>
                <c:pt idx="26">
                  <c:v>5.61186614439465</c:v>
                </c:pt>
                <c:pt idx="27">
                  <c:v>5.344634423232999</c:v>
                </c:pt>
                <c:pt idx="28">
                  <c:v>5.090128022126665</c:v>
                </c:pt>
                <c:pt idx="29">
                  <c:v>4.847740973453967</c:v>
                </c:pt>
                <c:pt idx="30">
                  <c:v>4.616896165194254</c:v>
                </c:pt>
                <c:pt idx="31">
                  <c:v>4.397043966851671</c:v>
                </c:pt>
                <c:pt idx="32">
                  <c:v>4.187660920811115</c:v>
                </c:pt>
                <c:pt idx="33">
                  <c:v>3.988248496010585</c:v>
                </c:pt>
                <c:pt idx="34">
                  <c:v>3.798331900962462</c:v>
                </c:pt>
                <c:pt idx="35">
                  <c:v>3.617458953297583</c:v>
                </c:pt>
                <c:pt idx="36">
                  <c:v>3.445199003140555</c:v>
                </c:pt>
                <c:pt idx="37">
                  <c:v>3.28114190775291</c:v>
                </c:pt>
                <c:pt idx="38">
                  <c:v>3.124897055002771</c:v>
                </c:pt>
                <c:pt idx="39">
                  <c:v>2.976092433335972</c:v>
                </c:pt>
                <c:pt idx="40">
                  <c:v>2.834373746034259</c:v>
                </c:pt>
                <c:pt idx="41">
                  <c:v>2.699403567651676</c:v>
                </c:pt>
                <c:pt idx="42">
                  <c:v>2.570860540620643</c:v>
                </c:pt>
                <c:pt idx="43">
                  <c:v>2.448438610114898</c:v>
                </c:pt>
                <c:pt idx="44">
                  <c:v>2.331846295347522</c:v>
                </c:pt>
                <c:pt idx="45">
                  <c:v>2.220805995569069</c:v>
                </c:pt>
                <c:pt idx="46">
                  <c:v>2.115053329113399</c:v>
                </c:pt>
                <c:pt idx="47">
                  <c:v>2.014336503917522</c:v>
                </c:pt>
              </c:numCache>
            </c:numRef>
          </c:val>
          <c:smooth val="0"/>
        </c:ser>
        <c:ser>
          <c:idx val="4"/>
          <c:order val="4"/>
          <c:tx>
            <c:strRef>
              <c:f>'Number dashboard'!$I$76</c:f>
              <c:strCache>
                <c:ptCount val="1"/>
                <c:pt idx="0">
                  <c:v>Email</c:v>
                </c:pt>
              </c:strCache>
            </c:strRef>
          </c:tx>
          <c:spPr>
            <a:ln w="28575" cap="rnd">
              <a:solidFill>
                <a:schemeClr val="tx1"/>
              </a:solidFill>
              <a:round/>
            </a:ln>
            <a:effectLst/>
          </c:spPr>
          <c:marker>
            <c:symbol val="none"/>
          </c:marker>
          <c:cat>
            <c:strRef>
              <c:f>'Number dashboard'!$K$11:$BE$11</c:f>
              <c:strCache>
                <c:ptCount val="47"/>
                <c:pt idx="0">
                  <c:v>1/2/2016</c:v>
                </c:pt>
                <c:pt idx="1">
                  <c:v>1/3/2016</c:v>
                </c:pt>
                <c:pt idx="2">
                  <c:v>1/4/2016</c:v>
                </c:pt>
                <c:pt idx="3">
                  <c:v>1/5/2016</c:v>
                </c:pt>
                <c:pt idx="4">
                  <c:v>1/6/2016</c:v>
                </c:pt>
                <c:pt idx="5">
                  <c:v>1/7/2016</c:v>
                </c:pt>
                <c:pt idx="6">
                  <c:v>1/8/2016</c:v>
                </c:pt>
                <c:pt idx="7">
                  <c:v>1/9/2016</c:v>
                </c:pt>
                <c:pt idx="8">
                  <c:v>1/10/2016</c:v>
                </c:pt>
                <c:pt idx="9">
                  <c:v>1/11/2016</c:v>
                </c:pt>
                <c:pt idx="10">
                  <c:v>1/12/2016</c:v>
                </c:pt>
                <c:pt idx="11">
                  <c:v>1/1/2017</c:v>
                </c:pt>
                <c:pt idx="12">
                  <c:v>1/2/2017</c:v>
                </c:pt>
                <c:pt idx="13">
                  <c:v>1/3/2017e</c:v>
                </c:pt>
                <c:pt idx="14">
                  <c:v>1/4/2017e</c:v>
                </c:pt>
                <c:pt idx="15">
                  <c:v>1/5/2017e</c:v>
                </c:pt>
                <c:pt idx="16">
                  <c:v>1/6/2017e</c:v>
                </c:pt>
                <c:pt idx="17">
                  <c:v>1/7/2017e</c:v>
                </c:pt>
                <c:pt idx="18">
                  <c:v>1/8/2017e</c:v>
                </c:pt>
                <c:pt idx="19">
                  <c:v>1/9/2017e</c:v>
                </c:pt>
                <c:pt idx="20">
                  <c:v>1/10/2017e</c:v>
                </c:pt>
                <c:pt idx="21">
                  <c:v>1/11/2017e</c:v>
                </c:pt>
                <c:pt idx="22">
                  <c:v>1/12/2017e</c:v>
                </c:pt>
                <c:pt idx="23">
                  <c:v>1/1/2018e</c:v>
                </c:pt>
                <c:pt idx="24">
                  <c:v>1/2/2018e</c:v>
                </c:pt>
                <c:pt idx="25">
                  <c:v>1/3/2018e</c:v>
                </c:pt>
                <c:pt idx="26">
                  <c:v>1/4/2018e</c:v>
                </c:pt>
                <c:pt idx="27">
                  <c:v>1/5/2018e</c:v>
                </c:pt>
                <c:pt idx="28">
                  <c:v>1/6/2018e</c:v>
                </c:pt>
                <c:pt idx="29">
                  <c:v>1/7/2018e</c:v>
                </c:pt>
                <c:pt idx="30">
                  <c:v>1/8/2018e</c:v>
                </c:pt>
                <c:pt idx="31">
                  <c:v>1/9/2018e</c:v>
                </c:pt>
                <c:pt idx="32">
                  <c:v>1/10/2018e</c:v>
                </c:pt>
                <c:pt idx="33">
                  <c:v>1/11/2018e</c:v>
                </c:pt>
                <c:pt idx="34">
                  <c:v>1/12/2018e</c:v>
                </c:pt>
                <c:pt idx="35">
                  <c:v>1/1/2019e</c:v>
                </c:pt>
                <c:pt idx="36">
                  <c:v>1/2/2019e</c:v>
                </c:pt>
                <c:pt idx="37">
                  <c:v>1/3/2019e</c:v>
                </c:pt>
                <c:pt idx="38">
                  <c:v>1/4/2019e</c:v>
                </c:pt>
                <c:pt idx="39">
                  <c:v>1/5/2019e</c:v>
                </c:pt>
                <c:pt idx="40">
                  <c:v>1/6/2019e</c:v>
                </c:pt>
                <c:pt idx="41">
                  <c:v>1/7/2019e</c:v>
                </c:pt>
                <c:pt idx="42">
                  <c:v>1/8/2019e</c:v>
                </c:pt>
                <c:pt idx="43">
                  <c:v>1/9/2019e</c:v>
                </c:pt>
                <c:pt idx="44">
                  <c:v>1/10/2019e</c:v>
                </c:pt>
                <c:pt idx="45">
                  <c:v>1/11/2019e</c:v>
                </c:pt>
                <c:pt idx="46">
                  <c:v>1/12/2019e</c:v>
                </c:pt>
              </c:strCache>
            </c:strRef>
          </c:cat>
          <c:val>
            <c:numRef>
              <c:f>'Number dashboard'!$J$76:$BE$76</c:f>
              <c:numCache>
                <c:formatCode>0.0</c:formatCode>
                <c:ptCount val="48"/>
                <c:pt idx="0">
                  <c:v>2.0</c:v>
                </c:pt>
                <c:pt idx="1">
                  <c:v>1.923076923076923</c:v>
                </c:pt>
                <c:pt idx="2">
                  <c:v>1.849112426035503</c:v>
                </c:pt>
                <c:pt idx="3">
                  <c:v>1.77799271734183</c:v>
                </c:pt>
                <c:pt idx="4">
                  <c:v>1.709608382059451</c:v>
                </c:pt>
                <c:pt idx="5">
                  <c:v>1.643854213518703</c:v>
                </c:pt>
                <c:pt idx="6">
                  <c:v>1.580629051460292</c:v>
                </c:pt>
                <c:pt idx="7">
                  <c:v>1.519835626404126</c:v>
                </c:pt>
                <c:pt idx="8">
                  <c:v>1.461380410003968</c:v>
                </c:pt>
                <c:pt idx="9">
                  <c:v>1.405173471157661</c:v>
                </c:pt>
                <c:pt idx="10">
                  <c:v>1.351128337651597</c:v>
                </c:pt>
                <c:pt idx="11">
                  <c:v>1.299161863126536</c:v>
                </c:pt>
                <c:pt idx="12">
                  <c:v>1.24919409916013</c:v>
                </c:pt>
                <c:pt idx="13">
                  <c:v>1.201148172269356</c:v>
                </c:pt>
                <c:pt idx="14">
                  <c:v>1.154950165643612</c:v>
                </c:pt>
                <c:pt idx="15">
                  <c:v>1.11052900542655</c:v>
                </c:pt>
                <c:pt idx="16">
                  <c:v>1.067816351371682</c:v>
                </c:pt>
                <c:pt idx="17">
                  <c:v>1.026746491703541</c:v>
                </c:pt>
                <c:pt idx="18">
                  <c:v>0.987256242022635</c:v>
                </c:pt>
                <c:pt idx="19">
                  <c:v>0.949284848098687</c:v>
                </c:pt>
                <c:pt idx="20">
                  <c:v>0.912773892402584</c:v>
                </c:pt>
                <c:pt idx="21">
                  <c:v>0.877667204233254</c:v>
                </c:pt>
                <c:pt idx="22">
                  <c:v>0.843910773301206</c:v>
                </c:pt>
                <c:pt idx="23">
                  <c:v>0.811452666635775</c:v>
                </c:pt>
                <c:pt idx="24">
                  <c:v>0.780242948688245</c:v>
                </c:pt>
                <c:pt idx="25">
                  <c:v>0.750233604507928</c:v>
                </c:pt>
                <c:pt idx="26">
                  <c:v>0.721378465873007</c:v>
                </c:pt>
                <c:pt idx="27">
                  <c:v>0.693633140262507</c:v>
                </c:pt>
                <c:pt idx="28">
                  <c:v>0.666954942560103</c:v>
                </c:pt>
                <c:pt idx="29">
                  <c:v>0.641302829384714</c:v>
                </c:pt>
                <c:pt idx="30">
                  <c:v>0.616637335946841</c:v>
                </c:pt>
                <c:pt idx="31">
                  <c:v>0.592920515333501</c:v>
                </c:pt>
                <c:pt idx="32">
                  <c:v>0.570115880128366</c:v>
                </c:pt>
                <c:pt idx="33">
                  <c:v>0.548188346277275</c:v>
                </c:pt>
                <c:pt idx="34">
                  <c:v>0.527104179112764</c:v>
                </c:pt>
                <c:pt idx="35">
                  <c:v>0.506830941454581</c:v>
                </c:pt>
                <c:pt idx="36">
                  <c:v>0.487337443706328</c:v>
                </c:pt>
                <c:pt idx="37">
                  <c:v>0.468593695871469</c:v>
                </c:pt>
                <c:pt idx="38">
                  <c:v>0.450570861414874</c:v>
                </c:pt>
                <c:pt idx="39">
                  <c:v>0.433241212898917</c:v>
                </c:pt>
                <c:pt idx="40">
                  <c:v>0.416578089325882</c:v>
                </c:pt>
                <c:pt idx="41">
                  <c:v>0.40055585512104</c:v>
                </c:pt>
                <c:pt idx="42">
                  <c:v>0.385149860693308</c:v>
                </c:pt>
                <c:pt idx="43">
                  <c:v>0.370336404512796</c:v>
                </c:pt>
                <c:pt idx="44">
                  <c:v>0.356092696646919</c:v>
                </c:pt>
                <c:pt idx="45">
                  <c:v>0.342396823698961</c:v>
                </c:pt>
                <c:pt idx="46">
                  <c:v>0.329227715095155</c:v>
                </c:pt>
                <c:pt idx="47">
                  <c:v>0.316565110668418</c:v>
                </c:pt>
              </c:numCache>
            </c:numRef>
          </c:val>
          <c:smooth val="0"/>
        </c:ser>
        <c:ser>
          <c:idx val="5"/>
          <c:order val="5"/>
          <c:tx>
            <c:strRef>
              <c:f>'Number dashboard'!$I$77</c:f>
              <c:strCache>
                <c:ptCount val="1"/>
                <c:pt idx="0">
                  <c:v>Sales reps</c:v>
                </c:pt>
              </c:strCache>
            </c:strRef>
          </c:tx>
          <c:spPr>
            <a:ln w="28575" cap="rnd">
              <a:solidFill>
                <a:schemeClr val="accent6"/>
              </a:solidFill>
              <a:round/>
            </a:ln>
            <a:effectLst/>
          </c:spPr>
          <c:marker>
            <c:symbol val="none"/>
          </c:marker>
          <c:cat>
            <c:strRef>
              <c:f>'Number dashboard'!$K$11:$BE$11</c:f>
              <c:strCache>
                <c:ptCount val="47"/>
                <c:pt idx="0">
                  <c:v>1/2/2016</c:v>
                </c:pt>
                <c:pt idx="1">
                  <c:v>1/3/2016</c:v>
                </c:pt>
                <c:pt idx="2">
                  <c:v>1/4/2016</c:v>
                </c:pt>
                <c:pt idx="3">
                  <c:v>1/5/2016</c:v>
                </c:pt>
                <c:pt idx="4">
                  <c:v>1/6/2016</c:v>
                </c:pt>
                <c:pt idx="5">
                  <c:v>1/7/2016</c:v>
                </c:pt>
                <c:pt idx="6">
                  <c:v>1/8/2016</c:v>
                </c:pt>
                <c:pt idx="7">
                  <c:v>1/9/2016</c:v>
                </c:pt>
                <c:pt idx="8">
                  <c:v>1/10/2016</c:v>
                </c:pt>
                <c:pt idx="9">
                  <c:v>1/11/2016</c:v>
                </c:pt>
                <c:pt idx="10">
                  <c:v>1/12/2016</c:v>
                </c:pt>
                <c:pt idx="11">
                  <c:v>1/1/2017</c:v>
                </c:pt>
                <c:pt idx="12">
                  <c:v>1/2/2017</c:v>
                </c:pt>
                <c:pt idx="13">
                  <c:v>1/3/2017e</c:v>
                </c:pt>
                <c:pt idx="14">
                  <c:v>1/4/2017e</c:v>
                </c:pt>
                <c:pt idx="15">
                  <c:v>1/5/2017e</c:v>
                </c:pt>
                <c:pt idx="16">
                  <c:v>1/6/2017e</c:v>
                </c:pt>
                <c:pt idx="17">
                  <c:v>1/7/2017e</c:v>
                </c:pt>
                <c:pt idx="18">
                  <c:v>1/8/2017e</c:v>
                </c:pt>
                <c:pt idx="19">
                  <c:v>1/9/2017e</c:v>
                </c:pt>
                <c:pt idx="20">
                  <c:v>1/10/2017e</c:v>
                </c:pt>
                <c:pt idx="21">
                  <c:v>1/11/2017e</c:v>
                </c:pt>
                <c:pt idx="22">
                  <c:v>1/12/2017e</c:v>
                </c:pt>
                <c:pt idx="23">
                  <c:v>1/1/2018e</c:v>
                </c:pt>
                <c:pt idx="24">
                  <c:v>1/2/2018e</c:v>
                </c:pt>
                <c:pt idx="25">
                  <c:v>1/3/2018e</c:v>
                </c:pt>
                <c:pt idx="26">
                  <c:v>1/4/2018e</c:v>
                </c:pt>
                <c:pt idx="27">
                  <c:v>1/5/2018e</c:v>
                </c:pt>
                <c:pt idx="28">
                  <c:v>1/6/2018e</c:v>
                </c:pt>
                <c:pt idx="29">
                  <c:v>1/7/2018e</c:v>
                </c:pt>
                <c:pt idx="30">
                  <c:v>1/8/2018e</c:v>
                </c:pt>
                <c:pt idx="31">
                  <c:v>1/9/2018e</c:v>
                </c:pt>
                <c:pt idx="32">
                  <c:v>1/10/2018e</c:v>
                </c:pt>
                <c:pt idx="33">
                  <c:v>1/11/2018e</c:v>
                </c:pt>
                <c:pt idx="34">
                  <c:v>1/12/2018e</c:v>
                </c:pt>
                <c:pt idx="35">
                  <c:v>1/1/2019e</c:v>
                </c:pt>
                <c:pt idx="36">
                  <c:v>1/2/2019e</c:v>
                </c:pt>
                <c:pt idx="37">
                  <c:v>1/3/2019e</c:v>
                </c:pt>
                <c:pt idx="38">
                  <c:v>1/4/2019e</c:v>
                </c:pt>
                <c:pt idx="39">
                  <c:v>1/5/2019e</c:v>
                </c:pt>
                <c:pt idx="40">
                  <c:v>1/6/2019e</c:v>
                </c:pt>
                <c:pt idx="41">
                  <c:v>1/7/2019e</c:v>
                </c:pt>
                <c:pt idx="42">
                  <c:v>1/8/2019e</c:v>
                </c:pt>
                <c:pt idx="43">
                  <c:v>1/9/2019e</c:v>
                </c:pt>
                <c:pt idx="44">
                  <c:v>1/10/2019e</c:v>
                </c:pt>
                <c:pt idx="45">
                  <c:v>1/11/2019e</c:v>
                </c:pt>
                <c:pt idx="46">
                  <c:v>1/12/2019e</c:v>
                </c:pt>
              </c:strCache>
            </c:strRef>
          </c:cat>
          <c:val>
            <c:numRef>
              <c:f>'Number dashboard'!$J$77:$BE$77</c:f>
              <c:numCache>
                <c:formatCode>0.0</c:formatCode>
                <c:ptCount val="48"/>
                <c:pt idx="0">
                  <c:v>22.22222222222222</c:v>
                </c:pt>
                <c:pt idx="1">
                  <c:v>20.9643605870021</c:v>
                </c:pt>
                <c:pt idx="2">
                  <c:v>19.77769866698311</c:v>
                </c:pt>
                <c:pt idx="3">
                  <c:v>18.65820628960671</c:v>
                </c:pt>
                <c:pt idx="4">
                  <c:v>17.60208140528934</c:v>
                </c:pt>
                <c:pt idx="5">
                  <c:v>16.60573717480127</c:v>
                </c:pt>
                <c:pt idx="6">
                  <c:v>15.66578978754837</c:v>
                </c:pt>
                <c:pt idx="7">
                  <c:v>14.77904696938525</c:v>
                </c:pt>
                <c:pt idx="8">
                  <c:v>13.94249714092948</c:v>
                </c:pt>
                <c:pt idx="9">
                  <c:v>13.15329918955611</c:v>
                </c:pt>
                <c:pt idx="10">
                  <c:v>12.40877282033596</c:v>
                </c:pt>
                <c:pt idx="11">
                  <c:v>11.70638945314713</c:v>
                </c:pt>
                <c:pt idx="12">
                  <c:v>11.59595181679668</c:v>
                </c:pt>
                <c:pt idx="13">
                  <c:v>10.93957718565725</c:v>
                </c:pt>
                <c:pt idx="14">
                  <c:v>10.3203558355257</c:v>
                </c:pt>
                <c:pt idx="15">
                  <c:v>9.736184750495945</c:v>
                </c:pt>
                <c:pt idx="16">
                  <c:v>9.18507995329806</c:v>
                </c:pt>
                <c:pt idx="17">
                  <c:v>8.665169767262321</c:v>
                </c:pt>
                <c:pt idx="18">
                  <c:v>8.174688459681435</c:v>
                </c:pt>
                <c:pt idx="19">
                  <c:v>7.711970244982486</c:v>
                </c:pt>
                <c:pt idx="20">
                  <c:v>7.275443627341966</c:v>
                </c:pt>
                <c:pt idx="21">
                  <c:v>6.863626063530157</c:v>
                </c:pt>
                <c:pt idx="22">
                  <c:v>6.47511892785864</c:v>
                </c:pt>
                <c:pt idx="23">
                  <c:v>6.108602762130792</c:v>
                </c:pt>
                <c:pt idx="24">
                  <c:v>12.10194886837232</c:v>
                </c:pt>
                <c:pt idx="25">
                  <c:v>11.41693289469087</c:v>
                </c:pt>
                <c:pt idx="26">
                  <c:v>10.77069141008573</c:v>
                </c:pt>
                <c:pt idx="27">
                  <c:v>10.16102963215634</c:v>
                </c:pt>
                <c:pt idx="28">
                  <c:v>9.585877011468248</c:v>
                </c:pt>
                <c:pt idx="29">
                  <c:v>9.043280199498346</c:v>
                </c:pt>
                <c:pt idx="30">
                  <c:v>8.531396414621081</c:v>
                </c:pt>
                <c:pt idx="31">
                  <c:v>8.048487183604793</c:v>
                </c:pt>
                <c:pt idx="32">
                  <c:v>7.592912437363011</c:v>
                </c:pt>
                <c:pt idx="33">
                  <c:v>7.1631249409085</c:v>
                </c:pt>
                <c:pt idx="34">
                  <c:v>6.757665038592924</c:v>
                </c:pt>
                <c:pt idx="35">
                  <c:v>6.375155696785778</c:v>
                </c:pt>
                <c:pt idx="36">
                  <c:v>6.315012718514215</c:v>
                </c:pt>
                <c:pt idx="37">
                  <c:v>5.957559168409635</c:v>
                </c:pt>
                <c:pt idx="38">
                  <c:v>5.620338838122298</c:v>
                </c:pt>
                <c:pt idx="39">
                  <c:v>5.302206451058771</c:v>
                </c:pt>
                <c:pt idx="40">
                  <c:v>5.002081557602614</c:v>
                </c:pt>
                <c:pt idx="41">
                  <c:v>4.718944865662844</c:v>
                </c:pt>
                <c:pt idx="42">
                  <c:v>4.451834778927211</c:v>
                </c:pt>
                <c:pt idx="43">
                  <c:v>4.199844131063406</c:v>
                </c:pt>
                <c:pt idx="44">
                  <c:v>3.962117104776798</c:v>
                </c:pt>
                <c:pt idx="45">
                  <c:v>3.73784632526113</c:v>
                </c:pt>
                <c:pt idx="46">
                  <c:v>3.526270118170877</c:v>
                </c:pt>
                <c:pt idx="47">
                  <c:v>3.326669922802714</c:v>
                </c:pt>
              </c:numCache>
            </c:numRef>
          </c:val>
          <c:smooth val="0"/>
        </c:ser>
        <c:dLbls>
          <c:showLegendKey val="0"/>
          <c:showVal val="0"/>
          <c:showCatName val="0"/>
          <c:showSerName val="0"/>
          <c:showPercent val="0"/>
          <c:showBubbleSize val="0"/>
        </c:dLbls>
        <c:smooth val="0"/>
        <c:axId val="1886025312"/>
        <c:axId val="1886040496"/>
      </c:lineChart>
      <c:catAx>
        <c:axId val="1886025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040496"/>
        <c:crosses val="autoZero"/>
        <c:auto val="1"/>
        <c:lblAlgn val="ctr"/>
        <c:lblOffset val="100"/>
        <c:tickLblSkip val="3"/>
        <c:noMultiLvlLbl val="0"/>
      </c:catAx>
      <c:valAx>
        <c:axId val="18860404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025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Signups to clients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1"/>
          <c:order val="0"/>
          <c:tx>
            <c:strRef>
              <c:f>MRR_Revenue!$I$58</c:f>
              <c:strCache>
                <c:ptCount val="1"/>
                <c:pt idx="0">
                  <c:v>Total new signups</c:v>
                </c:pt>
              </c:strCache>
            </c:strRef>
          </c:tx>
          <c:spPr>
            <a:solidFill>
              <a:schemeClr val="accent2">
                <a:lumMod val="75000"/>
                <a:alpha val="50000"/>
              </a:schemeClr>
            </a:solidFill>
            <a:ln>
              <a:solidFill>
                <a:schemeClr val="accent3"/>
              </a:solidFill>
            </a:ln>
            <a:effectLst/>
          </c:spPr>
          <c:cat>
            <c:strRef>
              <c:f>'Number dashboard'!$J$11:$BE$11</c:f>
              <c:strCache>
                <c:ptCount val="48"/>
                <c:pt idx="0">
                  <c:v>1/1/2016</c:v>
                </c:pt>
                <c:pt idx="1">
                  <c:v>1/2/2016</c:v>
                </c:pt>
                <c:pt idx="2">
                  <c:v>1/3/2016</c:v>
                </c:pt>
                <c:pt idx="3">
                  <c:v>1/4/2016</c:v>
                </c:pt>
                <c:pt idx="4">
                  <c:v>1/5/2016</c:v>
                </c:pt>
                <c:pt idx="5">
                  <c:v>1/6/2016</c:v>
                </c:pt>
                <c:pt idx="6">
                  <c:v>1/7/2016</c:v>
                </c:pt>
                <c:pt idx="7">
                  <c:v>1/8/2016</c:v>
                </c:pt>
                <c:pt idx="8">
                  <c:v>1/9/2016</c:v>
                </c:pt>
                <c:pt idx="9">
                  <c:v>1/10/2016</c:v>
                </c:pt>
                <c:pt idx="10">
                  <c:v>1/11/2016</c:v>
                </c:pt>
                <c:pt idx="11">
                  <c:v>1/12/2016</c:v>
                </c:pt>
                <c:pt idx="12">
                  <c:v>1/1/2017</c:v>
                </c:pt>
                <c:pt idx="13">
                  <c:v>1/2/2017</c:v>
                </c:pt>
                <c:pt idx="14">
                  <c:v>1/3/2017e</c:v>
                </c:pt>
                <c:pt idx="15">
                  <c:v>1/4/2017e</c:v>
                </c:pt>
                <c:pt idx="16">
                  <c:v>1/5/2017e</c:v>
                </c:pt>
                <c:pt idx="17">
                  <c:v>1/6/2017e</c:v>
                </c:pt>
                <c:pt idx="18">
                  <c:v>1/7/2017e</c:v>
                </c:pt>
                <c:pt idx="19">
                  <c:v>1/8/2017e</c:v>
                </c:pt>
                <c:pt idx="20">
                  <c:v>1/9/2017e</c:v>
                </c:pt>
                <c:pt idx="21">
                  <c:v>1/10/2017e</c:v>
                </c:pt>
                <c:pt idx="22">
                  <c:v>1/11/2017e</c:v>
                </c:pt>
                <c:pt idx="23">
                  <c:v>1/12/2017e</c:v>
                </c:pt>
                <c:pt idx="24">
                  <c:v>1/1/2018e</c:v>
                </c:pt>
                <c:pt idx="25">
                  <c:v>1/2/2018e</c:v>
                </c:pt>
                <c:pt idx="26">
                  <c:v>1/3/2018e</c:v>
                </c:pt>
                <c:pt idx="27">
                  <c:v>1/4/2018e</c:v>
                </c:pt>
                <c:pt idx="28">
                  <c:v>1/5/2018e</c:v>
                </c:pt>
                <c:pt idx="29">
                  <c:v>1/6/2018e</c:v>
                </c:pt>
                <c:pt idx="30">
                  <c:v>1/7/2018e</c:v>
                </c:pt>
                <c:pt idx="31">
                  <c:v>1/8/2018e</c:v>
                </c:pt>
                <c:pt idx="32">
                  <c:v>1/9/2018e</c:v>
                </c:pt>
                <c:pt idx="33">
                  <c:v>1/10/2018e</c:v>
                </c:pt>
                <c:pt idx="34">
                  <c:v>1/11/2018e</c:v>
                </c:pt>
                <c:pt idx="35">
                  <c:v>1/12/2018e</c:v>
                </c:pt>
                <c:pt idx="36">
                  <c:v>1/1/2019e</c:v>
                </c:pt>
                <c:pt idx="37">
                  <c:v>1/2/2019e</c:v>
                </c:pt>
                <c:pt idx="38">
                  <c:v>1/3/2019e</c:v>
                </c:pt>
                <c:pt idx="39">
                  <c:v>1/4/2019e</c:v>
                </c:pt>
                <c:pt idx="40">
                  <c:v>1/5/2019e</c:v>
                </c:pt>
                <c:pt idx="41">
                  <c:v>1/6/2019e</c:v>
                </c:pt>
                <c:pt idx="42">
                  <c:v>1/7/2019e</c:v>
                </c:pt>
                <c:pt idx="43">
                  <c:v>1/8/2019e</c:v>
                </c:pt>
                <c:pt idx="44">
                  <c:v>1/9/2019e</c:v>
                </c:pt>
                <c:pt idx="45">
                  <c:v>1/10/2019e</c:v>
                </c:pt>
                <c:pt idx="46">
                  <c:v>1/11/2019e</c:v>
                </c:pt>
                <c:pt idx="47">
                  <c:v>1/12/2019e</c:v>
                </c:pt>
              </c:strCache>
            </c:strRef>
          </c:cat>
          <c:val>
            <c:numRef>
              <c:f>MRR_Revenue!$J$58:$BE$58</c:f>
              <c:numCache>
                <c:formatCode>0</c:formatCode>
                <c:ptCount val="48"/>
                <c:pt idx="0">
                  <c:v>400.1384411631764</c:v>
                </c:pt>
                <c:pt idx="1">
                  <c:v>417.5453632213352</c:v>
                </c:pt>
                <c:pt idx="2">
                  <c:v>435.756631382402</c:v>
                </c:pt>
                <c:pt idx="3">
                  <c:v>454.8115029515221</c:v>
                </c:pt>
                <c:pt idx="4">
                  <c:v>474.7512424990982</c:v>
                </c:pt>
                <c:pt idx="5">
                  <c:v>495.6192284280532</c:v>
                </c:pt>
                <c:pt idx="6">
                  <c:v>517.4610653670959</c:v>
                </c:pt>
                <c:pt idx="7">
                  <c:v>540.324702715679</c:v>
                </c:pt>
                <c:pt idx="8">
                  <c:v>564.2605596848517</c:v>
                </c:pt>
                <c:pt idx="9">
                  <c:v>589.3216571977889</c:v>
                </c:pt>
                <c:pt idx="10">
                  <c:v>615.5637570344901</c:v>
                </c:pt>
                <c:pt idx="11">
                  <c:v>643.0455086270375</c:v>
                </c:pt>
                <c:pt idx="12">
                  <c:v>673.2128378056941</c:v>
                </c:pt>
                <c:pt idx="13">
                  <c:v>703.643635612598</c:v>
                </c:pt>
                <c:pt idx="14">
                  <c:v>735.5662483173129</c:v>
                </c:pt>
                <c:pt idx="15">
                  <c:v>769.0146033343604</c:v>
                </c:pt>
                <c:pt idx="16">
                  <c:v>804.0651658642724</c:v>
                </c:pt>
                <c:pt idx="17">
                  <c:v>840.7983917481883</c:v>
                </c:pt>
                <c:pt idx="18">
                  <c:v>879.2989426921</c:v>
                </c:pt>
                <c:pt idx="19">
                  <c:v>919.6559134000595</c:v>
                </c:pt>
                <c:pt idx="20">
                  <c:v>961.9630712882824</c:v>
                </c:pt>
                <c:pt idx="21">
                  <c:v>1006.31910949055</c:v>
                </c:pt>
                <c:pt idx="22">
                  <c:v>1052.827913906001</c:v>
                </c:pt>
                <c:pt idx="23">
                  <c:v>1101.598845083477</c:v>
                </c:pt>
                <c:pt idx="24">
                  <c:v>1152.7470357821</c:v>
                </c:pt>
                <c:pt idx="25">
                  <c:v>1206.393705095993</c:v>
                </c:pt>
                <c:pt idx="26">
                  <c:v>1262.66649008199</c:v>
                </c:pt>
                <c:pt idx="27">
                  <c:v>1321.699795883145</c:v>
                </c:pt>
                <c:pt idx="28">
                  <c:v>1383.635165397929</c:v>
                </c:pt>
                <c:pt idx="29">
                  <c:v>1448.621669605347</c:v>
                </c:pt>
                <c:pt idx="30">
                  <c:v>1516.816319720136</c:v>
                </c:pt>
                <c:pt idx="31">
                  <c:v>1588.384502419782</c:v>
                </c:pt>
                <c:pt idx="32">
                  <c:v>1663.500439456634</c:v>
                </c:pt>
                <c:pt idx="33">
                  <c:v>1742.347673044063</c:v>
                </c:pt>
                <c:pt idx="34">
                  <c:v>1825.119578485745</c:v>
                </c:pt>
                <c:pt idx="35">
                  <c:v>1912.019905601853</c:v>
                </c:pt>
                <c:pt idx="36">
                  <c:v>2003.263350595657</c:v>
                </c:pt>
                <c:pt idx="37">
                  <c:v>2099.076160098944</c:v>
                </c:pt>
                <c:pt idx="38">
                  <c:v>2199.696769235074</c:v>
                </c:pt>
                <c:pt idx="39">
                  <c:v>2305.376475644825</c:v>
                </c:pt>
                <c:pt idx="40">
                  <c:v>2416.38015153264</c:v>
                </c:pt>
                <c:pt idx="41">
                  <c:v>2532.986995909927</c:v>
                </c:pt>
                <c:pt idx="42">
                  <c:v>2655.491329338091</c:v>
                </c:pt>
                <c:pt idx="43">
                  <c:v>2784.203433607291</c:v>
                </c:pt>
                <c:pt idx="44">
                  <c:v>2919.450438928066</c:v>
                </c:pt>
                <c:pt idx="45">
                  <c:v>3061.57726136232</c:v>
                </c:pt>
                <c:pt idx="46">
                  <c:v>3210.947593378303</c:v>
                </c:pt>
                <c:pt idx="47">
                  <c:v>3367.944950581496</c:v>
                </c:pt>
              </c:numCache>
            </c:numRef>
          </c:val>
        </c:ser>
        <c:ser>
          <c:idx val="2"/>
          <c:order val="1"/>
          <c:tx>
            <c:strRef>
              <c:f>MRR_Revenue!$I$67</c:f>
              <c:strCache>
                <c:ptCount val="1"/>
                <c:pt idx="0">
                  <c:v>Total new customers</c:v>
                </c:pt>
              </c:strCache>
            </c:strRef>
          </c:tx>
          <c:spPr>
            <a:solidFill>
              <a:schemeClr val="accent1">
                <a:lumMod val="75000"/>
                <a:alpha val="50000"/>
              </a:schemeClr>
            </a:solidFill>
            <a:ln>
              <a:solidFill>
                <a:schemeClr val="accent3"/>
              </a:solidFill>
            </a:ln>
            <a:effectLst/>
          </c:spPr>
          <c:cat>
            <c:strRef>
              <c:f>'Number dashboard'!$J$11:$BE$11</c:f>
              <c:strCache>
                <c:ptCount val="48"/>
                <c:pt idx="0">
                  <c:v>1/1/2016</c:v>
                </c:pt>
                <c:pt idx="1">
                  <c:v>1/2/2016</c:v>
                </c:pt>
                <c:pt idx="2">
                  <c:v>1/3/2016</c:v>
                </c:pt>
                <c:pt idx="3">
                  <c:v>1/4/2016</c:v>
                </c:pt>
                <c:pt idx="4">
                  <c:v>1/5/2016</c:v>
                </c:pt>
                <c:pt idx="5">
                  <c:v>1/6/2016</c:v>
                </c:pt>
                <c:pt idx="6">
                  <c:v>1/7/2016</c:v>
                </c:pt>
                <c:pt idx="7">
                  <c:v>1/8/2016</c:v>
                </c:pt>
                <c:pt idx="8">
                  <c:v>1/9/2016</c:v>
                </c:pt>
                <c:pt idx="9">
                  <c:v>1/10/2016</c:v>
                </c:pt>
                <c:pt idx="10">
                  <c:v>1/11/2016</c:v>
                </c:pt>
                <c:pt idx="11">
                  <c:v>1/12/2016</c:v>
                </c:pt>
                <c:pt idx="12">
                  <c:v>1/1/2017</c:v>
                </c:pt>
                <c:pt idx="13">
                  <c:v>1/2/2017</c:v>
                </c:pt>
                <c:pt idx="14">
                  <c:v>1/3/2017e</c:v>
                </c:pt>
                <c:pt idx="15">
                  <c:v>1/4/2017e</c:v>
                </c:pt>
                <c:pt idx="16">
                  <c:v>1/5/2017e</c:v>
                </c:pt>
                <c:pt idx="17">
                  <c:v>1/6/2017e</c:v>
                </c:pt>
                <c:pt idx="18">
                  <c:v>1/7/2017e</c:v>
                </c:pt>
                <c:pt idx="19">
                  <c:v>1/8/2017e</c:v>
                </c:pt>
                <c:pt idx="20">
                  <c:v>1/9/2017e</c:v>
                </c:pt>
                <c:pt idx="21">
                  <c:v>1/10/2017e</c:v>
                </c:pt>
                <c:pt idx="22">
                  <c:v>1/11/2017e</c:v>
                </c:pt>
                <c:pt idx="23">
                  <c:v>1/12/2017e</c:v>
                </c:pt>
                <c:pt idx="24">
                  <c:v>1/1/2018e</c:v>
                </c:pt>
                <c:pt idx="25">
                  <c:v>1/2/2018e</c:v>
                </c:pt>
                <c:pt idx="26">
                  <c:v>1/3/2018e</c:v>
                </c:pt>
                <c:pt idx="27">
                  <c:v>1/4/2018e</c:v>
                </c:pt>
                <c:pt idx="28">
                  <c:v>1/5/2018e</c:v>
                </c:pt>
                <c:pt idx="29">
                  <c:v>1/6/2018e</c:v>
                </c:pt>
                <c:pt idx="30">
                  <c:v>1/7/2018e</c:v>
                </c:pt>
                <c:pt idx="31">
                  <c:v>1/8/2018e</c:v>
                </c:pt>
                <c:pt idx="32">
                  <c:v>1/9/2018e</c:v>
                </c:pt>
                <c:pt idx="33">
                  <c:v>1/10/2018e</c:v>
                </c:pt>
                <c:pt idx="34">
                  <c:v>1/11/2018e</c:v>
                </c:pt>
                <c:pt idx="35">
                  <c:v>1/12/2018e</c:v>
                </c:pt>
                <c:pt idx="36">
                  <c:v>1/1/2019e</c:v>
                </c:pt>
                <c:pt idx="37">
                  <c:v>1/2/2019e</c:v>
                </c:pt>
                <c:pt idx="38">
                  <c:v>1/3/2019e</c:v>
                </c:pt>
                <c:pt idx="39">
                  <c:v>1/4/2019e</c:v>
                </c:pt>
                <c:pt idx="40">
                  <c:v>1/5/2019e</c:v>
                </c:pt>
                <c:pt idx="41">
                  <c:v>1/6/2019e</c:v>
                </c:pt>
                <c:pt idx="42">
                  <c:v>1/7/2019e</c:v>
                </c:pt>
                <c:pt idx="43">
                  <c:v>1/8/2019e</c:v>
                </c:pt>
                <c:pt idx="44">
                  <c:v>1/9/2019e</c:v>
                </c:pt>
                <c:pt idx="45">
                  <c:v>1/10/2019e</c:v>
                </c:pt>
                <c:pt idx="46">
                  <c:v>1/11/2019e</c:v>
                </c:pt>
                <c:pt idx="47">
                  <c:v>1/12/2019e</c:v>
                </c:pt>
              </c:strCache>
            </c:strRef>
          </c:cat>
          <c:val>
            <c:numRef>
              <c:f>MRR_Revenue!$J$67:$BE$67</c:f>
              <c:numCache>
                <c:formatCode>#,##0</c:formatCode>
                <c:ptCount val="48"/>
                <c:pt idx="0">
                  <c:v>22.0</c:v>
                </c:pt>
                <c:pt idx="1">
                  <c:v>23.51768348455629</c:v>
                </c:pt>
                <c:pt idx="2">
                  <c:v>27.79703433470244</c:v>
                </c:pt>
                <c:pt idx="3">
                  <c:v>32.35447983573076</c:v>
                </c:pt>
                <c:pt idx="4">
                  <c:v>37.20718885940412</c:v>
                </c:pt>
                <c:pt idx="5">
                  <c:v>42.37338132213643</c:v>
                </c:pt>
                <c:pt idx="6">
                  <c:v>47.87239288201917</c:v>
                </c:pt>
                <c:pt idx="7">
                  <c:v>53.724743653135</c:v>
                </c:pt>
                <c:pt idx="8">
                  <c:v>59.95221118858834</c:v>
                </c:pt>
                <c:pt idx="9">
                  <c:v>66.57790799951186</c:v>
                </c:pt>
                <c:pt idx="10">
                  <c:v>73.6263638941374</c:v>
                </c:pt>
                <c:pt idx="11">
                  <c:v>81.12361343891323</c:v>
                </c:pt>
                <c:pt idx="12">
                  <c:v>89.24263341910037</c:v>
                </c:pt>
                <c:pt idx="13">
                  <c:v>90.72722548027057</c:v>
                </c:pt>
                <c:pt idx="14">
                  <c:v>92.14149332530952</c:v>
                </c:pt>
                <c:pt idx="15">
                  <c:v>93.47107639943873</c:v>
                </c:pt>
                <c:pt idx="16">
                  <c:v>94.70471106491226</c:v>
                </c:pt>
                <c:pt idx="17">
                  <c:v>95.8302021866016</c:v>
                </c:pt>
                <c:pt idx="18">
                  <c:v>96.83435510987903</c:v>
                </c:pt>
                <c:pt idx="19">
                  <c:v>97.70290291194627</c:v>
                </c:pt>
                <c:pt idx="20">
                  <c:v>98.42042860606661</c:v>
                </c:pt>
                <c:pt idx="21">
                  <c:v>98.97028195672485</c:v>
                </c:pt>
                <c:pt idx="22">
                  <c:v>99.3344905408853</c:v>
                </c:pt>
                <c:pt idx="23">
                  <c:v>99.4936646661526</c:v>
                </c:pt>
                <c:pt idx="24">
                  <c:v>99.42689573066116</c:v>
                </c:pt>
                <c:pt idx="25">
                  <c:v>99.11164758182212</c:v>
                </c:pt>
                <c:pt idx="26">
                  <c:v>104.8369728519384</c:v>
                </c:pt>
                <c:pt idx="27">
                  <c:v>110.8347845754208</c:v>
                </c:pt>
                <c:pt idx="28">
                  <c:v>117.1186947681556</c:v>
                </c:pt>
                <c:pt idx="29">
                  <c:v>123.7030242127984</c:v>
                </c:pt>
                <c:pt idx="30">
                  <c:v>130.6028406258533</c:v>
                </c:pt>
                <c:pt idx="31">
                  <c:v>137.8339989346332</c:v>
                </c:pt>
                <c:pt idx="32">
                  <c:v>145.4131837830762</c:v>
                </c:pt>
                <c:pt idx="33">
                  <c:v>153.3579543922085</c:v>
                </c:pt>
                <c:pt idx="34">
                  <c:v>161.6867919082427</c:v>
                </c:pt>
                <c:pt idx="35">
                  <c:v>170.419149378926</c:v>
                </c:pt>
                <c:pt idx="36">
                  <c:v>179.5755045068114</c:v>
                </c:pt>
                <c:pt idx="37">
                  <c:v>189.1774153366584</c:v>
                </c:pt>
                <c:pt idx="38">
                  <c:v>199.2475790431885</c:v>
                </c:pt>
                <c:pt idx="39">
                  <c:v>209.8098939949756</c:v>
                </c:pt>
                <c:pt idx="40">
                  <c:v>220.8895252803453</c:v>
                </c:pt>
                <c:pt idx="41">
                  <c:v>232.5129738918508</c:v>
                </c:pt>
                <c:pt idx="42">
                  <c:v>244.7081497771979</c:v>
                </c:pt>
                <c:pt idx="43">
                  <c:v>257.5044489764596</c:v>
                </c:pt>
                <c:pt idx="44">
                  <c:v>270.9328350780796</c:v>
                </c:pt>
                <c:pt idx="45">
                  <c:v>285.0259252395626</c:v>
                </c:pt>
                <c:pt idx="46">
                  <c:v>299.8180810329255</c:v>
                </c:pt>
                <c:pt idx="47">
                  <c:v>315.3455043899827</c:v>
                </c:pt>
              </c:numCache>
            </c:numRef>
          </c:val>
        </c:ser>
        <c:dLbls>
          <c:showLegendKey val="0"/>
          <c:showVal val="0"/>
          <c:showCatName val="0"/>
          <c:showSerName val="0"/>
          <c:showPercent val="0"/>
          <c:showBubbleSize val="0"/>
        </c:dLbls>
        <c:axId val="1886201504"/>
        <c:axId val="1886215696"/>
      </c:areaChart>
      <c:catAx>
        <c:axId val="18862015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215696"/>
        <c:crosses val="autoZero"/>
        <c:auto val="1"/>
        <c:lblAlgn val="ctr"/>
        <c:lblOffset val="100"/>
        <c:tickLblSkip val="3"/>
        <c:noMultiLvlLbl val="1"/>
      </c:catAx>
      <c:valAx>
        <c:axId val="1886215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2015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MRR from</a:t>
            </a:r>
            <a:r>
              <a:rPr lang="en-US" baseline="0"/>
              <a:t> upselling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'Number dashboard'!$I$96</c:f>
              <c:strCache>
                <c:ptCount val="1"/>
                <c:pt idx="0">
                  <c:v>MRR from upselling</c:v>
                </c:pt>
              </c:strCache>
            </c:strRef>
          </c:tx>
          <c:spPr>
            <a:solidFill>
              <a:schemeClr val="accent1"/>
            </a:solidFill>
            <a:ln>
              <a:noFill/>
            </a:ln>
            <a:effectLst/>
          </c:spPr>
          <c:invertIfNegative val="0"/>
          <c:cat>
            <c:strRef>
              <c:f>'Number dashboard'!$J$11:$BE$11</c:f>
              <c:strCache>
                <c:ptCount val="48"/>
                <c:pt idx="0">
                  <c:v>1/1/2016</c:v>
                </c:pt>
                <c:pt idx="1">
                  <c:v>1/2/2016</c:v>
                </c:pt>
                <c:pt idx="2">
                  <c:v>1/3/2016</c:v>
                </c:pt>
                <c:pt idx="3">
                  <c:v>1/4/2016</c:v>
                </c:pt>
                <c:pt idx="4">
                  <c:v>1/5/2016</c:v>
                </c:pt>
                <c:pt idx="5">
                  <c:v>1/6/2016</c:v>
                </c:pt>
                <c:pt idx="6">
                  <c:v>1/7/2016</c:v>
                </c:pt>
                <c:pt idx="7">
                  <c:v>1/8/2016</c:v>
                </c:pt>
                <c:pt idx="8">
                  <c:v>1/9/2016</c:v>
                </c:pt>
                <c:pt idx="9">
                  <c:v>1/10/2016</c:v>
                </c:pt>
                <c:pt idx="10">
                  <c:v>1/11/2016</c:v>
                </c:pt>
                <c:pt idx="11">
                  <c:v>1/12/2016</c:v>
                </c:pt>
                <c:pt idx="12">
                  <c:v>1/1/2017</c:v>
                </c:pt>
                <c:pt idx="13">
                  <c:v>1/2/2017</c:v>
                </c:pt>
                <c:pt idx="14">
                  <c:v>1/3/2017e</c:v>
                </c:pt>
                <c:pt idx="15">
                  <c:v>1/4/2017e</c:v>
                </c:pt>
                <c:pt idx="16">
                  <c:v>1/5/2017e</c:v>
                </c:pt>
                <c:pt idx="17">
                  <c:v>1/6/2017e</c:v>
                </c:pt>
                <c:pt idx="18">
                  <c:v>1/7/2017e</c:v>
                </c:pt>
                <c:pt idx="19">
                  <c:v>1/8/2017e</c:v>
                </c:pt>
                <c:pt idx="20">
                  <c:v>1/9/2017e</c:v>
                </c:pt>
                <c:pt idx="21">
                  <c:v>1/10/2017e</c:v>
                </c:pt>
                <c:pt idx="22">
                  <c:v>1/11/2017e</c:v>
                </c:pt>
                <c:pt idx="23">
                  <c:v>1/12/2017e</c:v>
                </c:pt>
                <c:pt idx="24">
                  <c:v>1/1/2018e</c:v>
                </c:pt>
                <c:pt idx="25">
                  <c:v>1/2/2018e</c:v>
                </c:pt>
                <c:pt idx="26">
                  <c:v>1/3/2018e</c:v>
                </c:pt>
                <c:pt idx="27">
                  <c:v>1/4/2018e</c:v>
                </c:pt>
                <c:pt idx="28">
                  <c:v>1/5/2018e</c:v>
                </c:pt>
                <c:pt idx="29">
                  <c:v>1/6/2018e</c:v>
                </c:pt>
                <c:pt idx="30">
                  <c:v>1/7/2018e</c:v>
                </c:pt>
                <c:pt idx="31">
                  <c:v>1/8/2018e</c:v>
                </c:pt>
                <c:pt idx="32">
                  <c:v>1/9/2018e</c:v>
                </c:pt>
                <c:pt idx="33">
                  <c:v>1/10/2018e</c:v>
                </c:pt>
                <c:pt idx="34">
                  <c:v>1/11/2018e</c:v>
                </c:pt>
                <c:pt idx="35">
                  <c:v>1/12/2018e</c:v>
                </c:pt>
                <c:pt idx="36">
                  <c:v>1/1/2019e</c:v>
                </c:pt>
                <c:pt idx="37">
                  <c:v>1/2/2019e</c:v>
                </c:pt>
                <c:pt idx="38">
                  <c:v>1/3/2019e</c:v>
                </c:pt>
                <c:pt idx="39">
                  <c:v>1/4/2019e</c:v>
                </c:pt>
                <c:pt idx="40">
                  <c:v>1/5/2019e</c:v>
                </c:pt>
                <c:pt idx="41">
                  <c:v>1/6/2019e</c:v>
                </c:pt>
                <c:pt idx="42">
                  <c:v>1/7/2019e</c:v>
                </c:pt>
                <c:pt idx="43">
                  <c:v>1/8/2019e</c:v>
                </c:pt>
                <c:pt idx="44">
                  <c:v>1/9/2019e</c:v>
                </c:pt>
                <c:pt idx="45">
                  <c:v>1/10/2019e</c:v>
                </c:pt>
                <c:pt idx="46">
                  <c:v>1/11/2019e</c:v>
                </c:pt>
                <c:pt idx="47">
                  <c:v>1/12/2019e</c:v>
                </c:pt>
              </c:strCache>
            </c:strRef>
          </c:cat>
          <c:val>
            <c:numRef>
              <c:f>'Number dashboard'!$J$96:$BE$96</c:f>
              <c:numCache>
                <c:formatCode>#,##0</c:formatCode>
                <c:ptCount val="48"/>
                <c:pt idx="1">
                  <c:v>11.69999999999975</c:v>
                </c:pt>
                <c:pt idx="2">
                  <c:v>13.61689605666097</c:v>
                </c:pt>
                <c:pt idx="3">
                  <c:v>15.94528815485762</c:v>
                </c:pt>
                <c:pt idx="4">
                  <c:v>18.7171897169145</c:v>
                </c:pt>
                <c:pt idx="5">
                  <c:v>21.96331224020209</c:v>
                </c:pt>
                <c:pt idx="6">
                  <c:v>25.71813530629087</c:v>
                </c:pt>
                <c:pt idx="7">
                  <c:v>30.01996521210644</c:v>
                </c:pt>
                <c:pt idx="8">
                  <c:v>34.91093638476266</c:v>
                </c:pt>
                <c:pt idx="9">
                  <c:v>40.4370584057132</c:v>
                </c:pt>
                <c:pt idx="10">
                  <c:v>46.64830351621073</c:v>
                </c:pt>
                <c:pt idx="11">
                  <c:v>53.5987292918187</c:v>
                </c:pt>
                <c:pt idx="12">
                  <c:v>61.34663272247604</c:v>
                </c:pt>
                <c:pt idx="13">
                  <c:v>69.9701640390384</c:v>
                </c:pt>
                <c:pt idx="14">
                  <c:v>78.67766814704264</c:v>
                </c:pt>
                <c:pt idx="15">
                  <c:v>87.45415681558245</c:v>
                </c:pt>
                <c:pt idx="16">
                  <c:v>96.2910657559037</c:v>
                </c:pt>
                <c:pt idx="17">
                  <c:v>105.1786810708965</c:v>
                </c:pt>
                <c:pt idx="18">
                  <c:v>114.105953099215</c:v>
                </c:pt>
                <c:pt idx="19">
                  <c:v>123.0603774024857</c:v>
                </c:pt>
                <c:pt idx="20">
                  <c:v>132.0278671578143</c:v>
                </c:pt>
                <c:pt idx="21">
                  <c:v>140.9926154789702</c:v>
                </c:pt>
                <c:pt idx="22">
                  <c:v>149.9369468996386</c:v>
                </c:pt>
                <c:pt idx="23">
                  <c:v>158.8411572042332</c:v>
                </c:pt>
                <c:pt idx="24">
                  <c:v>167.6833407322242</c:v>
                </c:pt>
                <c:pt idx="25">
                  <c:v>176.4392042175297</c:v>
                </c:pt>
                <c:pt idx="26">
                  <c:v>185.0818661560255</c:v>
                </c:pt>
                <c:pt idx="27">
                  <c:v>194.3003879842242</c:v>
                </c:pt>
                <c:pt idx="28">
                  <c:v>204.1309802959471</c:v>
                </c:pt>
                <c:pt idx="29">
                  <c:v>214.6047942747731</c:v>
                </c:pt>
                <c:pt idx="30">
                  <c:v>225.7546594210093</c:v>
                </c:pt>
                <c:pt idx="31">
                  <c:v>237.6152513104789</c:v>
                </c:pt>
                <c:pt idx="32">
                  <c:v>250.2231977802905</c:v>
                </c:pt>
                <c:pt idx="33">
                  <c:v>263.6171906503297</c:v>
                </c:pt>
                <c:pt idx="34">
                  <c:v>277.8381040408884</c:v>
                </c:pt>
                <c:pt idx="35">
                  <c:v>292.9291196918951</c:v>
                </c:pt>
                <c:pt idx="36">
                  <c:v>308.9358597070831</c:v>
                </c:pt>
                <c:pt idx="37">
                  <c:v>325.9065271722576</c:v>
                </c:pt>
                <c:pt idx="38">
                  <c:v>343.8920551243428</c:v>
                </c:pt>
                <c:pt idx="39">
                  <c:v>362.9462643775204</c:v>
                </c:pt>
                <c:pt idx="40">
                  <c:v>383.1260307436864</c:v>
                </c:pt>
                <c:pt idx="41">
                  <c:v>404.4914622179078</c:v>
                </c:pt>
                <c:pt idx="42">
                  <c:v>427.1060867344535</c:v>
                </c:pt>
                <c:pt idx="43">
                  <c:v>451.0370511367285</c:v>
                </c:pt>
                <c:pt idx="44">
                  <c:v>476.3553320438502</c:v>
                </c:pt>
                <c:pt idx="45">
                  <c:v>503.1359593391765</c:v>
                </c:pt>
                <c:pt idx="46">
                  <c:v>531.4582530509352</c:v>
                </c:pt>
                <c:pt idx="47">
                  <c:v>561.4060744424402</c:v>
                </c:pt>
              </c:numCache>
            </c:numRef>
          </c:val>
        </c:ser>
        <c:dLbls>
          <c:showLegendKey val="0"/>
          <c:showVal val="0"/>
          <c:showCatName val="0"/>
          <c:showSerName val="0"/>
          <c:showPercent val="0"/>
          <c:showBubbleSize val="0"/>
        </c:dLbls>
        <c:gapWidth val="150"/>
        <c:axId val="1895878592"/>
        <c:axId val="1895883408"/>
      </c:barChart>
      <c:lineChart>
        <c:grouping val="standard"/>
        <c:varyColors val="0"/>
        <c:ser>
          <c:idx val="1"/>
          <c:order val="1"/>
          <c:tx>
            <c:strRef>
              <c:f>'Number dashboard'!$I$97</c:f>
              <c:strCache>
                <c:ptCount val="1"/>
                <c:pt idx="0">
                  <c:v>Upselling MRR growth</c:v>
                </c:pt>
              </c:strCache>
            </c:strRef>
          </c:tx>
          <c:spPr>
            <a:ln w="28575" cap="rnd">
              <a:solidFill>
                <a:schemeClr val="accent2"/>
              </a:solidFill>
              <a:round/>
            </a:ln>
            <a:effectLst/>
          </c:spPr>
          <c:marker>
            <c:symbol val="none"/>
          </c:marker>
          <c:cat>
            <c:strRef>
              <c:f>'Number dashboard'!$J$11:$BE$11</c:f>
              <c:strCache>
                <c:ptCount val="48"/>
                <c:pt idx="0">
                  <c:v>1/1/2016</c:v>
                </c:pt>
                <c:pt idx="1">
                  <c:v>1/2/2016</c:v>
                </c:pt>
                <c:pt idx="2">
                  <c:v>1/3/2016</c:v>
                </c:pt>
                <c:pt idx="3">
                  <c:v>1/4/2016</c:v>
                </c:pt>
                <c:pt idx="4">
                  <c:v>1/5/2016</c:v>
                </c:pt>
                <c:pt idx="5">
                  <c:v>1/6/2016</c:v>
                </c:pt>
                <c:pt idx="6">
                  <c:v>1/7/2016</c:v>
                </c:pt>
                <c:pt idx="7">
                  <c:v>1/8/2016</c:v>
                </c:pt>
                <c:pt idx="8">
                  <c:v>1/9/2016</c:v>
                </c:pt>
                <c:pt idx="9">
                  <c:v>1/10/2016</c:v>
                </c:pt>
                <c:pt idx="10">
                  <c:v>1/11/2016</c:v>
                </c:pt>
                <c:pt idx="11">
                  <c:v>1/12/2016</c:v>
                </c:pt>
                <c:pt idx="12">
                  <c:v>1/1/2017</c:v>
                </c:pt>
                <c:pt idx="13">
                  <c:v>1/2/2017</c:v>
                </c:pt>
                <c:pt idx="14">
                  <c:v>1/3/2017e</c:v>
                </c:pt>
                <c:pt idx="15">
                  <c:v>1/4/2017e</c:v>
                </c:pt>
                <c:pt idx="16">
                  <c:v>1/5/2017e</c:v>
                </c:pt>
                <c:pt idx="17">
                  <c:v>1/6/2017e</c:v>
                </c:pt>
                <c:pt idx="18">
                  <c:v>1/7/2017e</c:v>
                </c:pt>
                <c:pt idx="19">
                  <c:v>1/8/2017e</c:v>
                </c:pt>
                <c:pt idx="20">
                  <c:v>1/9/2017e</c:v>
                </c:pt>
                <c:pt idx="21">
                  <c:v>1/10/2017e</c:v>
                </c:pt>
                <c:pt idx="22">
                  <c:v>1/11/2017e</c:v>
                </c:pt>
                <c:pt idx="23">
                  <c:v>1/12/2017e</c:v>
                </c:pt>
                <c:pt idx="24">
                  <c:v>1/1/2018e</c:v>
                </c:pt>
                <c:pt idx="25">
                  <c:v>1/2/2018e</c:v>
                </c:pt>
                <c:pt idx="26">
                  <c:v>1/3/2018e</c:v>
                </c:pt>
                <c:pt idx="27">
                  <c:v>1/4/2018e</c:v>
                </c:pt>
                <c:pt idx="28">
                  <c:v>1/5/2018e</c:v>
                </c:pt>
                <c:pt idx="29">
                  <c:v>1/6/2018e</c:v>
                </c:pt>
                <c:pt idx="30">
                  <c:v>1/7/2018e</c:v>
                </c:pt>
                <c:pt idx="31">
                  <c:v>1/8/2018e</c:v>
                </c:pt>
                <c:pt idx="32">
                  <c:v>1/9/2018e</c:v>
                </c:pt>
                <c:pt idx="33">
                  <c:v>1/10/2018e</c:v>
                </c:pt>
                <c:pt idx="34">
                  <c:v>1/11/2018e</c:v>
                </c:pt>
                <c:pt idx="35">
                  <c:v>1/12/2018e</c:v>
                </c:pt>
                <c:pt idx="36">
                  <c:v>1/1/2019e</c:v>
                </c:pt>
                <c:pt idx="37">
                  <c:v>1/2/2019e</c:v>
                </c:pt>
                <c:pt idx="38">
                  <c:v>1/3/2019e</c:v>
                </c:pt>
                <c:pt idx="39">
                  <c:v>1/4/2019e</c:v>
                </c:pt>
                <c:pt idx="40">
                  <c:v>1/5/2019e</c:v>
                </c:pt>
                <c:pt idx="41">
                  <c:v>1/6/2019e</c:v>
                </c:pt>
                <c:pt idx="42">
                  <c:v>1/7/2019e</c:v>
                </c:pt>
                <c:pt idx="43">
                  <c:v>1/8/2019e</c:v>
                </c:pt>
                <c:pt idx="44">
                  <c:v>1/9/2019e</c:v>
                </c:pt>
                <c:pt idx="45">
                  <c:v>1/10/2019e</c:v>
                </c:pt>
                <c:pt idx="46">
                  <c:v>1/11/2019e</c:v>
                </c:pt>
                <c:pt idx="47">
                  <c:v>1/12/2019e</c:v>
                </c:pt>
              </c:strCache>
            </c:strRef>
          </c:cat>
          <c:val>
            <c:numRef>
              <c:f>'Number dashboard'!$J$97:$BE$97</c:f>
              <c:numCache>
                <c:formatCode>0.0%</c:formatCode>
                <c:ptCount val="48"/>
                <c:pt idx="2">
                  <c:v>0.163837269800107</c:v>
                </c:pt>
                <c:pt idx="3">
                  <c:v>0.170992867134186</c:v>
                </c:pt>
                <c:pt idx="4">
                  <c:v>0.1738382859649</c:v>
                </c:pt>
                <c:pt idx="5">
                  <c:v>0.173430016598812</c:v>
                </c:pt>
                <c:pt idx="6">
                  <c:v>0.170958871094856</c:v>
                </c:pt>
                <c:pt idx="7">
                  <c:v>0.167268344091934</c:v>
                </c:pt>
                <c:pt idx="8">
                  <c:v>0.162923945384314</c:v>
                </c:pt>
                <c:pt idx="9">
                  <c:v>0.158292002255273</c:v>
                </c:pt>
                <c:pt idx="10">
                  <c:v>0.153602792967254</c:v>
                </c:pt>
                <c:pt idx="11">
                  <c:v>0.148996324661466</c:v>
                </c:pt>
                <c:pt idx="12">
                  <c:v>0.144553864112595</c:v>
                </c:pt>
                <c:pt idx="13">
                  <c:v>0.140570573051239</c:v>
                </c:pt>
                <c:pt idx="14">
                  <c:v>0.124445958182206</c:v>
                </c:pt>
                <c:pt idx="15">
                  <c:v>0.111549933738977</c:v>
                </c:pt>
                <c:pt idx="16">
                  <c:v>0.101046185362646</c:v>
                </c:pt>
                <c:pt idx="17">
                  <c:v>0.0922994801773489</c:v>
                </c:pt>
                <c:pt idx="18">
                  <c:v>0.0848772007542195</c:v>
                </c:pt>
                <c:pt idx="19">
                  <c:v>0.0784746462394015</c:v>
                </c:pt>
                <c:pt idx="20">
                  <c:v>0.0728706505262795</c:v>
                </c:pt>
                <c:pt idx="21">
                  <c:v>0.0679004252218982</c:v>
                </c:pt>
                <c:pt idx="22">
                  <c:v>0.0634382970362202</c:v>
                </c:pt>
                <c:pt idx="23">
                  <c:v>0.0593863653269844</c:v>
                </c:pt>
                <c:pt idx="24">
                  <c:v>0.0556668289480036</c:v>
                </c:pt>
                <c:pt idx="25">
                  <c:v>0.0522166569861451</c:v>
                </c:pt>
                <c:pt idx="26">
                  <c:v>0.0489837957319301</c:v>
                </c:pt>
                <c:pt idx="27">
                  <c:v>0.049807806781176</c:v>
                </c:pt>
                <c:pt idx="28">
                  <c:v>0.0505948156548255</c:v>
                </c:pt>
                <c:pt idx="29">
                  <c:v>0.0513092817348997</c:v>
                </c:pt>
                <c:pt idx="30">
                  <c:v>0.0519553404382953</c:v>
                </c:pt>
                <c:pt idx="31">
                  <c:v>0.0525375286600433</c:v>
                </c:pt>
                <c:pt idx="32">
                  <c:v>0.0530603418773718</c:v>
                </c:pt>
                <c:pt idx="33">
                  <c:v>0.0535281819945399</c:v>
                </c:pt>
                <c:pt idx="34">
                  <c:v>0.0539453187991132</c:v>
                </c:pt>
                <c:pt idx="35">
                  <c:v>0.0543158603212532</c:v>
                </c:pt>
                <c:pt idx="36">
                  <c:v>0.0546437309886569</c:v>
                </c:pt>
                <c:pt idx="37">
                  <c:v>0.0549326565108537</c:v>
                </c:pt>
                <c:pt idx="38">
                  <c:v>0.0551861544723802</c:v>
                </c:pt>
                <c:pt idx="39">
                  <c:v>0.0554075296862793</c:v>
                </c:pt>
                <c:pt idx="40">
                  <c:v>0.0555998734434579</c:v>
                </c:pt>
                <c:pt idx="41">
                  <c:v>0.0557660658889425</c:v>
                </c:pt>
                <c:pt idx="42">
                  <c:v>0.0559087808492797</c:v>
                </c:pt>
                <c:pt idx="43">
                  <c:v>0.0560304925299595</c:v>
                </c:pt>
                <c:pt idx="44">
                  <c:v>0.0561334835870204</c:v>
                </c:pt>
                <c:pt idx="45">
                  <c:v>0.0562198541589141</c:v>
                </c:pt>
                <c:pt idx="46">
                  <c:v>0.0562915315155719</c:v>
                </c:pt>
                <c:pt idx="47">
                  <c:v>0.0563502800447333</c:v>
                </c:pt>
              </c:numCache>
            </c:numRef>
          </c:val>
          <c:smooth val="0"/>
        </c:ser>
        <c:dLbls>
          <c:showLegendKey val="0"/>
          <c:showVal val="0"/>
          <c:showCatName val="0"/>
          <c:showSerName val="0"/>
          <c:showPercent val="0"/>
          <c:showBubbleSize val="0"/>
        </c:dLbls>
        <c:marker val="1"/>
        <c:smooth val="0"/>
        <c:axId val="1895893216"/>
        <c:axId val="1895888816"/>
      </c:lineChart>
      <c:catAx>
        <c:axId val="1895878592"/>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883408"/>
        <c:crosses val="autoZero"/>
        <c:auto val="1"/>
        <c:lblAlgn val="ctr"/>
        <c:lblOffset val="100"/>
        <c:tickLblSkip val="3"/>
        <c:tickMarkSkip val="3"/>
        <c:noMultiLvlLbl val="1"/>
      </c:catAx>
      <c:valAx>
        <c:axId val="1895883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878592"/>
        <c:crosses val="autoZero"/>
        <c:crossBetween val="between"/>
      </c:valAx>
      <c:valAx>
        <c:axId val="1895888816"/>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893216"/>
        <c:crosses val="max"/>
        <c:crossBetween val="between"/>
      </c:valAx>
      <c:catAx>
        <c:axId val="1895893216"/>
        <c:scaling>
          <c:orientation val="minMax"/>
        </c:scaling>
        <c:delete val="1"/>
        <c:axPos val="b"/>
        <c:numFmt formatCode="General" sourceLinked="1"/>
        <c:majorTickMark val="out"/>
        <c:minorTickMark val="none"/>
        <c:tickLblPos val="nextTo"/>
        <c:crossAx val="18958888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Churn rate and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'Number dashboard'!$I$110</c:f>
              <c:strCache>
                <c:ptCount val="1"/>
                <c:pt idx="0">
                  <c:v>Churn</c:v>
                </c:pt>
              </c:strCache>
            </c:strRef>
          </c:tx>
          <c:spPr>
            <a:ln w="28575" cap="rnd">
              <a:solidFill>
                <a:schemeClr val="accent1"/>
              </a:solidFill>
              <a:round/>
            </a:ln>
            <a:effectLst/>
          </c:spPr>
          <c:marker>
            <c:symbol val="none"/>
          </c:marker>
          <c:cat>
            <c:strRef>
              <c:f>'Number dashboard'!$J$11:$BE$11</c:f>
              <c:strCache>
                <c:ptCount val="48"/>
                <c:pt idx="0">
                  <c:v>1/1/2016</c:v>
                </c:pt>
                <c:pt idx="1">
                  <c:v>1/2/2016</c:v>
                </c:pt>
                <c:pt idx="2">
                  <c:v>1/3/2016</c:v>
                </c:pt>
                <c:pt idx="3">
                  <c:v>1/4/2016</c:v>
                </c:pt>
                <c:pt idx="4">
                  <c:v>1/5/2016</c:v>
                </c:pt>
                <c:pt idx="5">
                  <c:v>1/6/2016</c:v>
                </c:pt>
                <c:pt idx="6">
                  <c:v>1/7/2016</c:v>
                </c:pt>
                <c:pt idx="7">
                  <c:v>1/8/2016</c:v>
                </c:pt>
                <c:pt idx="8">
                  <c:v>1/9/2016</c:v>
                </c:pt>
                <c:pt idx="9">
                  <c:v>1/10/2016</c:v>
                </c:pt>
                <c:pt idx="10">
                  <c:v>1/11/2016</c:v>
                </c:pt>
                <c:pt idx="11">
                  <c:v>1/12/2016</c:v>
                </c:pt>
                <c:pt idx="12">
                  <c:v>1/1/2017</c:v>
                </c:pt>
                <c:pt idx="13">
                  <c:v>1/2/2017</c:v>
                </c:pt>
                <c:pt idx="14">
                  <c:v>1/3/2017e</c:v>
                </c:pt>
                <c:pt idx="15">
                  <c:v>1/4/2017e</c:v>
                </c:pt>
                <c:pt idx="16">
                  <c:v>1/5/2017e</c:v>
                </c:pt>
                <c:pt idx="17">
                  <c:v>1/6/2017e</c:v>
                </c:pt>
                <c:pt idx="18">
                  <c:v>1/7/2017e</c:v>
                </c:pt>
                <c:pt idx="19">
                  <c:v>1/8/2017e</c:v>
                </c:pt>
                <c:pt idx="20">
                  <c:v>1/9/2017e</c:v>
                </c:pt>
                <c:pt idx="21">
                  <c:v>1/10/2017e</c:v>
                </c:pt>
                <c:pt idx="22">
                  <c:v>1/11/2017e</c:v>
                </c:pt>
                <c:pt idx="23">
                  <c:v>1/12/2017e</c:v>
                </c:pt>
                <c:pt idx="24">
                  <c:v>1/1/2018e</c:v>
                </c:pt>
                <c:pt idx="25">
                  <c:v>1/2/2018e</c:v>
                </c:pt>
                <c:pt idx="26">
                  <c:v>1/3/2018e</c:v>
                </c:pt>
                <c:pt idx="27">
                  <c:v>1/4/2018e</c:v>
                </c:pt>
                <c:pt idx="28">
                  <c:v>1/5/2018e</c:v>
                </c:pt>
                <c:pt idx="29">
                  <c:v>1/6/2018e</c:v>
                </c:pt>
                <c:pt idx="30">
                  <c:v>1/7/2018e</c:v>
                </c:pt>
                <c:pt idx="31">
                  <c:v>1/8/2018e</c:v>
                </c:pt>
                <c:pt idx="32">
                  <c:v>1/9/2018e</c:v>
                </c:pt>
                <c:pt idx="33">
                  <c:v>1/10/2018e</c:v>
                </c:pt>
                <c:pt idx="34">
                  <c:v>1/11/2018e</c:v>
                </c:pt>
                <c:pt idx="35">
                  <c:v>1/12/2018e</c:v>
                </c:pt>
                <c:pt idx="36">
                  <c:v>1/1/2019e</c:v>
                </c:pt>
                <c:pt idx="37">
                  <c:v>1/2/2019e</c:v>
                </c:pt>
                <c:pt idx="38">
                  <c:v>1/3/2019e</c:v>
                </c:pt>
                <c:pt idx="39">
                  <c:v>1/4/2019e</c:v>
                </c:pt>
                <c:pt idx="40">
                  <c:v>1/5/2019e</c:v>
                </c:pt>
                <c:pt idx="41">
                  <c:v>1/6/2019e</c:v>
                </c:pt>
                <c:pt idx="42">
                  <c:v>1/7/2019e</c:v>
                </c:pt>
                <c:pt idx="43">
                  <c:v>1/8/2019e</c:v>
                </c:pt>
                <c:pt idx="44">
                  <c:v>1/9/2019e</c:v>
                </c:pt>
                <c:pt idx="45">
                  <c:v>1/10/2019e</c:v>
                </c:pt>
                <c:pt idx="46">
                  <c:v>1/11/2019e</c:v>
                </c:pt>
                <c:pt idx="47">
                  <c:v>1/12/2019e</c:v>
                </c:pt>
              </c:strCache>
            </c:strRef>
          </c:cat>
          <c:val>
            <c:numRef>
              <c:f>'Number dashboard'!$J$110:$BE$110</c:f>
              <c:numCache>
                <c:formatCode>0%</c:formatCode>
                <c:ptCount val="48"/>
                <c:pt idx="0">
                  <c:v>0.05</c:v>
                </c:pt>
                <c:pt idx="1">
                  <c:v>0.0463242436239534</c:v>
                </c:pt>
                <c:pt idx="2">
                  <c:v>0.0429187109466278</c:v>
                </c:pt>
                <c:pt idx="3">
                  <c:v>0.0397635364383525</c:v>
                </c:pt>
                <c:pt idx="4">
                  <c:v>0.0368403149864039</c:v>
                </c:pt>
                <c:pt idx="5">
                  <c:v>0.0341319945322671</c:v>
                </c:pt>
                <c:pt idx="6">
                  <c:v>0.0316227766016838</c:v>
                </c:pt>
                <c:pt idx="7">
                  <c:v>0.0292980241472451</c:v>
                </c:pt>
                <c:pt idx="8">
                  <c:v>0.0271441761659491</c:v>
                </c:pt>
                <c:pt idx="9">
                  <c:v>0.0251486685936587</c:v>
                </c:pt>
                <c:pt idx="10">
                  <c:v>0.0232998610150143</c:v>
                </c:pt>
                <c:pt idx="11">
                  <c:v>0.0215869687612755</c:v>
                </c:pt>
                <c:pt idx="12">
                  <c:v>0.02</c:v>
                </c:pt>
                <c:pt idx="13">
                  <c:v>0.02</c:v>
                </c:pt>
                <c:pt idx="14">
                  <c:v>0.02</c:v>
                </c:pt>
                <c:pt idx="15">
                  <c:v>0.02</c:v>
                </c:pt>
                <c:pt idx="16">
                  <c:v>0.02</c:v>
                </c:pt>
                <c:pt idx="17">
                  <c:v>0.02</c:v>
                </c:pt>
                <c:pt idx="18">
                  <c:v>0.02</c:v>
                </c:pt>
                <c:pt idx="19">
                  <c:v>0.02</c:v>
                </c:pt>
                <c:pt idx="20">
                  <c:v>0.02</c:v>
                </c:pt>
                <c:pt idx="21">
                  <c:v>0.02</c:v>
                </c:pt>
                <c:pt idx="22">
                  <c:v>0.02</c:v>
                </c:pt>
                <c:pt idx="23">
                  <c:v>0.02</c:v>
                </c:pt>
                <c:pt idx="24">
                  <c:v>0.02</c:v>
                </c:pt>
                <c:pt idx="25">
                  <c:v>0.02</c:v>
                </c:pt>
                <c:pt idx="26">
                  <c:v>0.02</c:v>
                </c:pt>
                <c:pt idx="27">
                  <c:v>0.02</c:v>
                </c:pt>
                <c:pt idx="28">
                  <c:v>0.02</c:v>
                </c:pt>
                <c:pt idx="29">
                  <c:v>0.02</c:v>
                </c:pt>
                <c:pt idx="30">
                  <c:v>0.02</c:v>
                </c:pt>
                <c:pt idx="31">
                  <c:v>0.02</c:v>
                </c:pt>
                <c:pt idx="32">
                  <c:v>0.02</c:v>
                </c:pt>
                <c:pt idx="33">
                  <c:v>0.02</c:v>
                </c:pt>
                <c:pt idx="34">
                  <c:v>0.02</c:v>
                </c:pt>
                <c:pt idx="35">
                  <c:v>0.02</c:v>
                </c:pt>
                <c:pt idx="36">
                  <c:v>0.02</c:v>
                </c:pt>
                <c:pt idx="37">
                  <c:v>0.02</c:v>
                </c:pt>
                <c:pt idx="38">
                  <c:v>0.02</c:v>
                </c:pt>
                <c:pt idx="39">
                  <c:v>0.02</c:v>
                </c:pt>
                <c:pt idx="40">
                  <c:v>0.02</c:v>
                </c:pt>
                <c:pt idx="41">
                  <c:v>0.02</c:v>
                </c:pt>
                <c:pt idx="42">
                  <c:v>0.02</c:v>
                </c:pt>
                <c:pt idx="43">
                  <c:v>0.02</c:v>
                </c:pt>
                <c:pt idx="44">
                  <c:v>0.02</c:v>
                </c:pt>
                <c:pt idx="45">
                  <c:v>0.02</c:v>
                </c:pt>
                <c:pt idx="46">
                  <c:v>0.02</c:v>
                </c:pt>
                <c:pt idx="47">
                  <c:v>0.02</c:v>
                </c:pt>
              </c:numCache>
            </c:numRef>
          </c:val>
          <c:smooth val="0"/>
        </c:ser>
        <c:ser>
          <c:idx val="1"/>
          <c:order val="1"/>
          <c:tx>
            <c:strRef>
              <c:f>'Number dashboard'!$I$111</c:f>
              <c:strCache>
                <c:ptCount val="1"/>
                <c:pt idx="0">
                  <c:v>Change in churn rate</c:v>
                </c:pt>
              </c:strCache>
            </c:strRef>
          </c:tx>
          <c:spPr>
            <a:ln w="28575" cap="rnd">
              <a:solidFill>
                <a:schemeClr val="accent2"/>
              </a:solidFill>
              <a:round/>
            </a:ln>
            <a:effectLst/>
          </c:spPr>
          <c:marker>
            <c:symbol val="none"/>
          </c:marker>
          <c:cat>
            <c:strRef>
              <c:f>'Number dashboard'!$J$11:$BE$11</c:f>
              <c:strCache>
                <c:ptCount val="48"/>
                <c:pt idx="0">
                  <c:v>1/1/2016</c:v>
                </c:pt>
                <c:pt idx="1">
                  <c:v>1/2/2016</c:v>
                </c:pt>
                <c:pt idx="2">
                  <c:v>1/3/2016</c:v>
                </c:pt>
                <c:pt idx="3">
                  <c:v>1/4/2016</c:v>
                </c:pt>
                <c:pt idx="4">
                  <c:v>1/5/2016</c:v>
                </c:pt>
                <c:pt idx="5">
                  <c:v>1/6/2016</c:v>
                </c:pt>
                <c:pt idx="6">
                  <c:v>1/7/2016</c:v>
                </c:pt>
                <c:pt idx="7">
                  <c:v>1/8/2016</c:v>
                </c:pt>
                <c:pt idx="8">
                  <c:v>1/9/2016</c:v>
                </c:pt>
                <c:pt idx="9">
                  <c:v>1/10/2016</c:v>
                </c:pt>
                <c:pt idx="10">
                  <c:v>1/11/2016</c:v>
                </c:pt>
                <c:pt idx="11">
                  <c:v>1/12/2016</c:v>
                </c:pt>
                <c:pt idx="12">
                  <c:v>1/1/2017</c:v>
                </c:pt>
                <c:pt idx="13">
                  <c:v>1/2/2017</c:v>
                </c:pt>
                <c:pt idx="14">
                  <c:v>1/3/2017e</c:v>
                </c:pt>
                <c:pt idx="15">
                  <c:v>1/4/2017e</c:v>
                </c:pt>
                <c:pt idx="16">
                  <c:v>1/5/2017e</c:v>
                </c:pt>
                <c:pt idx="17">
                  <c:v>1/6/2017e</c:v>
                </c:pt>
                <c:pt idx="18">
                  <c:v>1/7/2017e</c:v>
                </c:pt>
                <c:pt idx="19">
                  <c:v>1/8/2017e</c:v>
                </c:pt>
                <c:pt idx="20">
                  <c:v>1/9/2017e</c:v>
                </c:pt>
                <c:pt idx="21">
                  <c:v>1/10/2017e</c:v>
                </c:pt>
                <c:pt idx="22">
                  <c:v>1/11/2017e</c:v>
                </c:pt>
                <c:pt idx="23">
                  <c:v>1/12/2017e</c:v>
                </c:pt>
                <c:pt idx="24">
                  <c:v>1/1/2018e</c:v>
                </c:pt>
                <c:pt idx="25">
                  <c:v>1/2/2018e</c:v>
                </c:pt>
                <c:pt idx="26">
                  <c:v>1/3/2018e</c:v>
                </c:pt>
                <c:pt idx="27">
                  <c:v>1/4/2018e</c:v>
                </c:pt>
                <c:pt idx="28">
                  <c:v>1/5/2018e</c:v>
                </c:pt>
                <c:pt idx="29">
                  <c:v>1/6/2018e</c:v>
                </c:pt>
                <c:pt idx="30">
                  <c:v>1/7/2018e</c:v>
                </c:pt>
                <c:pt idx="31">
                  <c:v>1/8/2018e</c:v>
                </c:pt>
                <c:pt idx="32">
                  <c:v>1/9/2018e</c:v>
                </c:pt>
                <c:pt idx="33">
                  <c:v>1/10/2018e</c:v>
                </c:pt>
                <c:pt idx="34">
                  <c:v>1/11/2018e</c:v>
                </c:pt>
                <c:pt idx="35">
                  <c:v>1/12/2018e</c:v>
                </c:pt>
                <c:pt idx="36">
                  <c:v>1/1/2019e</c:v>
                </c:pt>
                <c:pt idx="37">
                  <c:v>1/2/2019e</c:v>
                </c:pt>
                <c:pt idx="38">
                  <c:v>1/3/2019e</c:v>
                </c:pt>
                <c:pt idx="39">
                  <c:v>1/4/2019e</c:v>
                </c:pt>
                <c:pt idx="40">
                  <c:v>1/5/2019e</c:v>
                </c:pt>
                <c:pt idx="41">
                  <c:v>1/6/2019e</c:v>
                </c:pt>
                <c:pt idx="42">
                  <c:v>1/7/2019e</c:v>
                </c:pt>
                <c:pt idx="43">
                  <c:v>1/8/2019e</c:v>
                </c:pt>
                <c:pt idx="44">
                  <c:v>1/9/2019e</c:v>
                </c:pt>
                <c:pt idx="45">
                  <c:v>1/10/2019e</c:v>
                </c:pt>
                <c:pt idx="46">
                  <c:v>1/11/2019e</c:v>
                </c:pt>
                <c:pt idx="47">
                  <c:v>1/12/2019e</c:v>
                </c:pt>
              </c:strCache>
            </c:strRef>
          </c:cat>
          <c:val>
            <c:numRef>
              <c:f>'Number dashboard'!$J$111:$BE$111</c:f>
              <c:numCache>
                <c:formatCode>0.0%</c:formatCode>
                <c:ptCount val="48"/>
                <c:pt idx="1">
                  <c:v>-0.0735151275209308</c:v>
                </c:pt>
                <c:pt idx="2">
                  <c:v>-0.0735151275209309</c:v>
                </c:pt>
                <c:pt idx="3">
                  <c:v>-0.0735151275209308</c:v>
                </c:pt>
                <c:pt idx="4">
                  <c:v>-0.0735151275209307</c:v>
                </c:pt>
                <c:pt idx="5">
                  <c:v>-0.0735151275209309</c:v>
                </c:pt>
                <c:pt idx="6">
                  <c:v>-0.0735151275209309</c:v>
                </c:pt>
                <c:pt idx="7">
                  <c:v>-0.0735151275209308</c:v>
                </c:pt>
                <c:pt idx="8">
                  <c:v>-0.0735151275209307</c:v>
                </c:pt>
                <c:pt idx="9">
                  <c:v>-0.0735151275209309</c:v>
                </c:pt>
                <c:pt idx="10">
                  <c:v>-0.073515127520931</c:v>
                </c:pt>
                <c:pt idx="11">
                  <c:v>-0.0735151275209307</c:v>
                </c:pt>
                <c:pt idx="12">
                  <c:v>-0.0735151275209308</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numCache>
            </c:numRef>
          </c:val>
          <c:smooth val="0"/>
        </c:ser>
        <c:dLbls>
          <c:showLegendKey val="0"/>
          <c:showVal val="0"/>
          <c:showCatName val="0"/>
          <c:showSerName val="0"/>
          <c:showPercent val="0"/>
          <c:showBubbleSize val="0"/>
        </c:dLbls>
        <c:smooth val="0"/>
        <c:axId val="1895958544"/>
        <c:axId val="1895963360"/>
      </c:lineChart>
      <c:catAx>
        <c:axId val="1895958544"/>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63360"/>
        <c:crosses val="autoZero"/>
        <c:auto val="1"/>
        <c:lblAlgn val="ctr"/>
        <c:lblOffset val="100"/>
        <c:tickLblSkip val="3"/>
        <c:tickMarkSkip val="3"/>
        <c:noMultiLvlLbl val="1"/>
      </c:catAx>
      <c:valAx>
        <c:axId val="1895963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58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MRR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'Number dashboard'!$I$52</c:f>
              <c:strCache>
                <c:ptCount val="1"/>
                <c:pt idx="0">
                  <c:v>Monthly Recurring Revenue</c:v>
                </c:pt>
              </c:strCache>
            </c:strRef>
          </c:tx>
          <c:spPr>
            <a:solidFill>
              <a:schemeClr val="accent2">
                <a:lumMod val="75000"/>
                <a:alpha val="67000"/>
              </a:schemeClr>
            </a:solidFill>
            <a:ln w="25400">
              <a:solidFill>
                <a:schemeClr val="accent3"/>
              </a:solidFill>
            </a:ln>
            <a:effectLst/>
          </c:spPr>
          <c:cat>
            <c:strRef>
              <c:f>'Number dashboard'!$J$11:$BE$11</c:f>
              <c:strCache>
                <c:ptCount val="48"/>
                <c:pt idx="0">
                  <c:v>1/1/2016</c:v>
                </c:pt>
                <c:pt idx="1">
                  <c:v>1/2/2016</c:v>
                </c:pt>
                <c:pt idx="2">
                  <c:v>1/3/2016</c:v>
                </c:pt>
                <c:pt idx="3">
                  <c:v>1/4/2016</c:v>
                </c:pt>
                <c:pt idx="4">
                  <c:v>1/5/2016</c:v>
                </c:pt>
                <c:pt idx="5">
                  <c:v>1/6/2016</c:v>
                </c:pt>
                <c:pt idx="6">
                  <c:v>1/7/2016</c:v>
                </c:pt>
                <c:pt idx="7">
                  <c:v>1/8/2016</c:v>
                </c:pt>
                <c:pt idx="8">
                  <c:v>1/9/2016</c:v>
                </c:pt>
                <c:pt idx="9">
                  <c:v>1/10/2016</c:v>
                </c:pt>
                <c:pt idx="10">
                  <c:v>1/11/2016</c:v>
                </c:pt>
                <c:pt idx="11">
                  <c:v>1/12/2016</c:v>
                </c:pt>
                <c:pt idx="12">
                  <c:v>1/1/2017</c:v>
                </c:pt>
                <c:pt idx="13">
                  <c:v>1/2/2017</c:v>
                </c:pt>
                <c:pt idx="14">
                  <c:v>1/3/2017e</c:v>
                </c:pt>
                <c:pt idx="15">
                  <c:v>1/4/2017e</c:v>
                </c:pt>
                <c:pt idx="16">
                  <c:v>1/5/2017e</c:v>
                </c:pt>
                <c:pt idx="17">
                  <c:v>1/6/2017e</c:v>
                </c:pt>
                <c:pt idx="18">
                  <c:v>1/7/2017e</c:v>
                </c:pt>
                <c:pt idx="19">
                  <c:v>1/8/2017e</c:v>
                </c:pt>
                <c:pt idx="20">
                  <c:v>1/9/2017e</c:v>
                </c:pt>
                <c:pt idx="21">
                  <c:v>1/10/2017e</c:v>
                </c:pt>
                <c:pt idx="22">
                  <c:v>1/11/2017e</c:v>
                </c:pt>
                <c:pt idx="23">
                  <c:v>1/12/2017e</c:v>
                </c:pt>
                <c:pt idx="24">
                  <c:v>1/1/2018e</c:v>
                </c:pt>
                <c:pt idx="25">
                  <c:v>1/2/2018e</c:v>
                </c:pt>
                <c:pt idx="26">
                  <c:v>1/3/2018e</c:v>
                </c:pt>
                <c:pt idx="27">
                  <c:v>1/4/2018e</c:v>
                </c:pt>
                <c:pt idx="28">
                  <c:v>1/5/2018e</c:v>
                </c:pt>
                <c:pt idx="29">
                  <c:v>1/6/2018e</c:v>
                </c:pt>
                <c:pt idx="30">
                  <c:v>1/7/2018e</c:v>
                </c:pt>
                <c:pt idx="31">
                  <c:v>1/8/2018e</c:v>
                </c:pt>
                <c:pt idx="32">
                  <c:v>1/9/2018e</c:v>
                </c:pt>
                <c:pt idx="33">
                  <c:v>1/10/2018e</c:v>
                </c:pt>
                <c:pt idx="34">
                  <c:v>1/11/2018e</c:v>
                </c:pt>
                <c:pt idx="35">
                  <c:v>1/12/2018e</c:v>
                </c:pt>
                <c:pt idx="36">
                  <c:v>1/1/2019e</c:v>
                </c:pt>
                <c:pt idx="37">
                  <c:v>1/2/2019e</c:v>
                </c:pt>
                <c:pt idx="38">
                  <c:v>1/3/2019e</c:v>
                </c:pt>
                <c:pt idx="39">
                  <c:v>1/4/2019e</c:v>
                </c:pt>
                <c:pt idx="40">
                  <c:v>1/5/2019e</c:v>
                </c:pt>
                <c:pt idx="41">
                  <c:v>1/6/2019e</c:v>
                </c:pt>
                <c:pt idx="42">
                  <c:v>1/7/2019e</c:v>
                </c:pt>
                <c:pt idx="43">
                  <c:v>1/8/2019e</c:v>
                </c:pt>
                <c:pt idx="44">
                  <c:v>1/9/2019e</c:v>
                </c:pt>
                <c:pt idx="45">
                  <c:v>1/10/2019e</c:v>
                </c:pt>
                <c:pt idx="46">
                  <c:v>1/11/2019e</c:v>
                </c:pt>
                <c:pt idx="47">
                  <c:v>1/12/2019e</c:v>
                </c:pt>
              </c:strCache>
            </c:strRef>
          </c:cat>
          <c:val>
            <c:numRef>
              <c:f>'Number dashboard'!$J$52:$BE$52</c:f>
              <c:numCache>
                <c:formatCode>0</c:formatCode>
                <c:ptCount val="48"/>
                <c:pt idx="0">
                  <c:v>2340.0</c:v>
                </c:pt>
                <c:pt idx="1">
                  <c:v>2723.881829375603</c:v>
                </c:pt>
                <c:pt idx="2">
                  <c:v>3189.602170615895</c:v>
                </c:pt>
                <c:pt idx="3">
                  <c:v>3744.027045517315</c:v>
                </c:pt>
                <c:pt idx="4">
                  <c:v>4393.302404915604</c:v>
                </c:pt>
                <c:pt idx="5">
                  <c:v>5144.322911731074</c:v>
                </c:pt>
                <c:pt idx="6">
                  <c:v>6004.74868865556</c:v>
                </c:pt>
                <c:pt idx="7">
                  <c:v>6983.005668786423</c:v>
                </c:pt>
                <c:pt idx="8">
                  <c:v>8088.294966226704</c:v>
                </c:pt>
                <c:pt idx="9">
                  <c:v>9330.61034902634</c:v>
                </c:pt>
                <c:pt idx="10">
                  <c:v>10720.76275222321</c:v>
                </c:pt>
                <c:pt idx="11">
                  <c:v>12270.41107676696</c:v>
                </c:pt>
                <c:pt idx="12">
                  <c:v>13995.18494136475</c:v>
                </c:pt>
                <c:pt idx="13">
                  <c:v>15736.84986470797</c:v>
                </c:pt>
                <c:pt idx="14">
                  <c:v>17492.32133994666</c:v>
                </c:pt>
                <c:pt idx="15">
                  <c:v>19259.8784033145</c:v>
                </c:pt>
                <c:pt idx="16">
                  <c:v>21037.57803911297</c:v>
                </c:pt>
                <c:pt idx="17">
                  <c:v>22823.21013186521</c:v>
                </c:pt>
                <c:pt idx="18">
                  <c:v>24614.2735857731</c:v>
                </c:pt>
                <c:pt idx="19">
                  <c:v>26407.95080016571</c:v>
                </c:pt>
                <c:pt idx="20">
                  <c:v>28201.08013125952</c:v>
                </c:pt>
                <c:pt idx="21">
                  <c:v>29990.12618614773</c:v>
                </c:pt>
                <c:pt idx="22">
                  <c:v>31771.14778610181</c:v>
                </c:pt>
                <c:pt idx="23">
                  <c:v>33539.76342433403</c:v>
                </c:pt>
                <c:pt idx="24">
                  <c:v>35291.11403054427</c:v>
                </c:pt>
                <c:pt idx="25">
                  <c:v>37019.82284082198</c:v>
                </c:pt>
                <c:pt idx="26">
                  <c:v>38863.70162951</c:v>
                </c:pt>
                <c:pt idx="27">
                  <c:v>40829.99913582536</c:v>
                </c:pt>
                <c:pt idx="28">
                  <c:v>42924.95288365727</c:v>
                </c:pt>
                <c:pt idx="29">
                  <c:v>45155.12944849734</c:v>
                </c:pt>
                <c:pt idx="30">
                  <c:v>47527.46458687395</c:v>
                </c:pt>
                <c:pt idx="31">
                  <c:v>50049.284542899</c:v>
                </c:pt>
                <c:pt idx="32">
                  <c:v>52728.32839532093</c:v>
                </c:pt>
                <c:pt idx="33">
                  <c:v>55572.77172322357</c:v>
                </c:pt>
                <c:pt idx="34">
                  <c:v>58591.2516721861</c:v>
                </c:pt>
                <c:pt idx="35">
                  <c:v>61792.89350556024</c:v>
                </c:pt>
                <c:pt idx="36">
                  <c:v>65187.33873070271</c:v>
                </c:pt>
                <c:pt idx="37">
                  <c:v>68784.7748955324</c:v>
                </c:pt>
                <c:pt idx="38">
                  <c:v>72595.96715665451</c:v>
                </c:pt>
                <c:pt idx="39">
                  <c:v>76632.29172653608</c:v>
                </c:pt>
                <c:pt idx="40">
                  <c:v>80905.7713138468</c:v>
                </c:pt>
                <c:pt idx="41">
                  <c:v>85429.1126781247</c:v>
                </c:pt>
                <c:pt idx="42">
                  <c:v>90215.74642741137</c:v>
                </c:pt>
                <c:pt idx="43">
                  <c:v>95279.86919545376</c:v>
                </c:pt>
                <c:pt idx="44">
                  <c:v>100636.4883435218</c:v>
                </c:pt>
                <c:pt idx="45">
                  <c:v>106301.4693408696</c:v>
                </c:pt>
                <c:pt idx="46">
                  <c:v>112291.5859874133</c:v>
                </c:pt>
                <c:pt idx="47">
                  <c:v>118624.5736523345</c:v>
                </c:pt>
              </c:numCache>
            </c:numRef>
          </c:val>
        </c:ser>
        <c:dLbls>
          <c:showLegendKey val="0"/>
          <c:showVal val="0"/>
          <c:showCatName val="0"/>
          <c:showSerName val="0"/>
          <c:showPercent val="0"/>
          <c:showBubbleSize val="0"/>
        </c:dLbls>
        <c:axId val="1819855728"/>
        <c:axId val="1819860416"/>
      </c:areaChart>
      <c:lineChart>
        <c:grouping val="standard"/>
        <c:varyColors val="0"/>
        <c:ser>
          <c:idx val="1"/>
          <c:order val="1"/>
          <c:tx>
            <c:strRef>
              <c:f>'Number dashboard'!$I$53</c:f>
              <c:strCache>
                <c:ptCount val="1"/>
                <c:pt idx="0">
                  <c:v>Monthly Recurring Revenue per customer</c:v>
                </c:pt>
              </c:strCache>
            </c:strRef>
          </c:tx>
          <c:spPr>
            <a:ln w="28575" cap="rnd">
              <a:solidFill>
                <a:schemeClr val="tx1"/>
              </a:solidFill>
              <a:round/>
            </a:ln>
            <a:effectLst/>
          </c:spPr>
          <c:marker>
            <c:symbol val="none"/>
          </c:marker>
          <c:cat>
            <c:strRef>
              <c:f>'Number dashboard'!$J$11:$BE$11</c:f>
              <c:strCache>
                <c:ptCount val="48"/>
                <c:pt idx="0">
                  <c:v>1/1/2016</c:v>
                </c:pt>
                <c:pt idx="1">
                  <c:v>1/2/2016</c:v>
                </c:pt>
                <c:pt idx="2">
                  <c:v>1/3/2016</c:v>
                </c:pt>
                <c:pt idx="3">
                  <c:v>1/4/2016</c:v>
                </c:pt>
                <c:pt idx="4">
                  <c:v>1/5/2016</c:v>
                </c:pt>
                <c:pt idx="5">
                  <c:v>1/6/2016</c:v>
                </c:pt>
                <c:pt idx="6">
                  <c:v>1/7/2016</c:v>
                </c:pt>
                <c:pt idx="7">
                  <c:v>1/8/2016</c:v>
                </c:pt>
                <c:pt idx="8">
                  <c:v>1/9/2016</c:v>
                </c:pt>
                <c:pt idx="9">
                  <c:v>1/10/2016</c:v>
                </c:pt>
                <c:pt idx="10">
                  <c:v>1/11/2016</c:v>
                </c:pt>
                <c:pt idx="11">
                  <c:v>1/12/2016</c:v>
                </c:pt>
                <c:pt idx="12">
                  <c:v>1/1/2017</c:v>
                </c:pt>
                <c:pt idx="13">
                  <c:v>1/2/2017</c:v>
                </c:pt>
                <c:pt idx="14">
                  <c:v>1/3/2017e</c:v>
                </c:pt>
                <c:pt idx="15">
                  <c:v>1/4/2017e</c:v>
                </c:pt>
                <c:pt idx="16">
                  <c:v>1/5/2017e</c:v>
                </c:pt>
                <c:pt idx="17">
                  <c:v>1/6/2017e</c:v>
                </c:pt>
                <c:pt idx="18">
                  <c:v>1/7/2017e</c:v>
                </c:pt>
                <c:pt idx="19">
                  <c:v>1/8/2017e</c:v>
                </c:pt>
                <c:pt idx="20">
                  <c:v>1/9/2017e</c:v>
                </c:pt>
                <c:pt idx="21">
                  <c:v>1/10/2017e</c:v>
                </c:pt>
                <c:pt idx="22">
                  <c:v>1/11/2017e</c:v>
                </c:pt>
                <c:pt idx="23">
                  <c:v>1/12/2017e</c:v>
                </c:pt>
                <c:pt idx="24">
                  <c:v>1/1/2018e</c:v>
                </c:pt>
                <c:pt idx="25">
                  <c:v>1/2/2018e</c:v>
                </c:pt>
                <c:pt idx="26">
                  <c:v>1/3/2018e</c:v>
                </c:pt>
                <c:pt idx="27">
                  <c:v>1/4/2018e</c:v>
                </c:pt>
                <c:pt idx="28">
                  <c:v>1/5/2018e</c:v>
                </c:pt>
                <c:pt idx="29">
                  <c:v>1/6/2018e</c:v>
                </c:pt>
                <c:pt idx="30">
                  <c:v>1/7/2018e</c:v>
                </c:pt>
                <c:pt idx="31">
                  <c:v>1/8/2018e</c:v>
                </c:pt>
                <c:pt idx="32">
                  <c:v>1/9/2018e</c:v>
                </c:pt>
                <c:pt idx="33">
                  <c:v>1/10/2018e</c:v>
                </c:pt>
                <c:pt idx="34">
                  <c:v>1/11/2018e</c:v>
                </c:pt>
                <c:pt idx="35">
                  <c:v>1/12/2018e</c:v>
                </c:pt>
                <c:pt idx="36">
                  <c:v>1/1/2019e</c:v>
                </c:pt>
                <c:pt idx="37">
                  <c:v>1/2/2019e</c:v>
                </c:pt>
                <c:pt idx="38">
                  <c:v>1/3/2019e</c:v>
                </c:pt>
                <c:pt idx="39">
                  <c:v>1/4/2019e</c:v>
                </c:pt>
                <c:pt idx="40">
                  <c:v>1/5/2019e</c:v>
                </c:pt>
                <c:pt idx="41">
                  <c:v>1/6/2019e</c:v>
                </c:pt>
                <c:pt idx="42">
                  <c:v>1/7/2019e</c:v>
                </c:pt>
                <c:pt idx="43">
                  <c:v>1/8/2019e</c:v>
                </c:pt>
                <c:pt idx="44">
                  <c:v>1/9/2019e</c:v>
                </c:pt>
                <c:pt idx="45">
                  <c:v>1/10/2019e</c:v>
                </c:pt>
                <c:pt idx="46">
                  <c:v>1/11/2019e</c:v>
                </c:pt>
                <c:pt idx="47">
                  <c:v>1/12/2019e</c:v>
                </c:pt>
              </c:strCache>
            </c:strRef>
          </c:cat>
          <c:val>
            <c:numRef>
              <c:f>'Number dashboard'!$J$53:$BE$53</c:f>
              <c:numCache>
                <c:formatCode>0.0</c:formatCode>
                <c:ptCount val="48"/>
                <c:pt idx="0" formatCode="General">
                  <c:v>23.4</c:v>
                </c:pt>
                <c:pt idx="1">
                  <c:v>25.10490165323136</c:v>
                </c:pt>
                <c:pt idx="2">
                  <c:v>25.26502580934078</c:v>
                </c:pt>
                <c:pt idx="3">
                  <c:v>25.52498565559602</c:v>
                </c:pt>
                <c:pt idx="4">
                  <c:v>25.67213034448686</c:v>
                </c:pt>
                <c:pt idx="5">
                  <c:v>25.74175837319101</c:v>
                </c:pt>
                <c:pt idx="6">
                  <c:v>25.76360442732999</c:v>
                </c:pt>
                <c:pt idx="7">
                  <c:v>25.75821776872895</c:v>
                </c:pt>
                <c:pt idx="8">
                  <c:v>25.73920814225353</c:v>
                </c:pt>
                <c:pt idx="9">
                  <c:v>25.71531809291969</c:v>
                </c:pt>
                <c:pt idx="10">
                  <c:v>25.6920019795493</c:v>
                </c:pt>
                <c:pt idx="11">
                  <c:v>25.67254439937347</c:v>
                </c:pt>
                <c:pt idx="12">
                  <c:v>25.66448128369765</c:v>
                </c:pt>
                <c:pt idx="13">
                  <c:v>25.38674405633516</c:v>
                </c:pt>
                <c:pt idx="14">
                  <c:v>25.05282648061281</c:v>
                </c:pt>
                <c:pt idx="15">
                  <c:v>24.8043815114325</c:v>
                </c:pt>
                <c:pt idx="16">
                  <c:v>24.61888128492834</c:v>
                </c:pt>
                <c:pt idx="17">
                  <c:v>24.48033010894393</c:v>
                </c:pt>
                <c:pt idx="18">
                  <c:v>24.37763557008815</c:v>
                </c:pt>
                <c:pt idx="19">
                  <c:v>24.302854494258</c:v>
                </c:pt>
                <c:pt idx="20">
                  <c:v>24.25013497217962</c:v>
                </c:pt>
                <c:pt idx="21">
                  <c:v>24.21505588778329</c:v>
                </c:pt>
                <c:pt idx="22">
                  <c:v>24.19419965396817</c:v>
                </c:pt>
                <c:pt idx="23">
                  <c:v>24.18486703180074</c:v>
                </c:pt>
                <c:pt idx="24">
                  <c:v>24.18488136614654</c:v>
                </c:pt>
                <c:pt idx="25">
                  <c:v>24.19245066364732</c:v>
                </c:pt>
                <c:pt idx="26">
                  <c:v>24.29593401591789</c:v>
                </c:pt>
                <c:pt idx="27">
                  <c:v>24.44510433439862</c:v>
                </c:pt>
                <c:pt idx="28">
                  <c:v>24.59304524132528</c:v>
                </c:pt>
                <c:pt idx="29">
                  <c:v>24.73941691291198</c:v>
                </c:pt>
                <c:pt idx="30">
                  <c:v>24.88434140109558</c:v>
                </c:pt>
                <c:pt idx="31">
                  <c:v>25.02794742617436</c:v>
                </c:pt>
                <c:pt idx="32">
                  <c:v>25.17036406170092</c:v>
                </c:pt>
                <c:pt idx="33">
                  <c:v>25.31171914083182</c:v>
                </c:pt>
                <c:pt idx="34">
                  <c:v>25.45213799267867</c:v>
                </c:pt>
                <c:pt idx="35">
                  <c:v>25.59174243875798</c:v>
                </c:pt>
                <c:pt idx="36">
                  <c:v>25.73065002028884</c:v>
                </c:pt>
                <c:pt idx="37">
                  <c:v>25.86897342719951</c:v>
                </c:pt>
                <c:pt idx="38">
                  <c:v>26.00682010054176</c:v>
                </c:pt>
                <c:pt idx="39">
                  <c:v>26.14429198163966</c:v>
                </c:pt>
                <c:pt idx="40">
                  <c:v>26.28148538343207</c:v>
                </c:pt>
                <c:pt idx="41">
                  <c:v>26.41849096188011</c:v>
                </c:pt>
                <c:pt idx="42">
                  <c:v>26.55539376782902</c:v>
                </c:pt>
                <c:pt idx="43">
                  <c:v>26.6922733622087</c:v>
                </c:pt>
                <c:pt idx="44">
                  <c:v>26.82920397984494</c:v>
                </c:pt>
                <c:pt idx="45">
                  <c:v>26.96625472937201</c:v>
                </c:pt>
                <c:pt idx="46">
                  <c:v>27.10348981875807</c:v>
                </c:pt>
                <c:pt idx="47">
                  <c:v>27.2409687977597</c:v>
                </c:pt>
              </c:numCache>
            </c:numRef>
          </c:val>
          <c:smooth val="0"/>
        </c:ser>
        <c:dLbls>
          <c:showLegendKey val="0"/>
          <c:showVal val="0"/>
          <c:showCatName val="0"/>
          <c:showSerName val="0"/>
          <c:showPercent val="0"/>
          <c:showBubbleSize val="0"/>
        </c:dLbls>
        <c:marker val="1"/>
        <c:smooth val="0"/>
        <c:axId val="1819869824"/>
        <c:axId val="1819865520"/>
      </c:lineChart>
      <c:catAx>
        <c:axId val="1819855728"/>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860416"/>
        <c:crosses val="autoZero"/>
        <c:auto val="1"/>
        <c:lblAlgn val="ctr"/>
        <c:lblOffset val="100"/>
        <c:tickLblSkip val="3"/>
        <c:tickMarkSkip val="3"/>
        <c:noMultiLvlLbl val="1"/>
      </c:catAx>
      <c:valAx>
        <c:axId val="1819860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855728"/>
        <c:crosses val="autoZero"/>
        <c:crossBetween val="between"/>
      </c:valAx>
      <c:valAx>
        <c:axId val="1819865520"/>
        <c:scaling>
          <c:orientation val="minMax"/>
        </c:scaling>
        <c:delete val="0"/>
        <c:axPos val="r"/>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869824"/>
        <c:crosses val="max"/>
        <c:crossBetween val="between"/>
      </c:valAx>
      <c:catAx>
        <c:axId val="1819869824"/>
        <c:scaling>
          <c:orientation val="minMax"/>
        </c:scaling>
        <c:delete val="1"/>
        <c:axPos val="b"/>
        <c:numFmt formatCode="General" sourceLinked="1"/>
        <c:majorTickMark val="out"/>
        <c:minorTickMark val="none"/>
        <c:tickLblPos val="nextTo"/>
        <c:crossAx val="18198655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Costs by P&amp;L</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Costs!$I$144</c:f>
              <c:strCache>
                <c:ptCount val="1"/>
                <c:pt idx="0">
                  <c:v>G&amp;A</c:v>
                </c:pt>
              </c:strCache>
            </c:strRef>
          </c:tx>
          <c:spPr>
            <a:solidFill>
              <a:schemeClr val="tx2">
                <a:lumMod val="60000"/>
                <a:lumOff val="40000"/>
                <a:alpha val="80000"/>
              </a:schemeClr>
            </a:solidFill>
            <a:ln>
              <a:solidFill>
                <a:schemeClr val="bg2">
                  <a:lumMod val="75000"/>
                </a:schemeClr>
              </a:solidFill>
            </a:ln>
            <a:effectLst/>
          </c:spPr>
          <c:cat>
            <c:strRef>
              <c:f>'Number dashboard'!$J$11:$BE$11</c:f>
              <c:strCache>
                <c:ptCount val="48"/>
                <c:pt idx="0">
                  <c:v>1/1/2016</c:v>
                </c:pt>
                <c:pt idx="1">
                  <c:v>1/2/2016</c:v>
                </c:pt>
                <c:pt idx="2">
                  <c:v>1/3/2016</c:v>
                </c:pt>
                <c:pt idx="3">
                  <c:v>1/4/2016</c:v>
                </c:pt>
                <c:pt idx="4">
                  <c:v>1/5/2016</c:v>
                </c:pt>
                <c:pt idx="5">
                  <c:v>1/6/2016</c:v>
                </c:pt>
                <c:pt idx="6">
                  <c:v>1/7/2016</c:v>
                </c:pt>
                <c:pt idx="7">
                  <c:v>1/8/2016</c:v>
                </c:pt>
                <c:pt idx="8">
                  <c:v>1/9/2016</c:v>
                </c:pt>
                <c:pt idx="9">
                  <c:v>1/10/2016</c:v>
                </c:pt>
                <c:pt idx="10">
                  <c:v>1/11/2016</c:v>
                </c:pt>
                <c:pt idx="11">
                  <c:v>1/12/2016</c:v>
                </c:pt>
                <c:pt idx="12">
                  <c:v>1/1/2017</c:v>
                </c:pt>
                <c:pt idx="13">
                  <c:v>1/2/2017</c:v>
                </c:pt>
                <c:pt idx="14">
                  <c:v>1/3/2017e</c:v>
                </c:pt>
                <c:pt idx="15">
                  <c:v>1/4/2017e</c:v>
                </c:pt>
                <c:pt idx="16">
                  <c:v>1/5/2017e</c:v>
                </c:pt>
                <c:pt idx="17">
                  <c:v>1/6/2017e</c:v>
                </c:pt>
                <c:pt idx="18">
                  <c:v>1/7/2017e</c:v>
                </c:pt>
                <c:pt idx="19">
                  <c:v>1/8/2017e</c:v>
                </c:pt>
                <c:pt idx="20">
                  <c:v>1/9/2017e</c:v>
                </c:pt>
                <c:pt idx="21">
                  <c:v>1/10/2017e</c:v>
                </c:pt>
                <c:pt idx="22">
                  <c:v>1/11/2017e</c:v>
                </c:pt>
                <c:pt idx="23">
                  <c:v>1/12/2017e</c:v>
                </c:pt>
                <c:pt idx="24">
                  <c:v>1/1/2018e</c:v>
                </c:pt>
                <c:pt idx="25">
                  <c:v>1/2/2018e</c:v>
                </c:pt>
                <c:pt idx="26">
                  <c:v>1/3/2018e</c:v>
                </c:pt>
                <c:pt idx="27">
                  <c:v>1/4/2018e</c:v>
                </c:pt>
                <c:pt idx="28">
                  <c:v>1/5/2018e</c:v>
                </c:pt>
                <c:pt idx="29">
                  <c:v>1/6/2018e</c:v>
                </c:pt>
                <c:pt idx="30">
                  <c:v>1/7/2018e</c:v>
                </c:pt>
                <c:pt idx="31">
                  <c:v>1/8/2018e</c:v>
                </c:pt>
                <c:pt idx="32">
                  <c:v>1/9/2018e</c:v>
                </c:pt>
                <c:pt idx="33">
                  <c:v>1/10/2018e</c:v>
                </c:pt>
                <c:pt idx="34">
                  <c:v>1/11/2018e</c:v>
                </c:pt>
                <c:pt idx="35">
                  <c:v>1/12/2018e</c:v>
                </c:pt>
                <c:pt idx="36">
                  <c:v>1/1/2019e</c:v>
                </c:pt>
                <c:pt idx="37">
                  <c:v>1/2/2019e</c:v>
                </c:pt>
                <c:pt idx="38">
                  <c:v>1/3/2019e</c:v>
                </c:pt>
                <c:pt idx="39">
                  <c:v>1/4/2019e</c:v>
                </c:pt>
                <c:pt idx="40">
                  <c:v>1/5/2019e</c:v>
                </c:pt>
                <c:pt idx="41">
                  <c:v>1/6/2019e</c:v>
                </c:pt>
                <c:pt idx="42">
                  <c:v>1/7/2019e</c:v>
                </c:pt>
                <c:pt idx="43">
                  <c:v>1/8/2019e</c:v>
                </c:pt>
                <c:pt idx="44">
                  <c:v>1/9/2019e</c:v>
                </c:pt>
                <c:pt idx="45">
                  <c:v>1/10/2019e</c:v>
                </c:pt>
                <c:pt idx="46">
                  <c:v>1/11/2019e</c:v>
                </c:pt>
                <c:pt idx="47">
                  <c:v>1/12/2019e</c:v>
                </c:pt>
              </c:strCache>
            </c:strRef>
          </c:cat>
          <c:val>
            <c:numRef>
              <c:f>Costs!$J$144:$BE$144</c:f>
              <c:numCache>
                <c:formatCode>#,##0</c:formatCode>
                <c:ptCount val="48"/>
                <c:pt idx="0">
                  <c:v>6550.0</c:v>
                </c:pt>
                <c:pt idx="1">
                  <c:v>6550.0</c:v>
                </c:pt>
                <c:pt idx="2">
                  <c:v>6550.0</c:v>
                </c:pt>
                <c:pt idx="3">
                  <c:v>6550.0</c:v>
                </c:pt>
                <c:pt idx="4">
                  <c:v>6550.0</c:v>
                </c:pt>
                <c:pt idx="5">
                  <c:v>6550.0</c:v>
                </c:pt>
                <c:pt idx="6">
                  <c:v>6550.0</c:v>
                </c:pt>
                <c:pt idx="7">
                  <c:v>6550.0</c:v>
                </c:pt>
                <c:pt idx="8">
                  <c:v>6550.0</c:v>
                </c:pt>
                <c:pt idx="9">
                  <c:v>6550.0</c:v>
                </c:pt>
                <c:pt idx="10">
                  <c:v>6550.0</c:v>
                </c:pt>
                <c:pt idx="11">
                  <c:v>6550.0</c:v>
                </c:pt>
                <c:pt idx="12">
                  <c:v>6837.500000000001</c:v>
                </c:pt>
                <c:pt idx="13">
                  <c:v>6837.500000000001</c:v>
                </c:pt>
                <c:pt idx="14">
                  <c:v>6837.500000000001</c:v>
                </c:pt>
                <c:pt idx="15">
                  <c:v>6837.500000000001</c:v>
                </c:pt>
                <c:pt idx="16">
                  <c:v>6837.500000000001</c:v>
                </c:pt>
                <c:pt idx="17">
                  <c:v>6837.500000000001</c:v>
                </c:pt>
                <c:pt idx="18">
                  <c:v>6837.500000000001</c:v>
                </c:pt>
                <c:pt idx="19">
                  <c:v>6837.500000000001</c:v>
                </c:pt>
                <c:pt idx="20">
                  <c:v>6837.500000000001</c:v>
                </c:pt>
                <c:pt idx="21">
                  <c:v>6837.500000000001</c:v>
                </c:pt>
                <c:pt idx="22">
                  <c:v>6837.500000000001</c:v>
                </c:pt>
                <c:pt idx="23">
                  <c:v>6837.500000000001</c:v>
                </c:pt>
                <c:pt idx="24">
                  <c:v>7139.375000000001</c:v>
                </c:pt>
                <c:pt idx="25">
                  <c:v>7139.375000000001</c:v>
                </c:pt>
                <c:pt idx="26">
                  <c:v>7139.375000000001</c:v>
                </c:pt>
                <c:pt idx="27">
                  <c:v>7139.375000000001</c:v>
                </c:pt>
                <c:pt idx="28">
                  <c:v>11743.0</c:v>
                </c:pt>
                <c:pt idx="29">
                  <c:v>11743.0</c:v>
                </c:pt>
                <c:pt idx="30">
                  <c:v>11743.0</c:v>
                </c:pt>
                <c:pt idx="31">
                  <c:v>11743.0</c:v>
                </c:pt>
                <c:pt idx="32">
                  <c:v>11743.0</c:v>
                </c:pt>
                <c:pt idx="33">
                  <c:v>11743.0</c:v>
                </c:pt>
                <c:pt idx="34">
                  <c:v>11743.0</c:v>
                </c:pt>
                <c:pt idx="35">
                  <c:v>11743.0</c:v>
                </c:pt>
                <c:pt idx="36">
                  <c:v>12250.15</c:v>
                </c:pt>
                <c:pt idx="37">
                  <c:v>12250.15</c:v>
                </c:pt>
                <c:pt idx="38">
                  <c:v>12250.15</c:v>
                </c:pt>
                <c:pt idx="39">
                  <c:v>12250.15</c:v>
                </c:pt>
                <c:pt idx="40">
                  <c:v>12250.15</c:v>
                </c:pt>
                <c:pt idx="41">
                  <c:v>12250.15</c:v>
                </c:pt>
                <c:pt idx="42">
                  <c:v>12250.15</c:v>
                </c:pt>
                <c:pt idx="43">
                  <c:v>12250.15</c:v>
                </c:pt>
                <c:pt idx="44">
                  <c:v>12250.15</c:v>
                </c:pt>
                <c:pt idx="45">
                  <c:v>12250.15</c:v>
                </c:pt>
                <c:pt idx="46">
                  <c:v>12250.15</c:v>
                </c:pt>
                <c:pt idx="47">
                  <c:v>12250.15</c:v>
                </c:pt>
              </c:numCache>
            </c:numRef>
          </c:val>
        </c:ser>
        <c:ser>
          <c:idx val="1"/>
          <c:order val="1"/>
          <c:tx>
            <c:strRef>
              <c:f>Costs!$I$145</c:f>
              <c:strCache>
                <c:ptCount val="1"/>
                <c:pt idx="0">
                  <c:v>R&amp;D</c:v>
                </c:pt>
              </c:strCache>
            </c:strRef>
          </c:tx>
          <c:spPr>
            <a:solidFill>
              <a:srgbClr val="7030A0">
                <a:alpha val="80000"/>
              </a:srgbClr>
            </a:solidFill>
            <a:ln>
              <a:solidFill>
                <a:srgbClr val="7030A0"/>
              </a:solidFill>
            </a:ln>
            <a:effectLst/>
          </c:spPr>
          <c:cat>
            <c:strRef>
              <c:f>'Number dashboard'!$J$11:$BE$11</c:f>
              <c:strCache>
                <c:ptCount val="48"/>
                <c:pt idx="0">
                  <c:v>1/1/2016</c:v>
                </c:pt>
                <c:pt idx="1">
                  <c:v>1/2/2016</c:v>
                </c:pt>
                <c:pt idx="2">
                  <c:v>1/3/2016</c:v>
                </c:pt>
                <c:pt idx="3">
                  <c:v>1/4/2016</c:v>
                </c:pt>
                <c:pt idx="4">
                  <c:v>1/5/2016</c:v>
                </c:pt>
                <c:pt idx="5">
                  <c:v>1/6/2016</c:v>
                </c:pt>
                <c:pt idx="6">
                  <c:v>1/7/2016</c:v>
                </c:pt>
                <c:pt idx="7">
                  <c:v>1/8/2016</c:v>
                </c:pt>
                <c:pt idx="8">
                  <c:v>1/9/2016</c:v>
                </c:pt>
                <c:pt idx="9">
                  <c:v>1/10/2016</c:v>
                </c:pt>
                <c:pt idx="10">
                  <c:v>1/11/2016</c:v>
                </c:pt>
                <c:pt idx="11">
                  <c:v>1/12/2016</c:v>
                </c:pt>
                <c:pt idx="12">
                  <c:v>1/1/2017</c:v>
                </c:pt>
                <c:pt idx="13">
                  <c:v>1/2/2017</c:v>
                </c:pt>
                <c:pt idx="14">
                  <c:v>1/3/2017e</c:v>
                </c:pt>
                <c:pt idx="15">
                  <c:v>1/4/2017e</c:v>
                </c:pt>
                <c:pt idx="16">
                  <c:v>1/5/2017e</c:v>
                </c:pt>
                <c:pt idx="17">
                  <c:v>1/6/2017e</c:v>
                </c:pt>
                <c:pt idx="18">
                  <c:v>1/7/2017e</c:v>
                </c:pt>
                <c:pt idx="19">
                  <c:v>1/8/2017e</c:v>
                </c:pt>
                <c:pt idx="20">
                  <c:v>1/9/2017e</c:v>
                </c:pt>
                <c:pt idx="21">
                  <c:v>1/10/2017e</c:v>
                </c:pt>
                <c:pt idx="22">
                  <c:v>1/11/2017e</c:v>
                </c:pt>
                <c:pt idx="23">
                  <c:v>1/12/2017e</c:v>
                </c:pt>
                <c:pt idx="24">
                  <c:v>1/1/2018e</c:v>
                </c:pt>
                <c:pt idx="25">
                  <c:v>1/2/2018e</c:v>
                </c:pt>
                <c:pt idx="26">
                  <c:v>1/3/2018e</c:v>
                </c:pt>
                <c:pt idx="27">
                  <c:v>1/4/2018e</c:v>
                </c:pt>
                <c:pt idx="28">
                  <c:v>1/5/2018e</c:v>
                </c:pt>
                <c:pt idx="29">
                  <c:v>1/6/2018e</c:v>
                </c:pt>
                <c:pt idx="30">
                  <c:v>1/7/2018e</c:v>
                </c:pt>
                <c:pt idx="31">
                  <c:v>1/8/2018e</c:v>
                </c:pt>
                <c:pt idx="32">
                  <c:v>1/9/2018e</c:v>
                </c:pt>
                <c:pt idx="33">
                  <c:v>1/10/2018e</c:v>
                </c:pt>
                <c:pt idx="34">
                  <c:v>1/11/2018e</c:v>
                </c:pt>
                <c:pt idx="35">
                  <c:v>1/12/2018e</c:v>
                </c:pt>
                <c:pt idx="36">
                  <c:v>1/1/2019e</c:v>
                </c:pt>
                <c:pt idx="37">
                  <c:v>1/2/2019e</c:v>
                </c:pt>
                <c:pt idx="38">
                  <c:v>1/3/2019e</c:v>
                </c:pt>
                <c:pt idx="39">
                  <c:v>1/4/2019e</c:v>
                </c:pt>
                <c:pt idx="40">
                  <c:v>1/5/2019e</c:v>
                </c:pt>
                <c:pt idx="41">
                  <c:v>1/6/2019e</c:v>
                </c:pt>
                <c:pt idx="42">
                  <c:v>1/7/2019e</c:v>
                </c:pt>
                <c:pt idx="43">
                  <c:v>1/8/2019e</c:v>
                </c:pt>
                <c:pt idx="44">
                  <c:v>1/9/2019e</c:v>
                </c:pt>
                <c:pt idx="45">
                  <c:v>1/10/2019e</c:v>
                </c:pt>
                <c:pt idx="46">
                  <c:v>1/11/2019e</c:v>
                </c:pt>
                <c:pt idx="47">
                  <c:v>1/12/2019e</c:v>
                </c:pt>
              </c:strCache>
            </c:strRef>
          </c:cat>
          <c:val>
            <c:numRef>
              <c:f>Costs!$J$145:$BE$145</c:f>
              <c:numCache>
                <c:formatCode>#,##0</c:formatCode>
                <c:ptCount val="48"/>
                <c:pt idx="0">
                  <c:v>2125.0</c:v>
                </c:pt>
                <c:pt idx="1">
                  <c:v>2125.0</c:v>
                </c:pt>
                <c:pt idx="2">
                  <c:v>4250.0</c:v>
                </c:pt>
                <c:pt idx="3">
                  <c:v>4250.0</c:v>
                </c:pt>
                <c:pt idx="4">
                  <c:v>4250.0</c:v>
                </c:pt>
                <c:pt idx="5">
                  <c:v>4250.0</c:v>
                </c:pt>
                <c:pt idx="6">
                  <c:v>4250.0</c:v>
                </c:pt>
                <c:pt idx="7">
                  <c:v>4250.0</c:v>
                </c:pt>
                <c:pt idx="8">
                  <c:v>4250.0</c:v>
                </c:pt>
                <c:pt idx="9">
                  <c:v>4250.0</c:v>
                </c:pt>
                <c:pt idx="10">
                  <c:v>4250.0</c:v>
                </c:pt>
                <c:pt idx="11">
                  <c:v>4250.0</c:v>
                </c:pt>
                <c:pt idx="12">
                  <c:v>4422.5</c:v>
                </c:pt>
                <c:pt idx="13">
                  <c:v>4422.5</c:v>
                </c:pt>
                <c:pt idx="14">
                  <c:v>4422.5</c:v>
                </c:pt>
                <c:pt idx="15">
                  <c:v>4422.5</c:v>
                </c:pt>
                <c:pt idx="16">
                  <c:v>4422.5</c:v>
                </c:pt>
                <c:pt idx="17">
                  <c:v>4422.5</c:v>
                </c:pt>
                <c:pt idx="18">
                  <c:v>4422.5</c:v>
                </c:pt>
                <c:pt idx="19">
                  <c:v>4422.5</c:v>
                </c:pt>
                <c:pt idx="20">
                  <c:v>4422.5</c:v>
                </c:pt>
                <c:pt idx="21">
                  <c:v>4422.5</c:v>
                </c:pt>
                <c:pt idx="22">
                  <c:v>4422.5</c:v>
                </c:pt>
                <c:pt idx="23">
                  <c:v>4422.5</c:v>
                </c:pt>
                <c:pt idx="24">
                  <c:v>4603.625</c:v>
                </c:pt>
                <c:pt idx="25">
                  <c:v>4603.625</c:v>
                </c:pt>
                <c:pt idx="26">
                  <c:v>4603.625</c:v>
                </c:pt>
                <c:pt idx="27">
                  <c:v>4603.625</c:v>
                </c:pt>
                <c:pt idx="28">
                  <c:v>4603.625</c:v>
                </c:pt>
                <c:pt idx="29">
                  <c:v>4603.625</c:v>
                </c:pt>
                <c:pt idx="30">
                  <c:v>4603.625</c:v>
                </c:pt>
                <c:pt idx="31">
                  <c:v>4603.625</c:v>
                </c:pt>
                <c:pt idx="32">
                  <c:v>4603.625</c:v>
                </c:pt>
                <c:pt idx="33">
                  <c:v>4603.625</c:v>
                </c:pt>
                <c:pt idx="34">
                  <c:v>4603.625</c:v>
                </c:pt>
                <c:pt idx="35">
                  <c:v>4603.625</c:v>
                </c:pt>
                <c:pt idx="36">
                  <c:v>4793.80625</c:v>
                </c:pt>
                <c:pt idx="37">
                  <c:v>4793.80625</c:v>
                </c:pt>
                <c:pt idx="38">
                  <c:v>4793.80625</c:v>
                </c:pt>
                <c:pt idx="39">
                  <c:v>4793.80625</c:v>
                </c:pt>
                <c:pt idx="40">
                  <c:v>4793.80625</c:v>
                </c:pt>
                <c:pt idx="41">
                  <c:v>4793.80625</c:v>
                </c:pt>
                <c:pt idx="42">
                  <c:v>4793.80625</c:v>
                </c:pt>
                <c:pt idx="43">
                  <c:v>4793.80625</c:v>
                </c:pt>
                <c:pt idx="44">
                  <c:v>4793.80625</c:v>
                </c:pt>
                <c:pt idx="45">
                  <c:v>4793.80625</c:v>
                </c:pt>
                <c:pt idx="46">
                  <c:v>4793.80625</c:v>
                </c:pt>
                <c:pt idx="47">
                  <c:v>4793.80625</c:v>
                </c:pt>
              </c:numCache>
            </c:numRef>
          </c:val>
        </c:ser>
        <c:ser>
          <c:idx val="2"/>
          <c:order val="2"/>
          <c:tx>
            <c:strRef>
              <c:f>Costs!$I$146</c:f>
              <c:strCache>
                <c:ptCount val="1"/>
                <c:pt idx="0">
                  <c:v>S&amp;M</c:v>
                </c:pt>
              </c:strCache>
            </c:strRef>
          </c:tx>
          <c:spPr>
            <a:solidFill>
              <a:schemeClr val="accent6">
                <a:lumMod val="75000"/>
                <a:alpha val="80000"/>
              </a:schemeClr>
            </a:solidFill>
            <a:ln>
              <a:solidFill>
                <a:schemeClr val="accent6">
                  <a:lumMod val="75000"/>
                </a:schemeClr>
              </a:solidFill>
            </a:ln>
            <a:effectLst/>
          </c:spPr>
          <c:cat>
            <c:strRef>
              <c:f>'Number dashboard'!$J$11:$BE$11</c:f>
              <c:strCache>
                <c:ptCount val="48"/>
                <c:pt idx="0">
                  <c:v>1/1/2016</c:v>
                </c:pt>
                <c:pt idx="1">
                  <c:v>1/2/2016</c:v>
                </c:pt>
                <c:pt idx="2">
                  <c:v>1/3/2016</c:v>
                </c:pt>
                <c:pt idx="3">
                  <c:v>1/4/2016</c:v>
                </c:pt>
                <c:pt idx="4">
                  <c:v>1/5/2016</c:v>
                </c:pt>
                <c:pt idx="5">
                  <c:v>1/6/2016</c:v>
                </c:pt>
                <c:pt idx="6">
                  <c:v>1/7/2016</c:v>
                </c:pt>
                <c:pt idx="7">
                  <c:v>1/8/2016</c:v>
                </c:pt>
                <c:pt idx="8">
                  <c:v>1/9/2016</c:v>
                </c:pt>
                <c:pt idx="9">
                  <c:v>1/10/2016</c:v>
                </c:pt>
                <c:pt idx="10">
                  <c:v>1/11/2016</c:v>
                </c:pt>
                <c:pt idx="11">
                  <c:v>1/12/2016</c:v>
                </c:pt>
                <c:pt idx="12">
                  <c:v>1/1/2017</c:v>
                </c:pt>
                <c:pt idx="13">
                  <c:v>1/2/2017</c:v>
                </c:pt>
                <c:pt idx="14">
                  <c:v>1/3/2017e</c:v>
                </c:pt>
                <c:pt idx="15">
                  <c:v>1/4/2017e</c:v>
                </c:pt>
                <c:pt idx="16">
                  <c:v>1/5/2017e</c:v>
                </c:pt>
                <c:pt idx="17">
                  <c:v>1/6/2017e</c:v>
                </c:pt>
                <c:pt idx="18">
                  <c:v>1/7/2017e</c:v>
                </c:pt>
                <c:pt idx="19">
                  <c:v>1/8/2017e</c:v>
                </c:pt>
                <c:pt idx="20">
                  <c:v>1/9/2017e</c:v>
                </c:pt>
                <c:pt idx="21">
                  <c:v>1/10/2017e</c:v>
                </c:pt>
                <c:pt idx="22">
                  <c:v>1/11/2017e</c:v>
                </c:pt>
                <c:pt idx="23">
                  <c:v>1/12/2017e</c:v>
                </c:pt>
                <c:pt idx="24">
                  <c:v>1/1/2018e</c:v>
                </c:pt>
                <c:pt idx="25">
                  <c:v>1/2/2018e</c:v>
                </c:pt>
                <c:pt idx="26">
                  <c:v>1/3/2018e</c:v>
                </c:pt>
                <c:pt idx="27">
                  <c:v>1/4/2018e</c:v>
                </c:pt>
                <c:pt idx="28">
                  <c:v>1/5/2018e</c:v>
                </c:pt>
                <c:pt idx="29">
                  <c:v>1/6/2018e</c:v>
                </c:pt>
                <c:pt idx="30">
                  <c:v>1/7/2018e</c:v>
                </c:pt>
                <c:pt idx="31">
                  <c:v>1/8/2018e</c:v>
                </c:pt>
                <c:pt idx="32">
                  <c:v>1/9/2018e</c:v>
                </c:pt>
                <c:pt idx="33">
                  <c:v>1/10/2018e</c:v>
                </c:pt>
                <c:pt idx="34">
                  <c:v>1/11/2018e</c:v>
                </c:pt>
                <c:pt idx="35">
                  <c:v>1/12/2018e</c:v>
                </c:pt>
                <c:pt idx="36">
                  <c:v>1/1/2019e</c:v>
                </c:pt>
                <c:pt idx="37">
                  <c:v>1/2/2019e</c:v>
                </c:pt>
                <c:pt idx="38">
                  <c:v>1/3/2019e</c:v>
                </c:pt>
                <c:pt idx="39">
                  <c:v>1/4/2019e</c:v>
                </c:pt>
                <c:pt idx="40">
                  <c:v>1/5/2019e</c:v>
                </c:pt>
                <c:pt idx="41">
                  <c:v>1/6/2019e</c:v>
                </c:pt>
                <c:pt idx="42">
                  <c:v>1/7/2019e</c:v>
                </c:pt>
                <c:pt idx="43">
                  <c:v>1/8/2019e</c:v>
                </c:pt>
                <c:pt idx="44">
                  <c:v>1/9/2019e</c:v>
                </c:pt>
                <c:pt idx="45">
                  <c:v>1/10/2019e</c:v>
                </c:pt>
                <c:pt idx="46">
                  <c:v>1/11/2019e</c:v>
                </c:pt>
                <c:pt idx="47">
                  <c:v>1/12/2019e</c:v>
                </c:pt>
              </c:strCache>
            </c:strRef>
          </c:cat>
          <c:val>
            <c:numRef>
              <c:f>Costs!$J$146:$BE$146</c:f>
              <c:numCache>
                <c:formatCode>#,##0</c:formatCode>
                <c:ptCount val="48"/>
                <c:pt idx="0">
                  <c:v>8102.0</c:v>
                </c:pt>
                <c:pt idx="1">
                  <c:v>8106.0</c:v>
                </c:pt>
                <c:pt idx="2">
                  <c:v>8110.0</c:v>
                </c:pt>
                <c:pt idx="3">
                  <c:v>8114.0</c:v>
                </c:pt>
                <c:pt idx="4">
                  <c:v>8118.0</c:v>
                </c:pt>
                <c:pt idx="5">
                  <c:v>8122.0</c:v>
                </c:pt>
                <c:pt idx="6">
                  <c:v>8126.0</c:v>
                </c:pt>
                <c:pt idx="7">
                  <c:v>8130.0</c:v>
                </c:pt>
                <c:pt idx="8">
                  <c:v>8134.0</c:v>
                </c:pt>
                <c:pt idx="9">
                  <c:v>8138.0</c:v>
                </c:pt>
                <c:pt idx="10">
                  <c:v>8142.0</c:v>
                </c:pt>
                <c:pt idx="11">
                  <c:v>8146.0</c:v>
                </c:pt>
                <c:pt idx="12">
                  <c:v>8445.0</c:v>
                </c:pt>
                <c:pt idx="13">
                  <c:v>8445.0</c:v>
                </c:pt>
                <c:pt idx="14">
                  <c:v>8445.0</c:v>
                </c:pt>
                <c:pt idx="15">
                  <c:v>8445.0</c:v>
                </c:pt>
                <c:pt idx="16">
                  <c:v>8445.0</c:v>
                </c:pt>
                <c:pt idx="17">
                  <c:v>8445.0</c:v>
                </c:pt>
                <c:pt idx="18">
                  <c:v>8445.0</c:v>
                </c:pt>
                <c:pt idx="19">
                  <c:v>8445.0</c:v>
                </c:pt>
                <c:pt idx="20">
                  <c:v>8445.0</c:v>
                </c:pt>
                <c:pt idx="21">
                  <c:v>8445.0</c:v>
                </c:pt>
                <c:pt idx="22">
                  <c:v>8445.0</c:v>
                </c:pt>
                <c:pt idx="23">
                  <c:v>8445.0</c:v>
                </c:pt>
                <c:pt idx="24">
                  <c:v>13723.75</c:v>
                </c:pt>
                <c:pt idx="25">
                  <c:v>13723.75</c:v>
                </c:pt>
                <c:pt idx="26">
                  <c:v>13723.75</c:v>
                </c:pt>
                <c:pt idx="27">
                  <c:v>13723.75</c:v>
                </c:pt>
                <c:pt idx="28">
                  <c:v>17827.375</c:v>
                </c:pt>
                <c:pt idx="29">
                  <c:v>17827.375</c:v>
                </c:pt>
                <c:pt idx="30">
                  <c:v>17827.375</c:v>
                </c:pt>
                <c:pt idx="31">
                  <c:v>17827.375</c:v>
                </c:pt>
                <c:pt idx="32">
                  <c:v>17827.375</c:v>
                </c:pt>
                <c:pt idx="33">
                  <c:v>17827.375</c:v>
                </c:pt>
                <c:pt idx="34">
                  <c:v>17827.375</c:v>
                </c:pt>
                <c:pt idx="35">
                  <c:v>17827.375</c:v>
                </c:pt>
                <c:pt idx="36">
                  <c:v>18541.24375</c:v>
                </c:pt>
                <c:pt idx="37">
                  <c:v>18541.24375</c:v>
                </c:pt>
                <c:pt idx="38">
                  <c:v>18541.24375</c:v>
                </c:pt>
                <c:pt idx="39">
                  <c:v>18541.24375</c:v>
                </c:pt>
                <c:pt idx="40">
                  <c:v>18541.24375</c:v>
                </c:pt>
                <c:pt idx="41">
                  <c:v>18541.24375</c:v>
                </c:pt>
                <c:pt idx="42">
                  <c:v>18541.24375</c:v>
                </c:pt>
                <c:pt idx="43">
                  <c:v>18541.24375</c:v>
                </c:pt>
                <c:pt idx="44">
                  <c:v>18541.24375</c:v>
                </c:pt>
                <c:pt idx="45">
                  <c:v>18541.24375</c:v>
                </c:pt>
                <c:pt idx="46">
                  <c:v>18541.24375</c:v>
                </c:pt>
                <c:pt idx="47">
                  <c:v>18541.24375</c:v>
                </c:pt>
              </c:numCache>
            </c:numRef>
          </c:val>
        </c:ser>
        <c:ser>
          <c:idx val="3"/>
          <c:order val="3"/>
          <c:tx>
            <c:strRef>
              <c:f>Costs!$I$147</c:f>
              <c:strCache>
                <c:ptCount val="1"/>
                <c:pt idx="0">
                  <c:v>Other</c:v>
                </c:pt>
              </c:strCache>
            </c:strRef>
          </c:tx>
          <c:spPr>
            <a:solidFill>
              <a:schemeClr val="accent4">
                <a:lumMod val="75000"/>
                <a:alpha val="80000"/>
              </a:schemeClr>
            </a:solidFill>
            <a:ln>
              <a:solidFill>
                <a:schemeClr val="accent4">
                  <a:lumMod val="75000"/>
                </a:schemeClr>
              </a:solidFill>
            </a:ln>
            <a:effectLst/>
          </c:spPr>
          <c:cat>
            <c:strRef>
              <c:f>'Number dashboard'!$J$11:$BE$11</c:f>
              <c:strCache>
                <c:ptCount val="48"/>
                <c:pt idx="0">
                  <c:v>1/1/2016</c:v>
                </c:pt>
                <c:pt idx="1">
                  <c:v>1/2/2016</c:v>
                </c:pt>
                <c:pt idx="2">
                  <c:v>1/3/2016</c:v>
                </c:pt>
                <c:pt idx="3">
                  <c:v>1/4/2016</c:v>
                </c:pt>
                <c:pt idx="4">
                  <c:v>1/5/2016</c:v>
                </c:pt>
                <c:pt idx="5">
                  <c:v>1/6/2016</c:v>
                </c:pt>
                <c:pt idx="6">
                  <c:v>1/7/2016</c:v>
                </c:pt>
                <c:pt idx="7">
                  <c:v>1/8/2016</c:v>
                </c:pt>
                <c:pt idx="8">
                  <c:v>1/9/2016</c:v>
                </c:pt>
                <c:pt idx="9">
                  <c:v>1/10/2016</c:v>
                </c:pt>
                <c:pt idx="10">
                  <c:v>1/11/2016</c:v>
                </c:pt>
                <c:pt idx="11">
                  <c:v>1/12/2016</c:v>
                </c:pt>
                <c:pt idx="12">
                  <c:v>1/1/2017</c:v>
                </c:pt>
                <c:pt idx="13">
                  <c:v>1/2/2017</c:v>
                </c:pt>
                <c:pt idx="14">
                  <c:v>1/3/2017e</c:v>
                </c:pt>
                <c:pt idx="15">
                  <c:v>1/4/2017e</c:v>
                </c:pt>
                <c:pt idx="16">
                  <c:v>1/5/2017e</c:v>
                </c:pt>
                <c:pt idx="17">
                  <c:v>1/6/2017e</c:v>
                </c:pt>
                <c:pt idx="18">
                  <c:v>1/7/2017e</c:v>
                </c:pt>
                <c:pt idx="19">
                  <c:v>1/8/2017e</c:v>
                </c:pt>
                <c:pt idx="20">
                  <c:v>1/9/2017e</c:v>
                </c:pt>
                <c:pt idx="21">
                  <c:v>1/10/2017e</c:v>
                </c:pt>
                <c:pt idx="22">
                  <c:v>1/11/2017e</c:v>
                </c:pt>
                <c:pt idx="23">
                  <c:v>1/12/2017e</c:v>
                </c:pt>
                <c:pt idx="24">
                  <c:v>1/1/2018e</c:v>
                </c:pt>
                <c:pt idx="25">
                  <c:v>1/2/2018e</c:v>
                </c:pt>
                <c:pt idx="26">
                  <c:v>1/3/2018e</c:v>
                </c:pt>
                <c:pt idx="27">
                  <c:v>1/4/2018e</c:v>
                </c:pt>
                <c:pt idx="28">
                  <c:v>1/5/2018e</c:v>
                </c:pt>
                <c:pt idx="29">
                  <c:v>1/6/2018e</c:v>
                </c:pt>
                <c:pt idx="30">
                  <c:v>1/7/2018e</c:v>
                </c:pt>
                <c:pt idx="31">
                  <c:v>1/8/2018e</c:v>
                </c:pt>
                <c:pt idx="32">
                  <c:v>1/9/2018e</c:v>
                </c:pt>
                <c:pt idx="33">
                  <c:v>1/10/2018e</c:v>
                </c:pt>
                <c:pt idx="34">
                  <c:v>1/11/2018e</c:v>
                </c:pt>
                <c:pt idx="35">
                  <c:v>1/12/2018e</c:v>
                </c:pt>
                <c:pt idx="36">
                  <c:v>1/1/2019e</c:v>
                </c:pt>
                <c:pt idx="37">
                  <c:v>1/2/2019e</c:v>
                </c:pt>
                <c:pt idx="38">
                  <c:v>1/3/2019e</c:v>
                </c:pt>
                <c:pt idx="39">
                  <c:v>1/4/2019e</c:v>
                </c:pt>
                <c:pt idx="40">
                  <c:v>1/5/2019e</c:v>
                </c:pt>
                <c:pt idx="41">
                  <c:v>1/6/2019e</c:v>
                </c:pt>
                <c:pt idx="42">
                  <c:v>1/7/2019e</c:v>
                </c:pt>
                <c:pt idx="43">
                  <c:v>1/8/2019e</c:v>
                </c:pt>
                <c:pt idx="44">
                  <c:v>1/9/2019e</c:v>
                </c:pt>
                <c:pt idx="45">
                  <c:v>1/10/2019e</c:v>
                </c:pt>
                <c:pt idx="46">
                  <c:v>1/11/2019e</c:v>
                </c:pt>
                <c:pt idx="47">
                  <c:v>1/12/2019e</c:v>
                </c:pt>
              </c:strCache>
            </c:strRef>
          </c:cat>
          <c:val>
            <c:numRef>
              <c:f>Costs!$J$147:$BE$147</c:f>
              <c:numCache>
                <c:formatCode>#,##0</c:formatCode>
                <c:ptCount val="48"/>
                <c:pt idx="0">
                  <c:v>11117.0</c:v>
                </c:pt>
                <c:pt idx="1">
                  <c:v>11136.19409146878</c:v>
                </c:pt>
                <c:pt idx="2">
                  <c:v>11159.4801085308</c:v>
                </c:pt>
                <c:pt idx="3">
                  <c:v>11187.20135227587</c:v>
                </c:pt>
                <c:pt idx="4">
                  <c:v>11219.66512024578</c:v>
                </c:pt>
                <c:pt idx="5">
                  <c:v>11257.21614558655</c:v>
                </c:pt>
                <c:pt idx="6">
                  <c:v>11300.23743443278</c:v>
                </c:pt>
                <c:pt idx="7">
                  <c:v>11349.15028343932</c:v>
                </c:pt>
                <c:pt idx="8">
                  <c:v>11404.41474831134</c:v>
                </c:pt>
                <c:pt idx="9">
                  <c:v>11466.53051745132</c:v>
                </c:pt>
                <c:pt idx="10">
                  <c:v>11536.03813761116</c:v>
                </c:pt>
                <c:pt idx="11">
                  <c:v>11613.52055383835</c:v>
                </c:pt>
                <c:pt idx="12">
                  <c:v>11699.75924706824</c:v>
                </c:pt>
                <c:pt idx="13">
                  <c:v>11786.8424932354</c:v>
                </c:pt>
                <c:pt idx="14">
                  <c:v>11874.61606699733</c:v>
                </c:pt>
                <c:pt idx="15">
                  <c:v>11962.99392016573</c:v>
                </c:pt>
                <c:pt idx="16">
                  <c:v>12051.87890195565</c:v>
                </c:pt>
                <c:pt idx="17">
                  <c:v>12141.16050659326</c:v>
                </c:pt>
                <c:pt idx="18">
                  <c:v>12230.71367928866</c:v>
                </c:pt>
                <c:pt idx="19">
                  <c:v>12320.39754000829</c:v>
                </c:pt>
                <c:pt idx="20">
                  <c:v>12410.05400656298</c:v>
                </c:pt>
                <c:pt idx="21">
                  <c:v>12499.50630930739</c:v>
                </c:pt>
                <c:pt idx="22">
                  <c:v>12588.55738930509</c:v>
                </c:pt>
                <c:pt idx="23">
                  <c:v>12676.9881712167</c:v>
                </c:pt>
                <c:pt idx="24">
                  <c:v>12764.55570152721</c:v>
                </c:pt>
                <c:pt idx="25">
                  <c:v>12850.9911420411</c:v>
                </c:pt>
                <c:pt idx="26">
                  <c:v>12943.1850814755</c:v>
                </c:pt>
                <c:pt idx="27">
                  <c:v>13041.49995679127</c:v>
                </c:pt>
                <c:pt idx="28">
                  <c:v>13146.24764418286</c:v>
                </c:pt>
                <c:pt idx="29">
                  <c:v>13257.75647242487</c:v>
                </c:pt>
                <c:pt idx="30">
                  <c:v>13376.3732293437</c:v>
                </c:pt>
                <c:pt idx="31">
                  <c:v>13502.46422714495</c:v>
                </c:pt>
                <c:pt idx="32">
                  <c:v>13636.41641976605</c:v>
                </c:pt>
                <c:pt idx="33">
                  <c:v>13778.63858616118</c:v>
                </c:pt>
                <c:pt idx="34">
                  <c:v>13929.5625836093</c:v>
                </c:pt>
                <c:pt idx="35">
                  <c:v>14089.64467527801</c:v>
                </c:pt>
                <c:pt idx="36">
                  <c:v>14259.36693653513</c:v>
                </c:pt>
                <c:pt idx="37">
                  <c:v>14439.23874477662</c:v>
                </c:pt>
                <c:pt idx="38">
                  <c:v>14629.79835783273</c:v>
                </c:pt>
                <c:pt idx="39">
                  <c:v>14831.6145863268</c:v>
                </c:pt>
                <c:pt idx="40">
                  <c:v>15045.28856569234</c:v>
                </c:pt>
                <c:pt idx="41">
                  <c:v>15271.45563390623</c:v>
                </c:pt>
                <c:pt idx="42">
                  <c:v>15510.78732137057</c:v>
                </c:pt>
                <c:pt idx="43">
                  <c:v>15763.99345977269</c:v>
                </c:pt>
                <c:pt idx="44">
                  <c:v>16031.82441717609</c:v>
                </c:pt>
                <c:pt idx="45">
                  <c:v>16315.07346704348</c:v>
                </c:pt>
                <c:pt idx="46">
                  <c:v>16614.57929937066</c:v>
                </c:pt>
                <c:pt idx="47">
                  <c:v>16931.22868261673</c:v>
                </c:pt>
              </c:numCache>
            </c:numRef>
          </c:val>
        </c:ser>
        <c:ser>
          <c:idx val="4"/>
          <c:order val="4"/>
          <c:tx>
            <c:strRef>
              <c:f>Costs!$I$148</c:f>
              <c:strCache>
                <c:ptCount val="1"/>
                <c:pt idx="0">
                  <c:v>CoGS</c:v>
                </c:pt>
              </c:strCache>
            </c:strRef>
          </c:tx>
          <c:spPr>
            <a:solidFill>
              <a:schemeClr val="accent2">
                <a:lumMod val="75000"/>
                <a:alpha val="80000"/>
              </a:schemeClr>
            </a:solidFill>
            <a:ln>
              <a:solidFill>
                <a:schemeClr val="accent2">
                  <a:lumMod val="75000"/>
                </a:schemeClr>
              </a:solidFill>
            </a:ln>
            <a:effectLst/>
          </c:spPr>
          <c:cat>
            <c:strRef>
              <c:f>'Number dashboard'!$J$11:$BE$11</c:f>
              <c:strCache>
                <c:ptCount val="48"/>
                <c:pt idx="0">
                  <c:v>1/1/2016</c:v>
                </c:pt>
                <c:pt idx="1">
                  <c:v>1/2/2016</c:v>
                </c:pt>
                <c:pt idx="2">
                  <c:v>1/3/2016</c:v>
                </c:pt>
                <c:pt idx="3">
                  <c:v>1/4/2016</c:v>
                </c:pt>
                <c:pt idx="4">
                  <c:v>1/5/2016</c:v>
                </c:pt>
                <c:pt idx="5">
                  <c:v>1/6/2016</c:v>
                </c:pt>
                <c:pt idx="6">
                  <c:v>1/7/2016</c:v>
                </c:pt>
                <c:pt idx="7">
                  <c:v>1/8/2016</c:v>
                </c:pt>
                <c:pt idx="8">
                  <c:v>1/9/2016</c:v>
                </c:pt>
                <c:pt idx="9">
                  <c:v>1/10/2016</c:v>
                </c:pt>
                <c:pt idx="10">
                  <c:v>1/11/2016</c:v>
                </c:pt>
                <c:pt idx="11">
                  <c:v>1/12/2016</c:v>
                </c:pt>
                <c:pt idx="12">
                  <c:v>1/1/2017</c:v>
                </c:pt>
                <c:pt idx="13">
                  <c:v>1/2/2017</c:v>
                </c:pt>
                <c:pt idx="14">
                  <c:v>1/3/2017e</c:v>
                </c:pt>
                <c:pt idx="15">
                  <c:v>1/4/2017e</c:v>
                </c:pt>
                <c:pt idx="16">
                  <c:v>1/5/2017e</c:v>
                </c:pt>
                <c:pt idx="17">
                  <c:v>1/6/2017e</c:v>
                </c:pt>
                <c:pt idx="18">
                  <c:v>1/7/2017e</c:v>
                </c:pt>
                <c:pt idx="19">
                  <c:v>1/8/2017e</c:v>
                </c:pt>
                <c:pt idx="20">
                  <c:v>1/9/2017e</c:v>
                </c:pt>
                <c:pt idx="21">
                  <c:v>1/10/2017e</c:v>
                </c:pt>
                <c:pt idx="22">
                  <c:v>1/11/2017e</c:v>
                </c:pt>
                <c:pt idx="23">
                  <c:v>1/12/2017e</c:v>
                </c:pt>
                <c:pt idx="24">
                  <c:v>1/1/2018e</c:v>
                </c:pt>
                <c:pt idx="25">
                  <c:v>1/2/2018e</c:v>
                </c:pt>
                <c:pt idx="26">
                  <c:v>1/3/2018e</c:v>
                </c:pt>
                <c:pt idx="27">
                  <c:v>1/4/2018e</c:v>
                </c:pt>
                <c:pt idx="28">
                  <c:v>1/5/2018e</c:v>
                </c:pt>
                <c:pt idx="29">
                  <c:v>1/6/2018e</c:v>
                </c:pt>
                <c:pt idx="30">
                  <c:v>1/7/2018e</c:v>
                </c:pt>
                <c:pt idx="31">
                  <c:v>1/8/2018e</c:v>
                </c:pt>
                <c:pt idx="32">
                  <c:v>1/9/2018e</c:v>
                </c:pt>
                <c:pt idx="33">
                  <c:v>1/10/2018e</c:v>
                </c:pt>
                <c:pt idx="34">
                  <c:v>1/11/2018e</c:v>
                </c:pt>
                <c:pt idx="35">
                  <c:v>1/12/2018e</c:v>
                </c:pt>
                <c:pt idx="36">
                  <c:v>1/1/2019e</c:v>
                </c:pt>
                <c:pt idx="37">
                  <c:v>1/2/2019e</c:v>
                </c:pt>
                <c:pt idx="38">
                  <c:v>1/3/2019e</c:v>
                </c:pt>
                <c:pt idx="39">
                  <c:v>1/4/2019e</c:v>
                </c:pt>
                <c:pt idx="40">
                  <c:v>1/5/2019e</c:v>
                </c:pt>
                <c:pt idx="41">
                  <c:v>1/6/2019e</c:v>
                </c:pt>
                <c:pt idx="42">
                  <c:v>1/7/2019e</c:v>
                </c:pt>
                <c:pt idx="43">
                  <c:v>1/8/2019e</c:v>
                </c:pt>
                <c:pt idx="44">
                  <c:v>1/9/2019e</c:v>
                </c:pt>
                <c:pt idx="45">
                  <c:v>1/10/2019e</c:v>
                </c:pt>
                <c:pt idx="46">
                  <c:v>1/11/2019e</c:v>
                </c:pt>
                <c:pt idx="47">
                  <c:v>1/12/2019e</c:v>
                </c:pt>
              </c:strCache>
            </c:strRef>
          </c:cat>
          <c:val>
            <c:numRef>
              <c:f>Costs!$J$148:$BE$148</c:f>
              <c:numCache>
                <c:formatCode>#,##0</c:formatCode>
                <c:ptCount val="48"/>
                <c:pt idx="0">
                  <c:v>5571.8</c:v>
                </c:pt>
                <c:pt idx="1">
                  <c:v>5579.477636587512</c:v>
                </c:pt>
                <c:pt idx="2">
                  <c:v>5588.792043412317</c:v>
                </c:pt>
                <c:pt idx="3">
                  <c:v>5599.880540910346</c:v>
                </c:pt>
                <c:pt idx="4">
                  <c:v>5612.866048098311</c:v>
                </c:pt>
                <c:pt idx="5">
                  <c:v>5627.886458234621</c:v>
                </c:pt>
                <c:pt idx="6">
                  <c:v>5645.094973773111</c:v>
                </c:pt>
                <c:pt idx="7">
                  <c:v>5664.660113375728</c:v>
                </c:pt>
                <c:pt idx="8">
                  <c:v>5686.765899324534</c:v>
                </c:pt>
                <c:pt idx="9">
                  <c:v>5711.612206980526</c:v>
                </c:pt>
                <c:pt idx="10">
                  <c:v>5739.415255044464</c:v>
                </c:pt>
                <c:pt idx="11">
                  <c:v>5770.40822153534</c:v>
                </c:pt>
                <c:pt idx="12">
                  <c:v>9551.153698827295</c:v>
                </c:pt>
                <c:pt idx="13">
                  <c:v>9585.98699729416</c:v>
                </c:pt>
                <c:pt idx="14">
                  <c:v>9621.096426798933</c:v>
                </c:pt>
                <c:pt idx="15">
                  <c:v>9656.44756806629</c:v>
                </c:pt>
                <c:pt idx="16">
                  <c:v>9692.001560782259</c:v>
                </c:pt>
                <c:pt idx="17">
                  <c:v>13257.7142026373</c:v>
                </c:pt>
                <c:pt idx="18">
                  <c:v>13293.53547171546</c:v>
                </c:pt>
                <c:pt idx="19">
                  <c:v>13329.40901600331</c:v>
                </c:pt>
                <c:pt idx="20">
                  <c:v>13365.27160262519</c:v>
                </c:pt>
                <c:pt idx="21">
                  <c:v>13401.05252372295</c:v>
                </c:pt>
                <c:pt idx="22">
                  <c:v>13436.67295572204</c:v>
                </c:pt>
                <c:pt idx="23">
                  <c:v>13472.04526848668</c:v>
                </c:pt>
                <c:pt idx="24">
                  <c:v>14007.13478061089</c:v>
                </c:pt>
                <c:pt idx="25">
                  <c:v>14041.70895681644</c:v>
                </c:pt>
                <c:pt idx="26">
                  <c:v>14078.5865325902</c:v>
                </c:pt>
                <c:pt idx="27">
                  <c:v>14117.91248271651</c:v>
                </c:pt>
                <c:pt idx="28">
                  <c:v>14159.81155767315</c:v>
                </c:pt>
                <c:pt idx="29">
                  <c:v>14204.41508896995</c:v>
                </c:pt>
                <c:pt idx="30">
                  <c:v>14251.86179173748</c:v>
                </c:pt>
                <c:pt idx="31">
                  <c:v>14302.29819085798</c:v>
                </c:pt>
                <c:pt idx="32">
                  <c:v>14355.87906790642</c:v>
                </c:pt>
                <c:pt idx="33">
                  <c:v>14412.76793446447</c:v>
                </c:pt>
                <c:pt idx="34">
                  <c:v>14473.13753344372</c:v>
                </c:pt>
                <c:pt idx="35">
                  <c:v>14537.17037011121</c:v>
                </c:pt>
                <c:pt idx="36">
                  <c:v>15130.12489961405</c:v>
                </c:pt>
                <c:pt idx="37">
                  <c:v>15202.07362291065</c:v>
                </c:pt>
                <c:pt idx="38">
                  <c:v>15278.2974681331</c:v>
                </c:pt>
                <c:pt idx="39">
                  <c:v>15359.02395953072</c:v>
                </c:pt>
                <c:pt idx="40">
                  <c:v>15444.49355127694</c:v>
                </c:pt>
                <c:pt idx="41">
                  <c:v>15534.96037856249</c:v>
                </c:pt>
                <c:pt idx="42">
                  <c:v>15630.69305354823</c:v>
                </c:pt>
                <c:pt idx="43">
                  <c:v>15731.97550890908</c:v>
                </c:pt>
                <c:pt idx="44">
                  <c:v>15839.10789187044</c:v>
                </c:pt>
                <c:pt idx="45">
                  <c:v>15952.40751181739</c:v>
                </c:pt>
                <c:pt idx="46">
                  <c:v>16072.20984474827</c:v>
                </c:pt>
                <c:pt idx="47">
                  <c:v>16198.86959804669</c:v>
                </c:pt>
              </c:numCache>
            </c:numRef>
          </c:val>
        </c:ser>
        <c:dLbls>
          <c:showLegendKey val="0"/>
          <c:showVal val="0"/>
          <c:showCatName val="0"/>
          <c:showSerName val="0"/>
          <c:showPercent val="0"/>
          <c:showBubbleSize val="0"/>
        </c:dLbls>
        <c:axId val="1842624992"/>
        <c:axId val="1842777168"/>
      </c:areaChart>
      <c:catAx>
        <c:axId val="1842624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7168"/>
        <c:crosses val="autoZero"/>
        <c:auto val="1"/>
        <c:lblAlgn val="ctr"/>
        <c:lblOffset val="100"/>
        <c:tickLblSkip val="3"/>
        <c:noMultiLvlLbl val="1"/>
      </c:catAx>
      <c:valAx>
        <c:axId val="1842777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6249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1" Type="http://schemas.openxmlformats.org/officeDocument/2006/relationships/chart" Target="../charts/chart11.xml"/><Relationship Id="rId12" Type="http://schemas.openxmlformats.org/officeDocument/2006/relationships/chart" Target="../charts/chart12.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10</xdr:col>
      <xdr:colOff>850900</xdr:colOff>
      <xdr:row>119</xdr:row>
      <xdr:rowOff>12700</xdr:rowOff>
    </xdr:from>
    <xdr:ext cx="4318000" cy="685800"/>
    <mc:AlternateContent xmlns:mc="http://schemas.openxmlformats.org/markup-compatibility/2006" xmlns:a14="http://schemas.microsoft.com/office/drawing/2010/main">
      <mc:Choice Requires="a14">
        <xdr:sp macro="" textlink="">
          <xdr:nvSpPr>
            <xdr:cNvPr id="3" name="TextBox 2"/>
            <xdr:cNvSpPr txBox="1"/>
          </xdr:nvSpPr>
          <xdr:spPr>
            <a:xfrm>
              <a:off x="4356100" y="16738600"/>
              <a:ext cx="4318000"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600" b="0" i="1">
                        <a:latin typeface="Cambria Math" charset="0"/>
                      </a:rPr>
                      <m:t>𝐶𝐿𝑉</m:t>
                    </m:r>
                    <m:r>
                      <a:rPr lang="en-US" sz="1600" b="0" i="1">
                        <a:latin typeface="Cambria Math" charset="0"/>
                      </a:rPr>
                      <m:t>=</m:t>
                    </m:r>
                    <m:nary>
                      <m:naryPr>
                        <m:chr m:val="∑"/>
                        <m:ctrlPr>
                          <a:rPr lang="en-US" sz="1600" b="0" i="1">
                            <a:latin typeface="Cambria Math" charset="0"/>
                          </a:rPr>
                        </m:ctrlPr>
                      </m:naryPr>
                      <m:sub>
                        <m:r>
                          <m:rPr>
                            <m:brk m:alnAt="23"/>
                          </m:rPr>
                          <a:rPr lang="en-US" sz="1600" b="0" i="1">
                            <a:latin typeface="Cambria Math" charset="0"/>
                          </a:rPr>
                          <m:t>𝑖</m:t>
                        </m:r>
                        <m:r>
                          <a:rPr lang="en-US" sz="1600" b="0" i="1">
                            <a:latin typeface="Cambria Math" charset="0"/>
                          </a:rPr>
                          <m:t>=</m:t>
                        </m:r>
                        <m:r>
                          <a:rPr lang="en-US" sz="1600" b="0" i="1">
                            <a:latin typeface="Cambria Math" charset="0"/>
                          </a:rPr>
                          <m:t>𝑡</m:t>
                        </m:r>
                      </m:sub>
                      <m:sup>
                        <m:r>
                          <a:rPr lang="en-US" sz="1600" b="0" i="1">
                            <a:latin typeface="Cambria Math" charset="0"/>
                          </a:rPr>
                          <m:t>𝑛</m:t>
                        </m:r>
                      </m:sup>
                      <m:e>
                        <m:f>
                          <m:fPr>
                            <m:ctrlPr>
                              <a:rPr lang="en-US" sz="1600" b="0" i="1">
                                <a:latin typeface="Cambria Math" charset="0"/>
                              </a:rPr>
                            </m:ctrlPr>
                          </m:fPr>
                          <m:num>
                            <m:sSub>
                              <m:sSubPr>
                                <m:ctrlPr>
                                  <a:rPr lang="en-US" sz="1600" b="0" i="1">
                                    <a:latin typeface="Cambria Math" charset="0"/>
                                  </a:rPr>
                                </m:ctrlPr>
                              </m:sSubPr>
                              <m:e>
                                <m:r>
                                  <a:rPr lang="en-US" sz="1600" b="0" i="1">
                                    <a:latin typeface="Cambria Math" charset="0"/>
                                  </a:rPr>
                                  <m:t>𝐺𝐶</m:t>
                                </m:r>
                              </m:e>
                              <m:sub>
                                <m:r>
                                  <a:rPr lang="en-US" sz="1600" b="0" i="1">
                                    <a:latin typeface="Cambria Math" charset="0"/>
                                  </a:rPr>
                                  <m:t>𝑖</m:t>
                                </m:r>
                              </m:sub>
                            </m:sSub>
                            <m:r>
                              <a:rPr lang="en-US" sz="1600" b="0" i="1">
                                <a:latin typeface="Cambria Math" charset="0"/>
                              </a:rPr>
                              <m:t>∗</m:t>
                            </m:r>
                            <m:sSup>
                              <m:sSupPr>
                                <m:ctrlPr>
                                  <a:rPr lang="en-US" sz="1600" b="0" i="1">
                                    <a:latin typeface="Cambria Math" charset="0"/>
                                  </a:rPr>
                                </m:ctrlPr>
                              </m:sSupPr>
                              <m:e>
                                <m:r>
                                  <a:rPr lang="en-US" sz="1600" b="0" i="1">
                                    <a:latin typeface="Cambria Math" charset="0"/>
                                  </a:rPr>
                                  <m:t>𝑟</m:t>
                                </m:r>
                              </m:e>
                              <m:sup>
                                <m:r>
                                  <a:rPr lang="en-US" sz="1600" b="0" i="1">
                                    <a:latin typeface="Cambria Math" charset="0"/>
                                  </a:rPr>
                                  <m:t>𝑖</m:t>
                                </m:r>
                              </m:sup>
                            </m:sSup>
                          </m:num>
                          <m:den>
                            <m:sSup>
                              <m:sSupPr>
                                <m:ctrlPr>
                                  <a:rPr lang="en-US" sz="1600" b="0" i="1">
                                    <a:latin typeface="Cambria Math" charset="0"/>
                                  </a:rPr>
                                </m:ctrlPr>
                              </m:sSupPr>
                              <m:e>
                                <m:d>
                                  <m:dPr>
                                    <m:ctrlPr>
                                      <a:rPr lang="en-US" sz="1600" b="0" i="1">
                                        <a:latin typeface="Cambria Math" charset="0"/>
                                      </a:rPr>
                                    </m:ctrlPr>
                                  </m:dPr>
                                  <m:e>
                                    <m:r>
                                      <a:rPr lang="en-US" sz="1600" b="0" i="1">
                                        <a:latin typeface="Cambria Math" charset="0"/>
                                      </a:rPr>
                                      <m:t>1+</m:t>
                                    </m:r>
                                    <m:r>
                                      <a:rPr lang="en-US" sz="1600" b="0" i="1">
                                        <a:latin typeface="Cambria Math" charset="0"/>
                                      </a:rPr>
                                      <m:t>𝑑</m:t>
                                    </m:r>
                                  </m:e>
                                </m:d>
                              </m:e>
                              <m:sup>
                                <m:r>
                                  <a:rPr lang="en-US" sz="1600" b="0" i="1">
                                    <a:latin typeface="Cambria Math" charset="0"/>
                                  </a:rPr>
                                  <m:t>𝑖</m:t>
                                </m:r>
                              </m:sup>
                            </m:sSup>
                          </m:den>
                        </m:f>
                      </m:e>
                    </m:nary>
                    <m:r>
                      <a:rPr lang="en-US" sz="1600" b="0" i="1">
                        <a:latin typeface="Cambria Math" charset="0"/>
                      </a:rPr>
                      <m:t>−</m:t>
                    </m:r>
                    <m:nary>
                      <m:naryPr>
                        <m:chr m:val="∑"/>
                        <m:ctrlPr>
                          <a:rPr lang="en-US" sz="1600" b="0" i="1">
                            <a:latin typeface="Cambria Math" charset="0"/>
                          </a:rPr>
                        </m:ctrlPr>
                      </m:naryPr>
                      <m:sub>
                        <m:r>
                          <m:rPr>
                            <m:brk m:alnAt="23"/>
                          </m:rPr>
                          <a:rPr lang="en-US" sz="1600" b="0" i="1">
                            <a:latin typeface="Cambria Math" charset="0"/>
                          </a:rPr>
                          <m:t>𝑖</m:t>
                        </m:r>
                        <m:r>
                          <a:rPr lang="en-US" sz="1600" b="0" i="1">
                            <a:latin typeface="Cambria Math" charset="0"/>
                          </a:rPr>
                          <m:t>=</m:t>
                        </m:r>
                        <m:r>
                          <a:rPr lang="en-US" sz="1600" b="0" i="1">
                            <a:latin typeface="Cambria Math" charset="0"/>
                          </a:rPr>
                          <m:t>𝑡</m:t>
                        </m:r>
                      </m:sub>
                      <m:sup>
                        <m:r>
                          <a:rPr lang="en-US" sz="1600" b="0" i="1">
                            <a:latin typeface="Cambria Math" charset="0"/>
                          </a:rPr>
                          <m:t>𝑛</m:t>
                        </m:r>
                      </m:sup>
                      <m:e>
                        <m:f>
                          <m:fPr>
                            <m:ctrlPr>
                              <a:rPr lang="en-US" sz="1600" b="0" i="1">
                                <a:latin typeface="Cambria Math" charset="0"/>
                              </a:rPr>
                            </m:ctrlPr>
                          </m:fPr>
                          <m:num>
                            <m:sSup>
                              <m:sSupPr>
                                <m:ctrlPr>
                                  <a:rPr lang="en-US" sz="1600" b="0" i="1">
                                    <a:latin typeface="Cambria Math" charset="0"/>
                                  </a:rPr>
                                </m:ctrlPr>
                              </m:sSupPr>
                              <m:e>
                                <m:sSub>
                                  <m:sSubPr>
                                    <m:ctrlPr>
                                      <a:rPr lang="en-US" sz="1600" b="0" i="1">
                                        <a:latin typeface="Cambria Math" charset="0"/>
                                      </a:rPr>
                                    </m:ctrlPr>
                                  </m:sSubPr>
                                  <m:e>
                                    <m:r>
                                      <a:rPr lang="en-US" sz="1600" b="0" i="1">
                                        <a:latin typeface="Cambria Math" charset="0"/>
                                      </a:rPr>
                                      <m:t>𝑀</m:t>
                                    </m:r>
                                  </m:e>
                                  <m:sub>
                                    <m:r>
                                      <a:rPr lang="en-US" sz="1600" b="0" i="1">
                                        <a:latin typeface="Cambria Math" charset="0"/>
                                      </a:rPr>
                                      <m:t>𝑖</m:t>
                                    </m:r>
                                  </m:sub>
                                </m:sSub>
                                <m:r>
                                  <a:rPr lang="en-US" sz="1600" b="0" i="1">
                                    <a:latin typeface="Cambria Math" charset="0"/>
                                  </a:rPr>
                                  <m:t>∗</m:t>
                                </m:r>
                                <m:r>
                                  <a:rPr lang="en-US" sz="1600" b="0" i="1">
                                    <a:latin typeface="Cambria Math" charset="0"/>
                                  </a:rPr>
                                  <m:t>𝑟</m:t>
                                </m:r>
                              </m:e>
                              <m:sup>
                                <m:r>
                                  <a:rPr lang="en-US" sz="1600" b="0" i="1">
                                    <a:latin typeface="Cambria Math" charset="0"/>
                                  </a:rPr>
                                  <m:t>𝑖</m:t>
                                </m:r>
                                <m:r>
                                  <a:rPr lang="en-US" sz="1600" b="0" i="1">
                                    <a:latin typeface="Cambria Math" charset="0"/>
                                  </a:rPr>
                                  <m:t>−1</m:t>
                                </m:r>
                              </m:sup>
                            </m:sSup>
                          </m:num>
                          <m:den>
                            <m:sSup>
                              <m:sSupPr>
                                <m:ctrlPr>
                                  <a:rPr lang="en-US" sz="1600" b="0" i="1">
                                    <a:latin typeface="Cambria Math" charset="0"/>
                                  </a:rPr>
                                </m:ctrlPr>
                              </m:sSupPr>
                              <m:e>
                                <m:d>
                                  <m:dPr>
                                    <m:ctrlPr>
                                      <a:rPr lang="en-US" sz="1600" b="0" i="1">
                                        <a:latin typeface="Cambria Math" charset="0"/>
                                      </a:rPr>
                                    </m:ctrlPr>
                                  </m:dPr>
                                  <m:e>
                                    <m:r>
                                      <a:rPr lang="en-US" sz="1600" b="0" i="1">
                                        <a:latin typeface="Cambria Math" charset="0"/>
                                      </a:rPr>
                                      <m:t>1+</m:t>
                                    </m:r>
                                    <m:r>
                                      <a:rPr lang="en-US" sz="1600" b="0" i="1">
                                        <a:latin typeface="Cambria Math" charset="0"/>
                                      </a:rPr>
                                      <m:t>𝑑</m:t>
                                    </m:r>
                                  </m:e>
                                </m:d>
                              </m:e>
                              <m:sup>
                                <m:r>
                                  <a:rPr lang="en-US" sz="1600" b="0" i="1">
                                    <a:latin typeface="Cambria Math" charset="0"/>
                                  </a:rPr>
                                  <m:t>𝑖</m:t>
                                </m:r>
                                <m:r>
                                  <a:rPr lang="en-US" sz="1600" b="0" i="1">
                                    <a:latin typeface="Cambria Math" charset="0"/>
                                  </a:rPr>
                                  <m:t>−0.5</m:t>
                                </m:r>
                              </m:sup>
                            </m:sSup>
                          </m:den>
                        </m:f>
                      </m:e>
                    </m:nary>
                  </m:oMath>
                </m:oMathPara>
              </a14:m>
              <a:endParaRPr lang="en-US" sz="1600"/>
            </a:p>
          </xdr:txBody>
        </xdr:sp>
      </mc:Choice>
      <mc:Fallback xmlns="">
        <xdr:sp macro="" textlink="">
          <xdr:nvSpPr>
            <xdr:cNvPr id="3" name="TextBox 2"/>
            <xdr:cNvSpPr txBox="1"/>
          </xdr:nvSpPr>
          <xdr:spPr>
            <a:xfrm>
              <a:off x="3543300" y="17538700"/>
              <a:ext cx="4318000"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600" b="0" i="0">
                  <a:latin typeface="Cambria Math" charset="0"/>
                </a:rPr>
                <a:t>𝐶𝐿𝑉=𝐺𝐶∗∑24_(𝑖=𝑡)^𝑛▒𝑟^𝑖/(1+𝑑)^𝑖 −𝑀∗</a:t>
              </a:r>
              <a:r>
                <a:rPr lang="en-US" sz="1600" b="0" i="0">
                  <a:latin typeface="Cambria Math" charset="0"/>
                </a:rPr>
                <a:t>∑_(𝑖=𝑡)^𝑛▒𝑟^(𝑖−1)/(1+𝑑)^(𝑖−0.5) </a:t>
              </a:r>
              <a:endParaRPr lang="en-US" sz="1600"/>
            </a:p>
          </xdr:txBody>
        </xdr:sp>
      </mc:Fallback>
    </mc:AlternateContent>
    <xdr:clientData/>
  </xdr:oneCellAnchor>
</xdr:wsDr>
</file>

<file path=xl/drawings/drawing10.xml><?xml version="1.0" encoding="utf-8"?>
<c:userShapes xmlns:c="http://schemas.openxmlformats.org/drawingml/2006/chart">
  <cdr:relSizeAnchor xmlns:cdr="http://schemas.openxmlformats.org/drawingml/2006/chartDrawing">
    <cdr:from>
      <cdr:x>0.33825</cdr:x>
      <cdr:y>0.14673</cdr:y>
    </cdr:from>
    <cdr:to>
      <cdr:x>0.33825</cdr:x>
      <cdr:y>0.82831</cdr:y>
    </cdr:to>
    <cdr:cxnSp macro="">
      <cdr:nvCxnSpPr>
        <cdr:cNvPr id="2" name="Straight Connector 1"/>
        <cdr:cNvCxnSpPr/>
      </cdr:nvCxnSpPr>
      <cdr:spPr>
        <a:xfrm xmlns:a="http://schemas.openxmlformats.org/drawingml/2006/main" flipH="1">
          <a:off x="1536700" y="393700"/>
          <a:ext cx="0" cy="1828800"/>
        </a:xfrm>
        <a:prstGeom xmlns:a="http://schemas.openxmlformats.org/drawingml/2006/main" prst="line">
          <a:avLst/>
        </a:prstGeom>
        <a:ln xmlns:a="http://schemas.openxmlformats.org/drawingml/2006/main">
          <a:solidFill>
            <a:srgbClr val="0432FF"/>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1.xml><?xml version="1.0" encoding="utf-8"?>
<c:userShapes xmlns:c="http://schemas.openxmlformats.org/drawingml/2006/chart">
  <cdr:relSizeAnchor xmlns:cdr="http://schemas.openxmlformats.org/drawingml/2006/chartDrawing">
    <cdr:from>
      <cdr:x>0.325</cdr:x>
      <cdr:y>0.12736</cdr:y>
    </cdr:from>
    <cdr:to>
      <cdr:x>0.325</cdr:x>
      <cdr:y>0.8066</cdr:y>
    </cdr:to>
    <cdr:cxnSp macro="">
      <cdr:nvCxnSpPr>
        <cdr:cNvPr id="2" name="Straight Connector 1"/>
        <cdr:cNvCxnSpPr/>
      </cdr:nvCxnSpPr>
      <cdr:spPr>
        <a:xfrm xmlns:a="http://schemas.openxmlformats.org/drawingml/2006/main" flipH="1">
          <a:off x="1485900" y="342900"/>
          <a:ext cx="0" cy="1828800"/>
        </a:xfrm>
        <a:prstGeom xmlns:a="http://schemas.openxmlformats.org/drawingml/2006/main" prst="line">
          <a:avLst/>
        </a:prstGeom>
        <a:ln xmlns:a="http://schemas.openxmlformats.org/drawingml/2006/main">
          <a:solidFill>
            <a:srgbClr val="0432FF"/>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2.xml><?xml version="1.0" encoding="utf-8"?>
<xdr:wsDr xmlns:xdr="http://schemas.openxmlformats.org/drawingml/2006/spreadsheetDrawing" xmlns:a="http://schemas.openxmlformats.org/drawingml/2006/main">
  <xdr:twoCellAnchor>
    <xdr:from>
      <xdr:col>1</xdr:col>
      <xdr:colOff>0</xdr:colOff>
      <xdr:row>13</xdr:row>
      <xdr:rowOff>0</xdr:rowOff>
    </xdr:from>
    <xdr:to>
      <xdr:col>6</xdr:col>
      <xdr:colOff>444437</xdr:colOff>
      <xdr:row>26</xdr:row>
      <xdr:rowOff>48764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736600</xdr:colOff>
      <xdr:row>14</xdr:row>
      <xdr:rowOff>152400</xdr:rowOff>
    </xdr:from>
    <xdr:to>
      <xdr:col>2</xdr:col>
      <xdr:colOff>736600</xdr:colOff>
      <xdr:row>23</xdr:row>
      <xdr:rowOff>152400</xdr:rowOff>
    </xdr:to>
    <xdr:cxnSp macro="">
      <xdr:nvCxnSpPr>
        <xdr:cNvPr id="3" name="Straight Connector 2"/>
        <xdr:cNvCxnSpPr/>
      </xdr:nvCxnSpPr>
      <xdr:spPr>
        <a:xfrm flipH="1">
          <a:off x="1739900" y="1168400"/>
          <a:ext cx="0" cy="1828800"/>
        </a:xfrm>
        <a:prstGeom prst="line">
          <a:avLst/>
        </a:prstGeom>
        <a:ln>
          <a:solidFill>
            <a:srgbClr val="0432FF"/>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13</xdr:row>
      <xdr:rowOff>0</xdr:rowOff>
    </xdr:from>
    <xdr:to>
      <xdr:col>12</xdr:col>
      <xdr:colOff>444500</xdr:colOff>
      <xdr:row>26</xdr:row>
      <xdr:rowOff>47600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27</xdr:row>
      <xdr:rowOff>0</xdr:rowOff>
    </xdr:from>
    <xdr:to>
      <xdr:col>6</xdr:col>
      <xdr:colOff>444500</xdr:colOff>
      <xdr:row>40</xdr:row>
      <xdr:rowOff>47600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13</xdr:row>
      <xdr:rowOff>0</xdr:rowOff>
    </xdr:from>
    <xdr:to>
      <xdr:col>18</xdr:col>
      <xdr:colOff>444500</xdr:colOff>
      <xdr:row>26</xdr:row>
      <xdr:rowOff>47600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27</xdr:row>
      <xdr:rowOff>0</xdr:rowOff>
    </xdr:from>
    <xdr:to>
      <xdr:col>12</xdr:col>
      <xdr:colOff>444437</xdr:colOff>
      <xdr:row>40</xdr:row>
      <xdr:rowOff>48763</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41</xdr:row>
      <xdr:rowOff>0</xdr:rowOff>
    </xdr:from>
    <xdr:to>
      <xdr:col>6</xdr:col>
      <xdr:colOff>444500</xdr:colOff>
      <xdr:row>54</xdr:row>
      <xdr:rowOff>47600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27</xdr:row>
      <xdr:rowOff>0</xdr:rowOff>
    </xdr:from>
    <xdr:to>
      <xdr:col>18</xdr:col>
      <xdr:colOff>444500</xdr:colOff>
      <xdr:row>40</xdr:row>
      <xdr:rowOff>50800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41</xdr:row>
      <xdr:rowOff>0</xdr:rowOff>
    </xdr:from>
    <xdr:to>
      <xdr:col>12</xdr:col>
      <xdr:colOff>444500</xdr:colOff>
      <xdr:row>54</xdr:row>
      <xdr:rowOff>47599</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55</xdr:row>
      <xdr:rowOff>0</xdr:rowOff>
    </xdr:from>
    <xdr:to>
      <xdr:col>6</xdr:col>
      <xdr:colOff>415637</xdr:colOff>
      <xdr:row>68</xdr:row>
      <xdr:rowOff>41564</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55</xdr:row>
      <xdr:rowOff>0</xdr:rowOff>
    </xdr:from>
    <xdr:to>
      <xdr:col>12</xdr:col>
      <xdr:colOff>444500</xdr:colOff>
      <xdr:row>68</xdr:row>
      <xdr:rowOff>50800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69</xdr:row>
      <xdr:rowOff>0</xdr:rowOff>
    </xdr:from>
    <xdr:to>
      <xdr:col>6</xdr:col>
      <xdr:colOff>444500</xdr:colOff>
      <xdr:row>82</xdr:row>
      <xdr:rowOff>50800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0</xdr:colOff>
      <xdr:row>69</xdr:row>
      <xdr:rowOff>0</xdr:rowOff>
    </xdr:from>
    <xdr:to>
      <xdr:col>12</xdr:col>
      <xdr:colOff>444500</xdr:colOff>
      <xdr:row>82</xdr:row>
      <xdr:rowOff>50800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0.32777</cdr:x>
      <cdr:y>0.12846</cdr:y>
    </cdr:from>
    <cdr:to>
      <cdr:x>0.32777</cdr:x>
      <cdr:y>0.79513</cdr:y>
    </cdr:to>
    <cdr:cxnSp macro="">
      <cdr:nvCxnSpPr>
        <cdr:cNvPr id="2" name="Straight Connector 1"/>
        <cdr:cNvCxnSpPr/>
      </cdr:nvCxnSpPr>
      <cdr:spPr>
        <a:xfrm xmlns:a="http://schemas.openxmlformats.org/drawingml/2006/main" flipH="1">
          <a:off x="1498585" y="352400"/>
          <a:ext cx="0" cy="1828790"/>
        </a:xfrm>
        <a:prstGeom xmlns:a="http://schemas.openxmlformats.org/drawingml/2006/main" prst="line">
          <a:avLst/>
        </a:prstGeom>
        <a:ln xmlns:a="http://schemas.openxmlformats.org/drawingml/2006/main">
          <a:solidFill>
            <a:srgbClr val="0432FF"/>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c:userShapes xmlns:c="http://schemas.openxmlformats.org/drawingml/2006/chart">
  <cdr:relSizeAnchor xmlns:cdr="http://schemas.openxmlformats.org/drawingml/2006/chartDrawing">
    <cdr:from>
      <cdr:x>0.33333</cdr:x>
      <cdr:y>0.12632</cdr:y>
    </cdr:from>
    <cdr:to>
      <cdr:x>0.33333</cdr:x>
      <cdr:y>0.80637</cdr:y>
    </cdr:to>
    <cdr:cxnSp macro="">
      <cdr:nvCxnSpPr>
        <cdr:cNvPr id="2" name="Straight Connector 1"/>
        <cdr:cNvCxnSpPr/>
      </cdr:nvCxnSpPr>
      <cdr:spPr>
        <a:xfrm xmlns:a="http://schemas.openxmlformats.org/drawingml/2006/main" flipH="1">
          <a:off x="1524000" y="339700"/>
          <a:ext cx="0" cy="1828800"/>
        </a:xfrm>
        <a:prstGeom xmlns:a="http://schemas.openxmlformats.org/drawingml/2006/main" prst="line">
          <a:avLst/>
        </a:prstGeom>
        <a:ln xmlns:a="http://schemas.openxmlformats.org/drawingml/2006/main">
          <a:solidFill>
            <a:srgbClr val="0432FF"/>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0.33889</cdr:x>
      <cdr:y>0.14735</cdr:y>
    </cdr:from>
    <cdr:to>
      <cdr:x>0.33889</cdr:x>
      <cdr:y>0.81402</cdr:y>
    </cdr:to>
    <cdr:cxnSp macro="">
      <cdr:nvCxnSpPr>
        <cdr:cNvPr id="2" name="Straight Connector 1"/>
        <cdr:cNvCxnSpPr/>
      </cdr:nvCxnSpPr>
      <cdr:spPr>
        <a:xfrm xmlns:a="http://schemas.openxmlformats.org/drawingml/2006/main" flipH="1">
          <a:off x="1549385" y="396263"/>
          <a:ext cx="0" cy="1792790"/>
        </a:xfrm>
        <a:prstGeom xmlns:a="http://schemas.openxmlformats.org/drawingml/2006/main" prst="line">
          <a:avLst/>
        </a:prstGeom>
        <a:ln xmlns:a="http://schemas.openxmlformats.org/drawingml/2006/main">
          <a:solidFill>
            <a:srgbClr val="0432FF"/>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0.33889</cdr:x>
      <cdr:y>0.13142</cdr:y>
    </cdr:from>
    <cdr:to>
      <cdr:x>0.33889</cdr:x>
      <cdr:y>0.81118</cdr:y>
    </cdr:to>
    <cdr:cxnSp macro="">
      <cdr:nvCxnSpPr>
        <cdr:cNvPr id="2" name="Straight Connector 1"/>
        <cdr:cNvCxnSpPr/>
      </cdr:nvCxnSpPr>
      <cdr:spPr>
        <a:xfrm xmlns:a="http://schemas.openxmlformats.org/drawingml/2006/main" flipH="1">
          <a:off x="1549400" y="353563"/>
          <a:ext cx="0" cy="1828800"/>
        </a:xfrm>
        <a:prstGeom xmlns:a="http://schemas.openxmlformats.org/drawingml/2006/main" prst="line">
          <a:avLst/>
        </a:prstGeom>
        <a:ln xmlns:a="http://schemas.openxmlformats.org/drawingml/2006/main">
          <a:solidFill>
            <a:srgbClr val="0432FF"/>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7.xml><?xml version="1.0" encoding="utf-8"?>
<c:userShapes xmlns:c="http://schemas.openxmlformats.org/drawingml/2006/chart">
  <cdr:relSizeAnchor xmlns:cdr="http://schemas.openxmlformats.org/drawingml/2006/chartDrawing">
    <cdr:from>
      <cdr:x>0.33056</cdr:x>
      <cdr:y>0.14151</cdr:y>
    </cdr:from>
    <cdr:to>
      <cdr:x>0.33056</cdr:x>
      <cdr:y>0.82075</cdr:y>
    </cdr:to>
    <cdr:cxnSp macro="">
      <cdr:nvCxnSpPr>
        <cdr:cNvPr id="2" name="Straight Connector 1"/>
        <cdr:cNvCxnSpPr/>
      </cdr:nvCxnSpPr>
      <cdr:spPr>
        <a:xfrm xmlns:a="http://schemas.openxmlformats.org/drawingml/2006/main" flipH="1">
          <a:off x="1511300" y="380999"/>
          <a:ext cx="0" cy="1828800"/>
        </a:xfrm>
        <a:prstGeom xmlns:a="http://schemas.openxmlformats.org/drawingml/2006/main" prst="line">
          <a:avLst/>
        </a:prstGeom>
        <a:ln xmlns:a="http://schemas.openxmlformats.org/drawingml/2006/main">
          <a:solidFill>
            <a:srgbClr val="0432FF"/>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c:userShapes xmlns:c="http://schemas.openxmlformats.org/drawingml/2006/chart">
  <cdr:relSizeAnchor xmlns:cdr="http://schemas.openxmlformats.org/drawingml/2006/chartDrawing">
    <cdr:from>
      <cdr:x>0.35</cdr:x>
      <cdr:y>0.15094</cdr:y>
    </cdr:from>
    <cdr:to>
      <cdr:x>0.35</cdr:x>
      <cdr:y>0.83019</cdr:y>
    </cdr:to>
    <cdr:cxnSp macro="">
      <cdr:nvCxnSpPr>
        <cdr:cNvPr id="2" name="Straight Connector 1"/>
        <cdr:cNvCxnSpPr/>
      </cdr:nvCxnSpPr>
      <cdr:spPr>
        <a:xfrm xmlns:a="http://schemas.openxmlformats.org/drawingml/2006/main" flipH="1">
          <a:off x="1600200" y="406400"/>
          <a:ext cx="0" cy="1828800"/>
        </a:xfrm>
        <a:prstGeom xmlns:a="http://schemas.openxmlformats.org/drawingml/2006/main" prst="line">
          <a:avLst/>
        </a:prstGeom>
        <a:ln xmlns:a="http://schemas.openxmlformats.org/drawingml/2006/main">
          <a:solidFill>
            <a:srgbClr val="0432FF"/>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9.xml><?xml version="1.0" encoding="utf-8"?>
<c:userShapes xmlns:c="http://schemas.openxmlformats.org/drawingml/2006/chart">
  <cdr:relSizeAnchor xmlns:cdr="http://schemas.openxmlformats.org/drawingml/2006/chartDrawing">
    <cdr:from>
      <cdr:x>0.34167</cdr:x>
      <cdr:y>0.14521</cdr:y>
    </cdr:from>
    <cdr:to>
      <cdr:x>0.34167</cdr:x>
      <cdr:y>0.82526</cdr:y>
    </cdr:to>
    <cdr:cxnSp macro="">
      <cdr:nvCxnSpPr>
        <cdr:cNvPr id="2" name="Straight Connector 1"/>
        <cdr:cNvCxnSpPr/>
      </cdr:nvCxnSpPr>
      <cdr:spPr>
        <a:xfrm xmlns:a="http://schemas.openxmlformats.org/drawingml/2006/main" flipH="1">
          <a:off x="1562100" y="390499"/>
          <a:ext cx="0" cy="1828800"/>
        </a:xfrm>
        <a:prstGeom xmlns:a="http://schemas.openxmlformats.org/drawingml/2006/main" prst="line">
          <a:avLst/>
        </a:prstGeom>
        <a:ln xmlns:a="http://schemas.openxmlformats.org/drawingml/2006/main">
          <a:solidFill>
            <a:srgbClr val="0432FF"/>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C83"/>
  <sheetViews>
    <sheetView showGridLines="0" topLeftCell="I11" workbookViewId="0">
      <pane xSplit="1" ySplit="1" topLeftCell="J12" activePane="bottomRight" state="frozen"/>
      <selection activeCell="I11" sqref="I11"/>
      <selection pane="topRight" activeCell="J11" sqref="J11"/>
      <selection pane="bottomLeft" activeCell="I12" sqref="I12"/>
      <selection pane="bottomRight" activeCell="I11" sqref="I11"/>
    </sheetView>
  </sheetViews>
  <sheetFormatPr baseColWidth="10" defaultRowHeight="16" outlineLevelRow="1" outlineLevelCol="1" x14ac:dyDescent="0.2"/>
  <cols>
    <col min="1" max="1" width="3.1640625" hidden="1" customWidth="1" outlineLevel="1"/>
    <col min="2" max="3" width="13" hidden="1" customWidth="1" outlineLevel="1"/>
    <col min="4" max="6" width="10.83203125" hidden="1" customWidth="1" outlineLevel="1"/>
    <col min="7" max="8" width="4" hidden="1" customWidth="1" outlineLevel="1"/>
    <col min="9" max="9" width="34.6640625" style="120" bestFit="1" customWidth="1" collapsed="1"/>
    <col min="10" max="18" width="9.6640625" bestFit="1" customWidth="1"/>
    <col min="19" max="21" width="9.83203125" bestFit="1" customWidth="1"/>
    <col min="22" max="22" width="9.6640625" style="11" bestFit="1" customWidth="1"/>
    <col min="23" max="23" width="9.6640625" style="7" bestFit="1" customWidth="1"/>
    <col min="24" max="30" width="9.83203125" style="7" bestFit="1" customWidth="1"/>
    <col min="31" max="33" width="10.83203125" style="7" bestFit="1" customWidth="1"/>
    <col min="34" max="42" width="9.83203125" style="7" bestFit="1" customWidth="1"/>
    <col min="43" max="45" width="10.83203125" style="7" bestFit="1" customWidth="1"/>
    <col min="46" max="54" width="9.83203125" style="7" bestFit="1" customWidth="1"/>
    <col min="55" max="57" width="10.83203125" style="7" bestFit="1" customWidth="1"/>
  </cols>
  <sheetData>
    <row r="1" spans="1:81" hidden="1" x14ac:dyDescent="0.2">
      <c r="B1" t="s">
        <v>5</v>
      </c>
      <c r="J1">
        <f>WEEKDAY(J6)</f>
        <v>6</v>
      </c>
      <c r="K1">
        <f>WEEKDAY(K6)</f>
        <v>2</v>
      </c>
      <c r="L1">
        <f t="shared" ref="L1:X1" si="0">WEEKDAY(L6)</f>
        <v>3</v>
      </c>
      <c r="M1">
        <f t="shared" si="0"/>
        <v>6</v>
      </c>
      <c r="N1">
        <f t="shared" si="0"/>
        <v>1</v>
      </c>
      <c r="O1">
        <f t="shared" si="0"/>
        <v>4</v>
      </c>
      <c r="P1">
        <f t="shared" si="0"/>
        <v>6</v>
      </c>
      <c r="Q1">
        <f t="shared" si="0"/>
        <v>2</v>
      </c>
      <c r="R1">
        <f t="shared" si="0"/>
        <v>5</v>
      </c>
      <c r="S1">
        <f t="shared" si="0"/>
        <v>7</v>
      </c>
      <c r="T1">
        <f t="shared" si="0"/>
        <v>3</v>
      </c>
      <c r="U1">
        <f t="shared" si="0"/>
        <v>5</v>
      </c>
      <c r="V1" s="11">
        <f t="shared" si="0"/>
        <v>1</v>
      </c>
      <c r="W1" s="7">
        <f t="shared" si="0"/>
        <v>4</v>
      </c>
      <c r="X1" s="7">
        <f t="shared" si="0"/>
        <v>4</v>
      </c>
      <c r="Y1" s="7">
        <f t="shared" ref="Y1:BE1" si="1">WEEKDAY(Y6)</f>
        <v>7</v>
      </c>
      <c r="Z1" s="7">
        <f t="shared" si="1"/>
        <v>2</v>
      </c>
      <c r="AA1" s="7">
        <f t="shared" si="1"/>
        <v>5</v>
      </c>
      <c r="AB1" s="7">
        <f t="shared" si="1"/>
        <v>7</v>
      </c>
      <c r="AC1" s="7">
        <f t="shared" si="1"/>
        <v>3</v>
      </c>
      <c r="AD1" s="7">
        <f t="shared" si="1"/>
        <v>6</v>
      </c>
      <c r="AE1" s="7">
        <f t="shared" si="1"/>
        <v>1</v>
      </c>
      <c r="AF1" s="7">
        <f t="shared" si="1"/>
        <v>4</v>
      </c>
      <c r="AG1" s="7">
        <f t="shared" si="1"/>
        <v>6</v>
      </c>
      <c r="AH1" s="7">
        <f t="shared" si="1"/>
        <v>2</v>
      </c>
      <c r="AI1" s="7">
        <f t="shared" si="1"/>
        <v>5</v>
      </c>
      <c r="AJ1" s="7">
        <f t="shared" si="1"/>
        <v>5</v>
      </c>
      <c r="AK1" s="7">
        <f t="shared" si="1"/>
        <v>1</v>
      </c>
      <c r="AL1" s="7">
        <f t="shared" si="1"/>
        <v>3</v>
      </c>
      <c r="AM1" s="7">
        <f t="shared" si="1"/>
        <v>6</v>
      </c>
      <c r="AN1" s="7">
        <f t="shared" si="1"/>
        <v>1</v>
      </c>
      <c r="AO1" s="7">
        <f t="shared" si="1"/>
        <v>4</v>
      </c>
      <c r="AP1" s="7">
        <f t="shared" si="1"/>
        <v>7</v>
      </c>
      <c r="AQ1" s="7">
        <f t="shared" si="1"/>
        <v>2</v>
      </c>
      <c r="AR1" s="7">
        <f t="shared" si="1"/>
        <v>5</v>
      </c>
      <c r="AS1" s="7">
        <f t="shared" si="1"/>
        <v>7</v>
      </c>
      <c r="AT1" s="7">
        <f t="shared" si="1"/>
        <v>3</v>
      </c>
      <c r="AU1" s="7">
        <f t="shared" si="1"/>
        <v>6</v>
      </c>
      <c r="AV1" s="7">
        <f t="shared" si="1"/>
        <v>6</v>
      </c>
      <c r="AW1" s="7">
        <f t="shared" si="1"/>
        <v>2</v>
      </c>
      <c r="AX1" s="7">
        <f t="shared" si="1"/>
        <v>4</v>
      </c>
      <c r="AY1" s="7">
        <f t="shared" si="1"/>
        <v>7</v>
      </c>
      <c r="AZ1" s="7">
        <f t="shared" si="1"/>
        <v>2</v>
      </c>
      <c r="BA1" s="7">
        <f t="shared" si="1"/>
        <v>5</v>
      </c>
      <c r="BB1" s="7">
        <f t="shared" si="1"/>
        <v>1</v>
      </c>
      <c r="BC1" s="7">
        <f t="shared" si="1"/>
        <v>3</v>
      </c>
      <c r="BD1" s="7">
        <f t="shared" si="1"/>
        <v>6</v>
      </c>
      <c r="BE1" s="7">
        <f t="shared" si="1"/>
        <v>1</v>
      </c>
    </row>
    <row r="2" spans="1:81" hidden="1" x14ac:dyDescent="0.2">
      <c r="B2" t="s">
        <v>4</v>
      </c>
      <c r="J2">
        <f>WEEKNUM(J6)</f>
        <v>1</v>
      </c>
      <c r="K2">
        <f>WEEKNUM(K6)</f>
        <v>6</v>
      </c>
      <c r="L2">
        <f t="shared" ref="L2:X2" si="2">WEEKNUM(L6)</f>
        <v>10</v>
      </c>
      <c r="M2">
        <f t="shared" si="2"/>
        <v>14</v>
      </c>
      <c r="N2">
        <f t="shared" si="2"/>
        <v>19</v>
      </c>
      <c r="O2">
        <f t="shared" si="2"/>
        <v>23</v>
      </c>
      <c r="P2">
        <f t="shared" si="2"/>
        <v>27</v>
      </c>
      <c r="Q2">
        <f t="shared" si="2"/>
        <v>32</v>
      </c>
      <c r="R2">
        <f t="shared" si="2"/>
        <v>36</v>
      </c>
      <c r="S2">
        <f t="shared" si="2"/>
        <v>40</v>
      </c>
      <c r="T2">
        <f t="shared" si="2"/>
        <v>45</v>
      </c>
      <c r="U2">
        <f t="shared" si="2"/>
        <v>49</v>
      </c>
      <c r="V2" s="11">
        <f t="shared" si="2"/>
        <v>1</v>
      </c>
      <c r="W2" s="7">
        <f t="shared" si="2"/>
        <v>5</v>
      </c>
      <c r="X2" s="7">
        <f t="shared" si="2"/>
        <v>9</v>
      </c>
      <c r="Y2" s="7">
        <f t="shared" ref="Y2:BE2" si="3">WEEKNUM(Y6)</f>
        <v>13</v>
      </c>
      <c r="Z2" s="7">
        <f t="shared" si="3"/>
        <v>18</v>
      </c>
      <c r="AA2" s="7">
        <f t="shared" si="3"/>
        <v>22</v>
      </c>
      <c r="AB2" s="7">
        <f t="shared" si="3"/>
        <v>26</v>
      </c>
      <c r="AC2" s="7">
        <f t="shared" si="3"/>
        <v>31</v>
      </c>
      <c r="AD2" s="7">
        <f t="shared" si="3"/>
        <v>35</v>
      </c>
      <c r="AE2" s="7">
        <f t="shared" si="3"/>
        <v>40</v>
      </c>
      <c r="AF2" s="7">
        <f t="shared" si="3"/>
        <v>44</v>
      </c>
      <c r="AG2" s="7">
        <f t="shared" si="3"/>
        <v>48</v>
      </c>
      <c r="AH2" s="7">
        <f t="shared" si="3"/>
        <v>1</v>
      </c>
      <c r="AI2" s="7">
        <f t="shared" si="3"/>
        <v>5</v>
      </c>
      <c r="AJ2" s="7">
        <f t="shared" si="3"/>
        <v>9</v>
      </c>
      <c r="AK2" s="7">
        <f t="shared" si="3"/>
        <v>14</v>
      </c>
      <c r="AL2" s="7">
        <f t="shared" si="3"/>
        <v>18</v>
      </c>
      <c r="AM2" s="7">
        <f t="shared" si="3"/>
        <v>22</v>
      </c>
      <c r="AN2" s="7">
        <f t="shared" si="3"/>
        <v>27</v>
      </c>
      <c r="AO2" s="7">
        <f t="shared" si="3"/>
        <v>31</v>
      </c>
      <c r="AP2" s="7">
        <f t="shared" si="3"/>
        <v>35</v>
      </c>
      <c r="AQ2" s="7">
        <f t="shared" si="3"/>
        <v>40</v>
      </c>
      <c r="AR2" s="7">
        <f t="shared" si="3"/>
        <v>44</v>
      </c>
      <c r="AS2" s="7">
        <f t="shared" si="3"/>
        <v>48</v>
      </c>
      <c r="AT2" s="7">
        <f t="shared" si="3"/>
        <v>1</v>
      </c>
      <c r="AU2" s="7">
        <f t="shared" si="3"/>
        <v>5</v>
      </c>
      <c r="AV2" s="7">
        <f t="shared" si="3"/>
        <v>9</v>
      </c>
      <c r="AW2" s="7">
        <f t="shared" si="3"/>
        <v>14</v>
      </c>
      <c r="AX2" s="7">
        <f t="shared" si="3"/>
        <v>18</v>
      </c>
      <c r="AY2" s="7">
        <f t="shared" si="3"/>
        <v>22</v>
      </c>
      <c r="AZ2" s="7">
        <f t="shared" si="3"/>
        <v>27</v>
      </c>
      <c r="BA2" s="7">
        <f t="shared" si="3"/>
        <v>31</v>
      </c>
      <c r="BB2" s="7">
        <f t="shared" si="3"/>
        <v>36</v>
      </c>
      <c r="BC2" s="7">
        <f t="shared" si="3"/>
        <v>40</v>
      </c>
      <c r="BD2" s="7">
        <f t="shared" si="3"/>
        <v>44</v>
      </c>
      <c r="BE2" s="7">
        <f t="shared" si="3"/>
        <v>49</v>
      </c>
    </row>
    <row r="3" spans="1:81" hidden="1" x14ac:dyDescent="0.2">
      <c r="B3" t="s">
        <v>3</v>
      </c>
      <c r="J3">
        <f>YEAR(J6)</f>
        <v>2016</v>
      </c>
      <c r="K3">
        <f>YEAR(K6)</f>
        <v>2016</v>
      </c>
      <c r="L3">
        <f t="shared" ref="L3:X3" si="4">YEAR(L6)</f>
        <v>2016</v>
      </c>
      <c r="M3">
        <f t="shared" si="4"/>
        <v>2016</v>
      </c>
      <c r="N3">
        <f t="shared" si="4"/>
        <v>2016</v>
      </c>
      <c r="O3">
        <f t="shared" si="4"/>
        <v>2016</v>
      </c>
      <c r="P3">
        <f t="shared" si="4"/>
        <v>2016</v>
      </c>
      <c r="Q3">
        <f t="shared" si="4"/>
        <v>2016</v>
      </c>
      <c r="R3">
        <f t="shared" si="4"/>
        <v>2016</v>
      </c>
      <c r="S3">
        <f t="shared" si="4"/>
        <v>2016</v>
      </c>
      <c r="T3">
        <f t="shared" si="4"/>
        <v>2016</v>
      </c>
      <c r="U3">
        <f t="shared" si="4"/>
        <v>2016</v>
      </c>
      <c r="V3" s="11">
        <f t="shared" si="4"/>
        <v>2017</v>
      </c>
      <c r="W3" s="7">
        <f t="shared" si="4"/>
        <v>2017</v>
      </c>
      <c r="X3" s="7">
        <f t="shared" si="4"/>
        <v>2017</v>
      </c>
      <c r="Y3" s="7">
        <f t="shared" ref="Y3:BE3" si="5">YEAR(Y6)</f>
        <v>2017</v>
      </c>
      <c r="Z3" s="7">
        <f t="shared" si="5"/>
        <v>2017</v>
      </c>
      <c r="AA3" s="7">
        <f t="shared" si="5"/>
        <v>2017</v>
      </c>
      <c r="AB3" s="7">
        <f t="shared" si="5"/>
        <v>2017</v>
      </c>
      <c r="AC3" s="7">
        <f t="shared" si="5"/>
        <v>2017</v>
      </c>
      <c r="AD3" s="7">
        <f t="shared" si="5"/>
        <v>2017</v>
      </c>
      <c r="AE3" s="7">
        <f t="shared" si="5"/>
        <v>2017</v>
      </c>
      <c r="AF3" s="7">
        <f t="shared" si="5"/>
        <v>2017</v>
      </c>
      <c r="AG3" s="7">
        <f t="shared" si="5"/>
        <v>2017</v>
      </c>
      <c r="AH3" s="7">
        <f t="shared" si="5"/>
        <v>2018</v>
      </c>
      <c r="AI3" s="7">
        <f t="shared" si="5"/>
        <v>2018</v>
      </c>
      <c r="AJ3" s="7">
        <f t="shared" si="5"/>
        <v>2018</v>
      </c>
      <c r="AK3" s="7">
        <f t="shared" si="5"/>
        <v>2018</v>
      </c>
      <c r="AL3" s="7">
        <f t="shared" si="5"/>
        <v>2018</v>
      </c>
      <c r="AM3" s="7">
        <f t="shared" si="5"/>
        <v>2018</v>
      </c>
      <c r="AN3" s="7">
        <f t="shared" si="5"/>
        <v>2018</v>
      </c>
      <c r="AO3" s="7">
        <f t="shared" si="5"/>
        <v>2018</v>
      </c>
      <c r="AP3" s="7">
        <f t="shared" si="5"/>
        <v>2018</v>
      </c>
      <c r="AQ3" s="7">
        <f t="shared" si="5"/>
        <v>2018</v>
      </c>
      <c r="AR3" s="7">
        <f t="shared" si="5"/>
        <v>2018</v>
      </c>
      <c r="AS3" s="7">
        <f t="shared" si="5"/>
        <v>2018</v>
      </c>
      <c r="AT3" s="7">
        <f t="shared" si="5"/>
        <v>2019</v>
      </c>
      <c r="AU3" s="7">
        <f t="shared" si="5"/>
        <v>2019</v>
      </c>
      <c r="AV3" s="7">
        <f t="shared" si="5"/>
        <v>2019</v>
      </c>
      <c r="AW3" s="7">
        <f t="shared" si="5"/>
        <v>2019</v>
      </c>
      <c r="AX3" s="7">
        <f t="shared" si="5"/>
        <v>2019</v>
      </c>
      <c r="AY3" s="7">
        <f t="shared" si="5"/>
        <v>2019</v>
      </c>
      <c r="AZ3" s="7">
        <f t="shared" si="5"/>
        <v>2019</v>
      </c>
      <c r="BA3" s="7">
        <f t="shared" si="5"/>
        <v>2019</v>
      </c>
      <c r="BB3" s="7">
        <f t="shared" si="5"/>
        <v>2019</v>
      </c>
      <c r="BC3" s="7">
        <f t="shared" si="5"/>
        <v>2019</v>
      </c>
      <c r="BD3" s="7">
        <f t="shared" si="5"/>
        <v>2019</v>
      </c>
      <c r="BE3" s="7">
        <f t="shared" si="5"/>
        <v>2019</v>
      </c>
    </row>
    <row r="4" spans="1:81" hidden="1" x14ac:dyDescent="0.2">
      <c r="B4" t="s">
        <v>2</v>
      </c>
      <c r="J4">
        <f>MONTH(J6)</f>
        <v>1</v>
      </c>
      <c r="K4">
        <f>MONTH(K6)</f>
        <v>2</v>
      </c>
      <c r="L4">
        <f t="shared" ref="L4:X4" si="6">MONTH(L6)</f>
        <v>3</v>
      </c>
      <c r="M4">
        <f t="shared" si="6"/>
        <v>4</v>
      </c>
      <c r="N4">
        <f t="shared" si="6"/>
        <v>5</v>
      </c>
      <c r="O4">
        <f t="shared" si="6"/>
        <v>6</v>
      </c>
      <c r="P4">
        <f t="shared" si="6"/>
        <v>7</v>
      </c>
      <c r="Q4">
        <f t="shared" si="6"/>
        <v>8</v>
      </c>
      <c r="R4">
        <f t="shared" si="6"/>
        <v>9</v>
      </c>
      <c r="S4">
        <f t="shared" si="6"/>
        <v>10</v>
      </c>
      <c r="T4">
        <f t="shared" si="6"/>
        <v>11</v>
      </c>
      <c r="U4">
        <f t="shared" si="6"/>
        <v>12</v>
      </c>
      <c r="V4" s="11">
        <f t="shared" si="6"/>
        <v>1</v>
      </c>
      <c r="W4" s="7">
        <f t="shared" si="6"/>
        <v>2</v>
      </c>
      <c r="X4" s="7">
        <f t="shared" si="6"/>
        <v>3</v>
      </c>
      <c r="Y4" s="7">
        <f t="shared" ref="Y4:BE4" si="7">MONTH(Y6)</f>
        <v>4</v>
      </c>
      <c r="Z4" s="7">
        <f t="shared" si="7"/>
        <v>5</v>
      </c>
      <c r="AA4" s="7">
        <f t="shared" si="7"/>
        <v>6</v>
      </c>
      <c r="AB4" s="7">
        <f t="shared" si="7"/>
        <v>7</v>
      </c>
      <c r="AC4" s="7">
        <f t="shared" si="7"/>
        <v>8</v>
      </c>
      <c r="AD4" s="7">
        <f t="shared" si="7"/>
        <v>9</v>
      </c>
      <c r="AE4" s="7">
        <f t="shared" si="7"/>
        <v>10</v>
      </c>
      <c r="AF4" s="7">
        <f t="shared" si="7"/>
        <v>11</v>
      </c>
      <c r="AG4" s="7">
        <f t="shared" si="7"/>
        <v>12</v>
      </c>
      <c r="AH4" s="7">
        <f t="shared" si="7"/>
        <v>1</v>
      </c>
      <c r="AI4" s="7">
        <f t="shared" si="7"/>
        <v>2</v>
      </c>
      <c r="AJ4" s="7">
        <f t="shared" si="7"/>
        <v>3</v>
      </c>
      <c r="AK4" s="7">
        <f t="shared" si="7"/>
        <v>4</v>
      </c>
      <c r="AL4" s="7">
        <f t="shared" si="7"/>
        <v>5</v>
      </c>
      <c r="AM4" s="7">
        <f t="shared" si="7"/>
        <v>6</v>
      </c>
      <c r="AN4" s="7">
        <f t="shared" si="7"/>
        <v>7</v>
      </c>
      <c r="AO4" s="7">
        <f t="shared" si="7"/>
        <v>8</v>
      </c>
      <c r="AP4" s="7">
        <f t="shared" si="7"/>
        <v>9</v>
      </c>
      <c r="AQ4" s="7">
        <f t="shared" si="7"/>
        <v>10</v>
      </c>
      <c r="AR4" s="7">
        <f t="shared" si="7"/>
        <v>11</v>
      </c>
      <c r="AS4" s="7">
        <f t="shared" si="7"/>
        <v>12</v>
      </c>
      <c r="AT4" s="7">
        <f t="shared" si="7"/>
        <v>1</v>
      </c>
      <c r="AU4" s="7">
        <f t="shared" si="7"/>
        <v>2</v>
      </c>
      <c r="AV4" s="7">
        <f t="shared" si="7"/>
        <v>3</v>
      </c>
      <c r="AW4" s="7">
        <f t="shared" si="7"/>
        <v>4</v>
      </c>
      <c r="AX4" s="7">
        <f t="shared" si="7"/>
        <v>5</v>
      </c>
      <c r="AY4" s="7">
        <f t="shared" si="7"/>
        <v>6</v>
      </c>
      <c r="AZ4" s="7">
        <f t="shared" si="7"/>
        <v>7</v>
      </c>
      <c r="BA4" s="7">
        <f t="shared" si="7"/>
        <v>8</v>
      </c>
      <c r="BB4" s="7">
        <f t="shared" si="7"/>
        <v>9</v>
      </c>
      <c r="BC4" s="7">
        <f t="shared" si="7"/>
        <v>10</v>
      </c>
      <c r="BD4" s="7">
        <f t="shared" si="7"/>
        <v>11</v>
      </c>
      <c r="BE4" s="7">
        <f t="shared" si="7"/>
        <v>12</v>
      </c>
    </row>
    <row r="5" spans="1:81" hidden="1" x14ac:dyDescent="0.2">
      <c r="B5" t="s">
        <v>1</v>
      </c>
      <c r="J5">
        <f>DAY(J6)</f>
        <v>1</v>
      </c>
      <c r="K5">
        <f>DAY(K6)</f>
        <v>1</v>
      </c>
      <c r="L5">
        <f t="shared" ref="L5:X5" si="8">DAY(L6)</f>
        <v>1</v>
      </c>
      <c r="M5">
        <f t="shared" si="8"/>
        <v>1</v>
      </c>
      <c r="N5">
        <f t="shared" si="8"/>
        <v>1</v>
      </c>
      <c r="O5">
        <f t="shared" si="8"/>
        <v>1</v>
      </c>
      <c r="P5">
        <f t="shared" si="8"/>
        <v>1</v>
      </c>
      <c r="Q5">
        <f t="shared" si="8"/>
        <v>1</v>
      </c>
      <c r="R5">
        <f t="shared" si="8"/>
        <v>1</v>
      </c>
      <c r="S5">
        <f t="shared" si="8"/>
        <v>1</v>
      </c>
      <c r="T5">
        <f t="shared" si="8"/>
        <v>1</v>
      </c>
      <c r="U5">
        <f t="shared" si="8"/>
        <v>1</v>
      </c>
      <c r="V5" s="11">
        <f t="shared" si="8"/>
        <v>1</v>
      </c>
      <c r="W5" s="7">
        <f t="shared" si="8"/>
        <v>1</v>
      </c>
      <c r="X5" s="7">
        <f t="shared" si="8"/>
        <v>1</v>
      </c>
      <c r="Y5" s="7">
        <f t="shared" ref="Y5:BE5" si="9">DAY(Y6)</f>
        <v>1</v>
      </c>
      <c r="Z5" s="7">
        <f t="shared" si="9"/>
        <v>1</v>
      </c>
      <c r="AA5" s="7">
        <f t="shared" si="9"/>
        <v>1</v>
      </c>
      <c r="AB5" s="7">
        <f t="shared" si="9"/>
        <v>1</v>
      </c>
      <c r="AC5" s="7">
        <f t="shared" si="9"/>
        <v>1</v>
      </c>
      <c r="AD5" s="7">
        <f t="shared" si="9"/>
        <v>1</v>
      </c>
      <c r="AE5" s="7">
        <f t="shared" si="9"/>
        <v>1</v>
      </c>
      <c r="AF5" s="7">
        <f t="shared" si="9"/>
        <v>1</v>
      </c>
      <c r="AG5" s="7">
        <f t="shared" si="9"/>
        <v>1</v>
      </c>
      <c r="AH5" s="7">
        <f t="shared" si="9"/>
        <v>1</v>
      </c>
      <c r="AI5" s="7">
        <f t="shared" si="9"/>
        <v>1</v>
      </c>
      <c r="AJ5" s="7">
        <f t="shared" si="9"/>
        <v>1</v>
      </c>
      <c r="AK5" s="7">
        <f t="shared" si="9"/>
        <v>1</v>
      </c>
      <c r="AL5" s="7">
        <f t="shared" si="9"/>
        <v>1</v>
      </c>
      <c r="AM5" s="7">
        <f t="shared" si="9"/>
        <v>1</v>
      </c>
      <c r="AN5" s="7">
        <f t="shared" si="9"/>
        <v>1</v>
      </c>
      <c r="AO5" s="7">
        <f t="shared" si="9"/>
        <v>1</v>
      </c>
      <c r="AP5" s="7">
        <f t="shared" si="9"/>
        <v>1</v>
      </c>
      <c r="AQ5" s="7">
        <f t="shared" si="9"/>
        <v>1</v>
      </c>
      <c r="AR5" s="7">
        <f t="shared" si="9"/>
        <v>1</v>
      </c>
      <c r="AS5" s="7">
        <f t="shared" si="9"/>
        <v>1</v>
      </c>
      <c r="AT5" s="7">
        <f t="shared" si="9"/>
        <v>1</v>
      </c>
      <c r="AU5" s="7">
        <f t="shared" si="9"/>
        <v>1</v>
      </c>
      <c r="AV5" s="7">
        <f t="shared" si="9"/>
        <v>1</v>
      </c>
      <c r="AW5" s="7">
        <f t="shared" si="9"/>
        <v>1</v>
      </c>
      <c r="AX5" s="7">
        <f t="shared" si="9"/>
        <v>1</v>
      </c>
      <c r="AY5" s="7">
        <f t="shared" si="9"/>
        <v>1</v>
      </c>
      <c r="AZ5" s="7">
        <f t="shared" si="9"/>
        <v>1</v>
      </c>
      <c r="BA5" s="7">
        <f t="shared" si="9"/>
        <v>1</v>
      </c>
      <c r="BB5" s="7">
        <f t="shared" si="9"/>
        <v>1</v>
      </c>
      <c r="BC5" s="7">
        <f t="shared" si="9"/>
        <v>1</v>
      </c>
      <c r="BD5" s="7">
        <f t="shared" si="9"/>
        <v>1</v>
      </c>
      <c r="BE5" s="7">
        <f t="shared" si="9"/>
        <v>1</v>
      </c>
    </row>
    <row r="6" spans="1:81" hidden="1" x14ac:dyDescent="0.2">
      <c r="J6" s="1">
        <v>42370</v>
      </c>
      <c r="K6" s="1">
        <v>42401</v>
      </c>
      <c r="L6" s="1">
        <v>42430</v>
      </c>
      <c r="M6" s="1">
        <v>42461</v>
      </c>
      <c r="N6" s="1">
        <v>42491</v>
      </c>
      <c r="O6" s="1">
        <v>42522</v>
      </c>
      <c r="P6" s="1">
        <v>42552</v>
      </c>
      <c r="Q6" s="1">
        <v>42583</v>
      </c>
      <c r="R6" s="1">
        <v>42614</v>
      </c>
      <c r="S6" s="1">
        <v>42644</v>
      </c>
      <c r="T6" s="1">
        <v>42675</v>
      </c>
      <c r="U6" s="1">
        <v>42705</v>
      </c>
      <c r="V6" s="12">
        <v>42736</v>
      </c>
      <c r="W6" s="8">
        <v>42767</v>
      </c>
      <c r="X6" s="8">
        <v>42795</v>
      </c>
      <c r="Y6" s="8">
        <v>42826</v>
      </c>
      <c r="Z6" s="8">
        <v>42856</v>
      </c>
      <c r="AA6" s="8">
        <v>42887</v>
      </c>
      <c r="AB6" s="8">
        <v>42917</v>
      </c>
      <c r="AC6" s="8">
        <v>42948</v>
      </c>
      <c r="AD6" s="8">
        <v>42979</v>
      </c>
      <c r="AE6" s="8">
        <v>43009</v>
      </c>
      <c r="AF6" s="8">
        <v>43040</v>
      </c>
      <c r="AG6" s="8">
        <v>43070</v>
      </c>
      <c r="AH6" s="8">
        <v>43101</v>
      </c>
      <c r="AI6" s="8">
        <v>43132</v>
      </c>
      <c r="AJ6" s="8">
        <v>43160</v>
      </c>
      <c r="AK6" s="8">
        <v>43191</v>
      </c>
      <c r="AL6" s="8">
        <v>43221</v>
      </c>
      <c r="AM6" s="8">
        <v>43252</v>
      </c>
      <c r="AN6" s="8">
        <v>43282</v>
      </c>
      <c r="AO6" s="8">
        <v>43313</v>
      </c>
      <c r="AP6" s="8">
        <v>43344</v>
      </c>
      <c r="AQ6" s="8">
        <v>43374</v>
      </c>
      <c r="AR6" s="8">
        <v>43405</v>
      </c>
      <c r="AS6" s="8">
        <v>43435</v>
      </c>
      <c r="AT6" s="8">
        <v>43466</v>
      </c>
      <c r="AU6" s="8">
        <v>43497</v>
      </c>
      <c r="AV6" s="8">
        <v>43525</v>
      </c>
      <c r="AW6" s="8">
        <v>43556</v>
      </c>
      <c r="AX6" s="8">
        <v>43586</v>
      </c>
      <c r="AY6" s="8">
        <v>43617</v>
      </c>
      <c r="AZ6" s="8">
        <v>43647</v>
      </c>
      <c r="BA6" s="8">
        <v>43678</v>
      </c>
      <c r="BB6" s="8">
        <v>43709</v>
      </c>
      <c r="BC6" s="8">
        <v>43739</v>
      </c>
      <c r="BD6" s="8">
        <v>43770</v>
      </c>
      <c r="BE6" s="8">
        <v>43800</v>
      </c>
    </row>
    <row r="7" spans="1:81" hidden="1" x14ac:dyDescent="0.2">
      <c r="G7" s="1"/>
      <c r="H7" s="1"/>
      <c r="I7" s="121"/>
      <c r="J7" s="1" t="str">
        <f t="shared" ref="J7:V7" ca="1" si="10">IF(TODAY()&lt;J6,"estimates","")</f>
        <v/>
      </c>
      <c r="K7" s="1" t="str">
        <f t="shared" ca="1" si="10"/>
        <v/>
      </c>
      <c r="L7" s="1" t="str">
        <f t="shared" ca="1" si="10"/>
        <v/>
      </c>
      <c r="M7" s="1" t="str">
        <f t="shared" ca="1" si="10"/>
        <v/>
      </c>
      <c r="N7" s="1" t="str">
        <f t="shared" ca="1" si="10"/>
        <v/>
      </c>
      <c r="O7" s="1" t="str">
        <f t="shared" ca="1" si="10"/>
        <v/>
      </c>
      <c r="P7" s="1" t="str">
        <f t="shared" ca="1" si="10"/>
        <v/>
      </c>
      <c r="Q7" s="1" t="str">
        <f t="shared" ca="1" si="10"/>
        <v/>
      </c>
      <c r="R7" s="1" t="str">
        <f t="shared" ca="1" si="10"/>
        <v/>
      </c>
      <c r="S7" s="1" t="str">
        <f t="shared" ca="1" si="10"/>
        <v/>
      </c>
      <c r="T7" s="1" t="str">
        <f t="shared" ca="1" si="10"/>
        <v/>
      </c>
      <c r="U7" s="1" t="str">
        <f t="shared" ca="1" si="10"/>
        <v/>
      </c>
      <c r="V7" s="12" t="str">
        <f t="shared" ca="1" si="10"/>
        <v/>
      </c>
      <c r="W7" s="8" t="str">
        <f ca="1">IF(TODAY()&lt;=DATE(YEAR(W6),MONTH(W6),DAY(31)),"estimates","")</f>
        <v/>
      </c>
      <c r="X7" s="8" t="str">
        <f t="shared" ref="X7:BE7" ca="1" si="11">IF(TODAY()&lt;=DATE(YEAR(X6),MONTH(X6),DAY(31)),"estimates","")</f>
        <v>estimates</v>
      </c>
      <c r="Y7" s="8" t="str">
        <f t="shared" ca="1" si="11"/>
        <v>estimates</v>
      </c>
      <c r="Z7" s="8" t="str">
        <f t="shared" ca="1" si="11"/>
        <v>estimates</v>
      </c>
      <c r="AA7" s="8" t="str">
        <f t="shared" ca="1" si="11"/>
        <v>estimates</v>
      </c>
      <c r="AB7" s="8" t="str">
        <f t="shared" ca="1" si="11"/>
        <v>estimates</v>
      </c>
      <c r="AC7" s="8" t="str">
        <f t="shared" ca="1" si="11"/>
        <v>estimates</v>
      </c>
      <c r="AD7" s="8" t="str">
        <f t="shared" ca="1" si="11"/>
        <v>estimates</v>
      </c>
      <c r="AE7" s="8" t="str">
        <f t="shared" ca="1" si="11"/>
        <v>estimates</v>
      </c>
      <c r="AF7" s="8" t="str">
        <f t="shared" ca="1" si="11"/>
        <v>estimates</v>
      </c>
      <c r="AG7" s="8" t="str">
        <f t="shared" ca="1" si="11"/>
        <v>estimates</v>
      </c>
      <c r="AH7" s="8" t="str">
        <f t="shared" ca="1" si="11"/>
        <v>estimates</v>
      </c>
      <c r="AI7" s="8" t="str">
        <f t="shared" ca="1" si="11"/>
        <v>estimates</v>
      </c>
      <c r="AJ7" s="8" t="str">
        <f t="shared" ca="1" si="11"/>
        <v>estimates</v>
      </c>
      <c r="AK7" s="8" t="str">
        <f t="shared" ca="1" si="11"/>
        <v>estimates</v>
      </c>
      <c r="AL7" s="8" t="str">
        <f t="shared" ca="1" si="11"/>
        <v>estimates</v>
      </c>
      <c r="AM7" s="8" t="str">
        <f t="shared" ca="1" si="11"/>
        <v>estimates</v>
      </c>
      <c r="AN7" s="8" t="str">
        <f t="shared" ca="1" si="11"/>
        <v>estimates</v>
      </c>
      <c r="AO7" s="8" t="str">
        <f t="shared" ca="1" si="11"/>
        <v>estimates</v>
      </c>
      <c r="AP7" s="8" t="str">
        <f t="shared" ca="1" si="11"/>
        <v>estimates</v>
      </c>
      <c r="AQ7" s="8" t="str">
        <f t="shared" ca="1" si="11"/>
        <v>estimates</v>
      </c>
      <c r="AR7" s="8" t="str">
        <f t="shared" ca="1" si="11"/>
        <v>estimates</v>
      </c>
      <c r="AS7" s="8" t="str">
        <f t="shared" ca="1" si="11"/>
        <v>estimates</v>
      </c>
      <c r="AT7" s="8" t="str">
        <f t="shared" ca="1" si="11"/>
        <v>estimates</v>
      </c>
      <c r="AU7" s="8" t="str">
        <f t="shared" ca="1" si="11"/>
        <v>estimates</v>
      </c>
      <c r="AV7" s="8" t="str">
        <f t="shared" ca="1" si="11"/>
        <v>estimates</v>
      </c>
      <c r="AW7" s="8" t="str">
        <f t="shared" ca="1" si="11"/>
        <v>estimates</v>
      </c>
      <c r="AX7" s="8" t="str">
        <f t="shared" ca="1" si="11"/>
        <v>estimates</v>
      </c>
      <c r="AY7" s="8" t="str">
        <f t="shared" ca="1" si="11"/>
        <v>estimates</v>
      </c>
      <c r="AZ7" s="8" t="str">
        <f t="shared" ca="1" si="11"/>
        <v>estimates</v>
      </c>
      <c r="BA7" s="8" t="str">
        <f t="shared" ca="1" si="11"/>
        <v>estimates</v>
      </c>
      <c r="BB7" s="8" t="str">
        <f t="shared" ca="1" si="11"/>
        <v>estimates</v>
      </c>
      <c r="BC7" s="8" t="str">
        <f t="shared" ca="1" si="11"/>
        <v>estimates</v>
      </c>
      <c r="BD7" s="8" t="str">
        <f t="shared" ca="1" si="11"/>
        <v>estimates</v>
      </c>
      <c r="BE7" s="8" t="str">
        <f t="shared" ca="1" si="11"/>
        <v>estimates</v>
      </c>
      <c r="BF7" s="1"/>
      <c r="BG7" s="1"/>
      <c r="BH7" s="1"/>
      <c r="BI7" s="1"/>
      <c r="BJ7" s="1"/>
      <c r="BK7" s="1"/>
      <c r="BL7" s="1"/>
      <c r="BM7" s="1"/>
      <c r="BN7" s="1"/>
      <c r="BO7" s="1"/>
      <c r="BP7" s="1"/>
      <c r="BQ7" s="1"/>
      <c r="BR7" s="1"/>
      <c r="BS7" s="1"/>
      <c r="BT7" s="1"/>
      <c r="BU7" s="1"/>
      <c r="BV7" s="1"/>
      <c r="BW7" s="1"/>
      <c r="BX7" s="1"/>
      <c r="BY7" s="1"/>
      <c r="BZ7" s="1"/>
      <c r="CA7" s="1"/>
      <c r="CB7" s="1"/>
      <c r="CC7" s="1"/>
    </row>
    <row r="8" spans="1:81" hidden="1" x14ac:dyDescent="0.2">
      <c r="J8" s="1"/>
      <c r="K8" s="1"/>
      <c r="L8" s="1"/>
      <c r="M8" s="1"/>
      <c r="N8" s="1"/>
      <c r="O8" s="1"/>
      <c r="P8" s="1"/>
      <c r="Q8" s="1"/>
      <c r="R8" s="1"/>
      <c r="S8" s="1"/>
      <c r="T8" s="1"/>
      <c r="U8" s="1"/>
      <c r="V8" s="12"/>
      <c r="W8" s="8"/>
      <c r="X8" s="8" t="str">
        <f t="shared" ref="X8:BE8" ca="1" si="12">IF(AND(X7="estimates",W7=""),"first estimate","")</f>
        <v>first estimate</v>
      </c>
      <c r="Y8" s="8" t="str">
        <f t="shared" ca="1" si="12"/>
        <v/>
      </c>
      <c r="Z8" s="8" t="str">
        <f t="shared" ca="1" si="12"/>
        <v/>
      </c>
      <c r="AA8" s="8" t="str">
        <f t="shared" ca="1" si="12"/>
        <v/>
      </c>
      <c r="AB8" s="8" t="str">
        <f t="shared" ca="1" si="12"/>
        <v/>
      </c>
      <c r="AC8" s="8" t="str">
        <f t="shared" ca="1" si="12"/>
        <v/>
      </c>
      <c r="AD8" s="8" t="str">
        <f t="shared" ca="1" si="12"/>
        <v/>
      </c>
      <c r="AE8" s="8" t="str">
        <f t="shared" ca="1" si="12"/>
        <v/>
      </c>
      <c r="AF8" s="8" t="str">
        <f t="shared" ca="1" si="12"/>
        <v/>
      </c>
      <c r="AG8" s="8" t="str">
        <f t="shared" ca="1" si="12"/>
        <v/>
      </c>
      <c r="AH8" s="8" t="str">
        <f t="shared" ca="1" si="12"/>
        <v/>
      </c>
      <c r="AI8" s="8" t="str">
        <f t="shared" ca="1" si="12"/>
        <v/>
      </c>
      <c r="AJ8" s="8" t="str">
        <f t="shared" ca="1" si="12"/>
        <v/>
      </c>
      <c r="AK8" s="8" t="str">
        <f t="shared" ca="1" si="12"/>
        <v/>
      </c>
      <c r="AL8" s="8" t="str">
        <f t="shared" ca="1" si="12"/>
        <v/>
      </c>
      <c r="AM8" s="8" t="str">
        <f t="shared" ca="1" si="12"/>
        <v/>
      </c>
      <c r="AN8" s="8" t="str">
        <f t="shared" ca="1" si="12"/>
        <v/>
      </c>
      <c r="AO8" s="8" t="str">
        <f t="shared" ca="1" si="12"/>
        <v/>
      </c>
      <c r="AP8" s="8" t="str">
        <f t="shared" ca="1" si="12"/>
        <v/>
      </c>
      <c r="AQ8" s="8" t="str">
        <f t="shared" ca="1" si="12"/>
        <v/>
      </c>
      <c r="AR8" s="8" t="str">
        <f t="shared" ca="1" si="12"/>
        <v/>
      </c>
      <c r="AS8" s="8" t="str">
        <f t="shared" ca="1" si="12"/>
        <v/>
      </c>
      <c r="AT8" s="8" t="str">
        <f t="shared" ca="1" si="12"/>
        <v/>
      </c>
      <c r="AU8" s="8" t="str">
        <f t="shared" ca="1" si="12"/>
        <v/>
      </c>
      <c r="AV8" s="8" t="str">
        <f t="shared" ca="1" si="12"/>
        <v/>
      </c>
      <c r="AW8" s="8" t="str">
        <f t="shared" ca="1" si="12"/>
        <v/>
      </c>
      <c r="AX8" s="8" t="str">
        <f t="shared" ca="1" si="12"/>
        <v/>
      </c>
      <c r="AY8" s="8" t="str">
        <f t="shared" ca="1" si="12"/>
        <v/>
      </c>
      <c r="AZ8" s="8" t="str">
        <f t="shared" ca="1" si="12"/>
        <v/>
      </c>
      <c r="BA8" s="8" t="str">
        <f t="shared" ca="1" si="12"/>
        <v/>
      </c>
      <c r="BB8" s="8" t="str">
        <f t="shared" ca="1" si="12"/>
        <v/>
      </c>
      <c r="BC8" s="8" t="str">
        <f t="shared" ca="1" si="12"/>
        <v/>
      </c>
      <c r="BD8" s="8" t="str">
        <f t="shared" ca="1" si="12"/>
        <v/>
      </c>
      <c r="BE8" s="8" t="str">
        <f t="shared" ca="1" si="12"/>
        <v/>
      </c>
    </row>
    <row r="9" spans="1:81" hidden="1" x14ac:dyDescent="0.2"/>
    <row r="10" spans="1:81" hidden="1" x14ac:dyDescent="0.2"/>
    <row r="11" spans="1:81" ht="17" thickBot="1" x14ac:dyDescent="0.25">
      <c r="J11" s="2" t="str">
        <f ca="1">CONCATENATE(J5,"/",J4,"/",J3,LEFT(J7,1))</f>
        <v>1/1/2016</v>
      </c>
      <c r="K11" s="2" t="str">
        <f t="shared" ref="K11:W11" ca="1" si="13">CONCATENATE(K5,"/",K4,"/",K3,LEFT(K7,1))</f>
        <v>1/2/2016</v>
      </c>
      <c r="L11" s="2" t="str">
        <f t="shared" ca="1" si="13"/>
        <v>1/3/2016</v>
      </c>
      <c r="M11" s="2" t="str">
        <f t="shared" ca="1" si="13"/>
        <v>1/4/2016</v>
      </c>
      <c r="N11" s="2" t="str">
        <f t="shared" ca="1" si="13"/>
        <v>1/5/2016</v>
      </c>
      <c r="O11" s="2" t="str">
        <f t="shared" ca="1" si="13"/>
        <v>1/6/2016</v>
      </c>
      <c r="P11" s="2" t="str">
        <f t="shared" ca="1" si="13"/>
        <v>1/7/2016</v>
      </c>
      <c r="Q11" s="2" t="str">
        <f t="shared" ca="1" si="13"/>
        <v>1/8/2016</v>
      </c>
      <c r="R11" s="2" t="str">
        <f t="shared" ca="1" si="13"/>
        <v>1/9/2016</v>
      </c>
      <c r="S11" s="2" t="str">
        <f t="shared" ca="1" si="13"/>
        <v>1/10/2016</v>
      </c>
      <c r="T11" s="2" t="str">
        <f t="shared" ca="1" si="13"/>
        <v>1/11/2016</v>
      </c>
      <c r="U11" s="2" t="str">
        <f t="shared" ca="1" si="13"/>
        <v>1/12/2016</v>
      </c>
      <c r="V11" s="13" t="str">
        <f t="shared" ca="1" si="13"/>
        <v>1/1/2017</v>
      </c>
      <c r="W11" s="9" t="str">
        <f t="shared" ca="1" si="13"/>
        <v>1/2/2017</v>
      </c>
      <c r="X11" s="9" t="str">
        <f t="shared" ref="X11:BE11" ca="1" si="14">CONCATENATE(X5,"/",X4,"/",X3,LEFT(X7,1))</f>
        <v>1/3/2017e</v>
      </c>
      <c r="Y11" s="9" t="str">
        <f t="shared" ca="1" si="14"/>
        <v>1/4/2017e</v>
      </c>
      <c r="Z11" s="9" t="str">
        <f t="shared" ca="1" si="14"/>
        <v>1/5/2017e</v>
      </c>
      <c r="AA11" s="9" t="str">
        <f t="shared" ca="1" si="14"/>
        <v>1/6/2017e</v>
      </c>
      <c r="AB11" s="9" t="str">
        <f t="shared" ca="1" si="14"/>
        <v>1/7/2017e</v>
      </c>
      <c r="AC11" s="9" t="str">
        <f t="shared" ca="1" si="14"/>
        <v>1/8/2017e</v>
      </c>
      <c r="AD11" s="9" t="str">
        <f t="shared" ca="1" si="14"/>
        <v>1/9/2017e</v>
      </c>
      <c r="AE11" s="9" t="str">
        <f t="shared" ca="1" si="14"/>
        <v>1/10/2017e</v>
      </c>
      <c r="AF11" s="9" t="str">
        <f t="shared" ca="1" si="14"/>
        <v>1/11/2017e</v>
      </c>
      <c r="AG11" s="9" t="str">
        <f t="shared" ca="1" si="14"/>
        <v>1/12/2017e</v>
      </c>
      <c r="AH11" s="9" t="str">
        <f t="shared" ca="1" si="14"/>
        <v>1/1/2018e</v>
      </c>
      <c r="AI11" s="9" t="str">
        <f t="shared" ca="1" si="14"/>
        <v>1/2/2018e</v>
      </c>
      <c r="AJ11" s="9" t="str">
        <f t="shared" ca="1" si="14"/>
        <v>1/3/2018e</v>
      </c>
      <c r="AK11" s="9" t="str">
        <f t="shared" ca="1" si="14"/>
        <v>1/4/2018e</v>
      </c>
      <c r="AL11" s="9" t="str">
        <f t="shared" ca="1" si="14"/>
        <v>1/5/2018e</v>
      </c>
      <c r="AM11" s="9" t="str">
        <f t="shared" ca="1" si="14"/>
        <v>1/6/2018e</v>
      </c>
      <c r="AN11" s="9" t="str">
        <f t="shared" ca="1" si="14"/>
        <v>1/7/2018e</v>
      </c>
      <c r="AO11" s="9" t="str">
        <f t="shared" ca="1" si="14"/>
        <v>1/8/2018e</v>
      </c>
      <c r="AP11" s="9" t="str">
        <f t="shared" ca="1" si="14"/>
        <v>1/9/2018e</v>
      </c>
      <c r="AQ11" s="9" t="str">
        <f t="shared" ca="1" si="14"/>
        <v>1/10/2018e</v>
      </c>
      <c r="AR11" s="9" t="str">
        <f t="shared" ca="1" si="14"/>
        <v>1/11/2018e</v>
      </c>
      <c r="AS11" s="9" t="str">
        <f t="shared" ca="1" si="14"/>
        <v>1/12/2018e</v>
      </c>
      <c r="AT11" s="9" t="str">
        <f t="shared" ca="1" si="14"/>
        <v>1/1/2019e</v>
      </c>
      <c r="AU11" s="9" t="str">
        <f t="shared" ca="1" si="14"/>
        <v>1/2/2019e</v>
      </c>
      <c r="AV11" s="9" t="str">
        <f t="shared" ca="1" si="14"/>
        <v>1/3/2019e</v>
      </c>
      <c r="AW11" s="9" t="str">
        <f t="shared" ca="1" si="14"/>
        <v>1/4/2019e</v>
      </c>
      <c r="AX11" s="9" t="str">
        <f t="shared" ca="1" si="14"/>
        <v>1/5/2019e</v>
      </c>
      <c r="AY11" s="9" t="str">
        <f t="shared" ca="1" si="14"/>
        <v>1/6/2019e</v>
      </c>
      <c r="AZ11" s="9" t="str">
        <f t="shared" ca="1" si="14"/>
        <v>1/7/2019e</v>
      </c>
      <c r="BA11" s="9" t="str">
        <f t="shared" ca="1" si="14"/>
        <v>1/8/2019e</v>
      </c>
      <c r="BB11" s="9" t="str">
        <f t="shared" ca="1" si="14"/>
        <v>1/9/2019e</v>
      </c>
      <c r="BC11" s="9" t="str">
        <f t="shared" ca="1" si="14"/>
        <v>1/10/2019e</v>
      </c>
      <c r="BD11" s="9" t="str">
        <f t="shared" ca="1" si="14"/>
        <v>1/11/2019e</v>
      </c>
      <c r="BE11" s="9" t="str">
        <f t="shared" ca="1" si="14"/>
        <v>1/12/2019e</v>
      </c>
    </row>
    <row r="12" spans="1:81" ht="17" thickBot="1" x14ac:dyDescent="0.25">
      <c r="A12" s="208"/>
      <c r="B12" s="209" t="s">
        <v>155</v>
      </c>
      <c r="C12" s="210"/>
      <c r="D12" s="210"/>
      <c r="E12" s="210"/>
      <c r="F12" s="210"/>
      <c r="G12" s="210"/>
      <c r="H12" s="211"/>
    </row>
    <row r="13" spans="1:81" s="27" customFormat="1" ht="17" thickBot="1" x14ac:dyDescent="0.25">
      <c r="A13" s="206"/>
      <c r="B13" s="206" t="s">
        <v>140</v>
      </c>
      <c r="E13" s="207" t="s">
        <v>141</v>
      </c>
      <c r="F13" s="206" t="s">
        <v>154</v>
      </c>
      <c r="G13" s="206"/>
      <c r="H13" s="206"/>
      <c r="I13" s="126" t="s">
        <v>37</v>
      </c>
      <c r="V13" s="28"/>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81" s="31" customFormat="1" x14ac:dyDescent="0.2">
      <c r="B14" s="177" t="s">
        <v>147</v>
      </c>
      <c r="E14" s="308">
        <v>14500</v>
      </c>
      <c r="I14" s="127" t="s">
        <v>8</v>
      </c>
      <c r="J14" s="31">
        <v>10000</v>
      </c>
      <c r="K14" s="31">
        <v>10300</v>
      </c>
      <c r="L14" s="31">
        <v>10609</v>
      </c>
      <c r="M14" s="31">
        <v>10927.27</v>
      </c>
      <c r="N14" s="31">
        <v>11255.088100000001</v>
      </c>
      <c r="O14" s="31">
        <v>11592.740743</v>
      </c>
      <c r="P14" s="31">
        <v>11940.52296529</v>
      </c>
      <c r="Q14" s="31">
        <v>12298.7386542487</v>
      </c>
      <c r="R14" s="31">
        <v>12667.700813876161</v>
      </c>
      <c r="S14" s="31">
        <v>13047.731838292446</v>
      </c>
      <c r="T14" s="31">
        <v>13439.163793441219</v>
      </c>
      <c r="U14" s="31">
        <v>13842.338707244457</v>
      </c>
      <c r="V14" s="31">
        <v>14396.032255534235</v>
      </c>
      <c r="W14" s="32">
        <f ca="1">IF(SUM(Q14:V14)=0,$E$14,V14)*(1+W15)</f>
        <v>14851.906610292821</v>
      </c>
      <c r="X14" s="32">
        <f t="shared" ref="X14:BE14" ca="1" si="15">IF(SUM(R14:W14)=0,$E$14,W14)*(1+X15)</f>
        <v>15326.3425158994</v>
      </c>
      <c r="Y14" s="32">
        <f t="shared" ca="1" si="15"/>
        <v>15815.934012935077</v>
      </c>
      <c r="Z14" s="32">
        <f t="shared" ca="1" si="15"/>
        <v>16321.165238348281</v>
      </c>
      <c r="AA14" s="32">
        <f t="shared" ca="1" si="15"/>
        <v>16842.535794573298</v>
      </c>
      <c r="AB14" s="32">
        <f t="shared" ca="1" si="15"/>
        <v>17380.561243566612</v>
      </c>
      <c r="AC14" s="32">
        <f t="shared" ca="1" si="15"/>
        <v>17935.773616624992</v>
      </c>
      <c r="AD14" s="32">
        <f t="shared" ca="1" si="15"/>
        <v>18508.721940489402</v>
      </c>
      <c r="AE14" s="32">
        <f t="shared" ca="1" si="15"/>
        <v>19099.972780255037</v>
      </c>
      <c r="AF14" s="32">
        <f t="shared" ca="1" si="15"/>
        <v>19710.110799624297</v>
      </c>
      <c r="AG14" s="32">
        <f t="shared" ca="1" si="15"/>
        <v>20339.739339056741</v>
      </c>
      <c r="AH14" s="32">
        <f t="shared" ca="1" si="15"/>
        <v>20989.481012387721</v>
      </c>
      <c r="AI14" s="32">
        <f t="shared" ca="1" si="15"/>
        <v>21659.978322505664</v>
      </c>
      <c r="AJ14" s="32">
        <f t="shared" ca="1" si="15"/>
        <v>22351.894296696821</v>
      </c>
      <c r="AK14" s="32">
        <f t="shared" ca="1" si="15"/>
        <v>23065.91314228575</v>
      </c>
      <c r="AL14" s="32">
        <f t="shared" ca="1" si="15"/>
        <v>23802.740923219881</v>
      </c>
      <c r="AM14" s="32">
        <f t="shared" ca="1" si="15"/>
        <v>24563.106258267184</v>
      </c>
      <c r="AN14" s="32">
        <f t="shared" ca="1" si="15"/>
        <v>25347.761041517388</v>
      </c>
      <c r="AO14" s="32">
        <f t="shared" ca="1" si="15"/>
        <v>26157.481185899196</v>
      </c>
      <c r="AP14" s="32">
        <f t="shared" ca="1" si="15"/>
        <v>26993.067390448756</v>
      </c>
      <c r="AQ14" s="32">
        <f t="shared" ca="1" si="15"/>
        <v>27855.345932088094</v>
      </c>
      <c r="AR14" s="32">
        <f t="shared" ca="1" si="15"/>
        <v>28745.169482696467</v>
      </c>
      <c r="AS14" s="32">
        <f t="shared" ca="1" si="15"/>
        <v>29663.417952282605</v>
      </c>
      <c r="AT14" s="32">
        <f t="shared" ca="1" si="15"/>
        <v>30610.999359091635</v>
      </c>
      <c r="AU14" s="32">
        <f t="shared" ca="1" si="15"/>
        <v>31588.850727507066</v>
      </c>
      <c r="AV14" s="32">
        <f t="shared" ca="1" si="15"/>
        <v>32597.939014635769</v>
      </c>
      <c r="AW14" s="32">
        <f t="shared" ca="1" si="15"/>
        <v>33639.262066492192</v>
      </c>
      <c r="AX14" s="32">
        <f t="shared" ca="1" si="15"/>
        <v>34713.849604727366</v>
      </c>
      <c r="AY14" s="32">
        <f t="shared" ca="1" si="15"/>
        <v>35822.764244878381</v>
      </c>
      <c r="AZ14" s="32">
        <f t="shared" ca="1" si="15"/>
        <v>36967.102547145332</v>
      </c>
      <c r="BA14" s="32">
        <f t="shared" ca="1" si="15"/>
        <v>38147.996100734701</v>
      </c>
      <c r="BB14" s="32">
        <f t="shared" ca="1" si="15"/>
        <v>39366.612642841508</v>
      </c>
      <c r="BC14" s="32">
        <f t="shared" ca="1" si="15"/>
        <v>40624.157213376726</v>
      </c>
      <c r="BD14" s="32">
        <f t="shared" ca="1" si="15"/>
        <v>41921.873346581822</v>
      </c>
      <c r="BE14" s="32">
        <f t="shared" ca="1" si="15"/>
        <v>43261.044300708745</v>
      </c>
    </row>
    <row r="15" spans="1:81" s="187" customFormat="1" ht="17" thickBot="1" x14ac:dyDescent="0.25">
      <c r="B15" s="178" t="s">
        <v>15</v>
      </c>
      <c r="E15" s="309">
        <v>0.03</v>
      </c>
      <c r="I15" s="128" t="s">
        <v>15</v>
      </c>
      <c r="K15" s="187">
        <f t="shared" ref="K15:V15" si="16">K14/J14-1</f>
        <v>3.0000000000000027E-2</v>
      </c>
      <c r="L15" s="187">
        <f t="shared" si="16"/>
        <v>3.0000000000000027E-2</v>
      </c>
      <c r="M15" s="187">
        <f t="shared" si="16"/>
        <v>3.0000000000000027E-2</v>
      </c>
      <c r="N15" s="187">
        <f t="shared" si="16"/>
        <v>3.0000000000000027E-2</v>
      </c>
      <c r="O15" s="187">
        <f t="shared" si="16"/>
        <v>3.0000000000000027E-2</v>
      </c>
      <c r="P15" s="187">
        <f t="shared" si="16"/>
        <v>3.0000000000000027E-2</v>
      </c>
      <c r="Q15" s="187">
        <f t="shared" si="16"/>
        <v>3.0000000000000027E-2</v>
      </c>
      <c r="R15" s="187">
        <f t="shared" si="16"/>
        <v>3.0000000000000027E-2</v>
      </c>
      <c r="S15" s="187">
        <f t="shared" si="16"/>
        <v>3.0000000000000027E-2</v>
      </c>
      <c r="T15" s="187">
        <f t="shared" si="16"/>
        <v>3.0000000000000027E-2</v>
      </c>
      <c r="U15" s="187">
        <f t="shared" si="16"/>
        <v>3.0000000000000027E-2</v>
      </c>
      <c r="V15" s="188">
        <f t="shared" si="16"/>
        <v>4.0000000000000036E-2</v>
      </c>
      <c r="W15" s="186">
        <f ca="1">IFERROR(IF(V$7="estimates",V15,IF(SUM(S14:V14)=0,$E15,AVERAGE(Q15:V15))),$E15)</f>
        <v>3.1666666666666697E-2</v>
      </c>
      <c r="X15" s="186">
        <f t="shared" ref="X15:BE15" ca="1" si="17">IFERROR(IF(W$7="estimates",W15,IF(SUM(T14:W14)=0,$E15,AVERAGE(R15:W15))),$E15)</f>
        <v>3.1944444444444477E-2</v>
      </c>
      <c r="Y15" s="186">
        <f t="shared" ca="1" si="17"/>
        <v>3.1944444444444477E-2</v>
      </c>
      <c r="Z15" s="186">
        <f t="shared" ca="1" si="17"/>
        <v>3.1944444444444477E-2</v>
      </c>
      <c r="AA15" s="186">
        <f t="shared" ca="1" si="17"/>
        <v>3.1944444444444477E-2</v>
      </c>
      <c r="AB15" s="186">
        <f t="shared" ca="1" si="17"/>
        <v>3.1944444444444477E-2</v>
      </c>
      <c r="AC15" s="186">
        <f t="shared" ca="1" si="17"/>
        <v>3.1944444444444477E-2</v>
      </c>
      <c r="AD15" s="186">
        <f t="shared" ca="1" si="17"/>
        <v>3.1944444444444477E-2</v>
      </c>
      <c r="AE15" s="186">
        <f t="shared" ca="1" si="17"/>
        <v>3.1944444444444477E-2</v>
      </c>
      <c r="AF15" s="186">
        <f t="shared" ca="1" si="17"/>
        <v>3.1944444444444477E-2</v>
      </c>
      <c r="AG15" s="186">
        <f t="shared" ca="1" si="17"/>
        <v>3.1944444444444477E-2</v>
      </c>
      <c r="AH15" s="186">
        <f t="shared" ca="1" si="17"/>
        <v>3.1944444444444477E-2</v>
      </c>
      <c r="AI15" s="186">
        <f t="shared" ca="1" si="17"/>
        <v>3.1944444444444477E-2</v>
      </c>
      <c r="AJ15" s="186">
        <f t="shared" ca="1" si="17"/>
        <v>3.1944444444444477E-2</v>
      </c>
      <c r="AK15" s="186">
        <f t="shared" ca="1" si="17"/>
        <v>3.1944444444444477E-2</v>
      </c>
      <c r="AL15" s="186">
        <f t="shared" ca="1" si="17"/>
        <v>3.1944444444444477E-2</v>
      </c>
      <c r="AM15" s="186">
        <f t="shared" ca="1" si="17"/>
        <v>3.1944444444444477E-2</v>
      </c>
      <c r="AN15" s="186">
        <f t="shared" ca="1" si="17"/>
        <v>3.1944444444444477E-2</v>
      </c>
      <c r="AO15" s="186">
        <f t="shared" ca="1" si="17"/>
        <v>3.1944444444444477E-2</v>
      </c>
      <c r="AP15" s="186">
        <f t="shared" ca="1" si="17"/>
        <v>3.1944444444444477E-2</v>
      </c>
      <c r="AQ15" s="186">
        <f t="shared" ca="1" si="17"/>
        <v>3.1944444444444477E-2</v>
      </c>
      <c r="AR15" s="186">
        <f t="shared" ca="1" si="17"/>
        <v>3.1944444444444477E-2</v>
      </c>
      <c r="AS15" s="186">
        <f t="shared" ca="1" si="17"/>
        <v>3.1944444444444477E-2</v>
      </c>
      <c r="AT15" s="186">
        <f t="shared" ca="1" si="17"/>
        <v>3.1944444444444477E-2</v>
      </c>
      <c r="AU15" s="186">
        <f t="shared" ca="1" si="17"/>
        <v>3.1944444444444477E-2</v>
      </c>
      <c r="AV15" s="186">
        <f t="shared" ca="1" si="17"/>
        <v>3.1944444444444477E-2</v>
      </c>
      <c r="AW15" s="186">
        <f t="shared" ca="1" si="17"/>
        <v>3.1944444444444477E-2</v>
      </c>
      <c r="AX15" s="186">
        <f t="shared" ca="1" si="17"/>
        <v>3.1944444444444477E-2</v>
      </c>
      <c r="AY15" s="186">
        <f t="shared" ca="1" si="17"/>
        <v>3.1944444444444477E-2</v>
      </c>
      <c r="AZ15" s="186">
        <f t="shared" ca="1" si="17"/>
        <v>3.1944444444444477E-2</v>
      </c>
      <c r="BA15" s="186">
        <f t="shared" ca="1" si="17"/>
        <v>3.1944444444444477E-2</v>
      </c>
      <c r="BB15" s="186">
        <f t="shared" ca="1" si="17"/>
        <v>3.1944444444444477E-2</v>
      </c>
      <c r="BC15" s="186">
        <f t="shared" ca="1" si="17"/>
        <v>3.1944444444444477E-2</v>
      </c>
      <c r="BD15" s="186">
        <f t="shared" ca="1" si="17"/>
        <v>3.1944444444444477E-2</v>
      </c>
      <c r="BE15" s="186">
        <f t="shared" ca="1" si="17"/>
        <v>3.1944444444444477E-2</v>
      </c>
    </row>
    <row r="16" spans="1:81" s="33" customFormat="1" ht="17" outlineLevel="1" thickTop="1" x14ac:dyDescent="0.2">
      <c r="B16" s="180" t="s">
        <v>9</v>
      </c>
      <c r="E16" s="35"/>
      <c r="I16" s="130" t="s">
        <v>9</v>
      </c>
      <c r="V16" s="34"/>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row>
    <row r="17" spans="2:57" s="144" customFormat="1" ht="17" outlineLevel="1" thickBot="1" x14ac:dyDescent="0.25">
      <c r="B17" s="241" t="s">
        <v>162</v>
      </c>
      <c r="E17" s="242"/>
      <c r="I17" s="243" t="s">
        <v>162</v>
      </c>
      <c r="V17" s="244"/>
      <c r="W17" s="242"/>
      <c r="X17" s="242"/>
      <c r="Y17" s="242"/>
      <c r="Z17" s="242"/>
      <c r="AA17" s="242"/>
      <c r="AB17" s="242"/>
      <c r="AC17" s="242"/>
      <c r="AD17" s="242"/>
      <c r="AE17" s="242"/>
      <c r="AF17" s="242"/>
      <c r="AG17" s="242"/>
      <c r="AH17" s="242"/>
      <c r="AI17" s="242"/>
      <c r="AJ17" s="242"/>
      <c r="AK17" s="242"/>
      <c r="AL17" s="242"/>
      <c r="AM17" s="242"/>
      <c r="AN17" s="242"/>
      <c r="AO17" s="242"/>
      <c r="AP17" s="242"/>
      <c r="AQ17" s="242"/>
      <c r="AR17" s="242"/>
      <c r="AS17" s="242"/>
      <c r="AT17" s="242"/>
      <c r="AU17" s="242"/>
      <c r="AV17" s="242"/>
      <c r="AW17" s="242"/>
      <c r="AX17" s="242"/>
      <c r="AY17" s="242"/>
      <c r="AZ17" s="242"/>
      <c r="BA17" s="242"/>
      <c r="BB17" s="242"/>
      <c r="BC17" s="242"/>
      <c r="BD17" s="242"/>
      <c r="BE17" s="242"/>
    </row>
    <row r="18" spans="2:57" s="88" customFormat="1" outlineLevel="1" x14ac:dyDescent="0.2">
      <c r="B18" s="237" t="s">
        <v>163</v>
      </c>
      <c r="E18" s="310">
        <v>1000</v>
      </c>
      <c r="I18" s="238" t="s">
        <v>163</v>
      </c>
      <c r="J18" s="88">
        <v>556.83741817755913</v>
      </c>
      <c r="K18" s="88">
        <v>584.67928908643717</v>
      </c>
      <c r="L18" s="88">
        <v>613.913253540759</v>
      </c>
      <c r="M18" s="88">
        <v>644.60891621779695</v>
      </c>
      <c r="N18" s="88">
        <v>676.83936202868688</v>
      </c>
      <c r="O18" s="88">
        <v>710.6813301301213</v>
      </c>
      <c r="P18" s="88">
        <v>746.21539663662736</v>
      </c>
      <c r="Q18" s="88">
        <v>783.52616646845877</v>
      </c>
      <c r="R18" s="88">
        <v>822.70247479188174</v>
      </c>
      <c r="S18" s="88">
        <v>863.83759853147592</v>
      </c>
      <c r="T18" s="88">
        <v>907.02947845804977</v>
      </c>
      <c r="U18" s="88">
        <v>952.38095238095229</v>
      </c>
      <c r="V18" s="235">
        <v>1000</v>
      </c>
      <c r="W18" s="152">
        <f t="shared" ref="W18" ca="1" si="18">IFERROR(IF(SUM(S18:V18)=0,$E18,V18)*(1+W19),0)</f>
        <v>1050</v>
      </c>
      <c r="X18" s="152">
        <f t="shared" ref="X18" ca="1" si="19">IFERROR(IF(SUM(T18:W18)=0,$E18,W18)*(1+X19),0)</f>
        <v>1102.5</v>
      </c>
      <c r="Y18" s="152">
        <f t="shared" ref="Y18" ca="1" si="20">IFERROR(IF(SUM(U18:X18)=0,$E18,X18)*(1+Y19),0)</f>
        <v>1157.625</v>
      </c>
      <c r="Z18" s="152">
        <f t="shared" ref="Z18" ca="1" si="21">IFERROR(IF(SUM(V18:Y18)=0,$E18,Y18)*(1+Z19),0)</f>
        <v>1215.5062500000001</v>
      </c>
      <c r="AA18" s="152">
        <f t="shared" ref="AA18" ca="1" si="22">IFERROR(IF(SUM(W18:Z18)=0,$E18,Z18)*(1+AA19),0)</f>
        <v>1276.2815625000003</v>
      </c>
      <c r="AB18" s="152">
        <f t="shared" ref="AB18" ca="1" si="23">IFERROR(IF(SUM(X18:AA18)=0,$E18,AA18)*(1+AB19),0)</f>
        <v>1340.0956406250004</v>
      </c>
      <c r="AC18" s="152">
        <f t="shared" ref="AC18" ca="1" si="24">IFERROR(IF(SUM(Y18:AB18)=0,$E18,AB18)*(1+AC19),0)</f>
        <v>1407.1004226562504</v>
      </c>
      <c r="AD18" s="152">
        <f t="shared" ref="AD18" ca="1" si="25">IFERROR(IF(SUM(Z18:AC18)=0,$E18,AC18)*(1+AD19),0)</f>
        <v>1477.4554437890631</v>
      </c>
      <c r="AE18" s="152">
        <f t="shared" ref="AE18" ca="1" si="26">IFERROR(IF(SUM(AA18:AD18)=0,$E18,AD18)*(1+AE19),0)</f>
        <v>1551.3282159785163</v>
      </c>
      <c r="AF18" s="152">
        <f t="shared" ref="AF18" ca="1" si="27">IFERROR(IF(SUM(AB18:AE18)=0,$E18,AE18)*(1+AF19),0)</f>
        <v>1628.8946267774422</v>
      </c>
      <c r="AG18" s="152">
        <f t="shared" ref="AG18" ca="1" si="28">IFERROR(IF(SUM(AC18:AF18)=0,$E18,AF18)*(1+AG19),0)</f>
        <v>1710.3393581163143</v>
      </c>
      <c r="AH18" s="152">
        <f t="shared" ref="AH18" ca="1" si="29">IFERROR(IF(SUM(AD18:AG18)=0,$E18,AG18)*(1+AH19),0)</f>
        <v>1795.8563260221301</v>
      </c>
      <c r="AI18" s="152">
        <f t="shared" ref="AI18" ca="1" si="30">IFERROR(IF(SUM(AE18:AH18)=0,$E18,AH18)*(1+AI19),0)</f>
        <v>1885.6491423232367</v>
      </c>
      <c r="AJ18" s="152">
        <f t="shared" ref="AJ18" ca="1" si="31">IFERROR(IF(SUM(AF18:AI18)=0,$E18,AI18)*(1+AJ19),0)</f>
        <v>1979.9315994393985</v>
      </c>
      <c r="AK18" s="152">
        <f t="shared" ref="AK18" ca="1" si="32">IFERROR(IF(SUM(AG18:AJ18)=0,$E18,AJ18)*(1+AK19),0)</f>
        <v>2078.9281794113685</v>
      </c>
      <c r="AL18" s="152">
        <f t="shared" ref="AL18" ca="1" si="33">IFERROR(IF(SUM(AH18:AK18)=0,$E18,AK18)*(1+AL19),0)</f>
        <v>2182.874588381937</v>
      </c>
      <c r="AM18" s="152">
        <f t="shared" ref="AM18" ca="1" si="34">IFERROR(IF(SUM(AI18:AL18)=0,$E18,AL18)*(1+AM19),0)</f>
        <v>2292.0183178010338</v>
      </c>
      <c r="AN18" s="152">
        <f t="shared" ref="AN18" ca="1" si="35">IFERROR(IF(SUM(AJ18:AM18)=0,$E18,AM18)*(1+AN19),0)</f>
        <v>2406.6192336910858</v>
      </c>
      <c r="AO18" s="152">
        <f t="shared" ref="AO18" ca="1" si="36">IFERROR(IF(SUM(AK18:AN18)=0,$E18,AN18)*(1+AO19),0)</f>
        <v>2526.9501953756403</v>
      </c>
      <c r="AP18" s="152">
        <f t="shared" ref="AP18" ca="1" si="37">IFERROR(IF(SUM(AL18:AO18)=0,$E18,AO18)*(1+AP19),0)</f>
        <v>2653.2977051444223</v>
      </c>
      <c r="AQ18" s="152">
        <f t="shared" ref="AQ18" ca="1" si="38">IFERROR(IF(SUM(AM18:AP18)=0,$E18,AP18)*(1+AQ19),0)</f>
        <v>2785.9625904016434</v>
      </c>
      <c r="AR18" s="152">
        <f t="shared" ref="AR18" ca="1" si="39">IFERROR(IF(SUM(AN18:AQ18)=0,$E18,AQ18)*(1+AR19),0)</f>
        <v>2925.2607199217259</v>
      </c>
      <c r="AS18" s="152">
        <f t="shared" ref="AS18" ca="1" si="40">IFERROR(IF(SUM(AO18:AR18)=0,$E18,AR18)*(1+AS19),0)</f>
        <v>3071.5237559178122</v>
      </c>
      <c r="AT18" s="152">
        <f t="shared" ref="AT18" ca="1" si="41">IFERROR(IF(SUM(AP18:AS18)=0,$E18,AS18)*(1+AT19),0)</f>
        <v>3225.0999437137029</v>
      </c>
      <c r="AU18" s="152">
        <f t="shared" ref="AU18" ca="1" si="42">IFERROR(IF(SUM(AQ18:AT18)=0,$E18,AT18)*(1+AU19),0)</f>
        <v>3386.3549408993881</v>
      </c>
      <c r="AV18" s="152">
        <f t="shared" ref="AV18" ca="1" si="43">IFERROR(IF(SUM(AR18:AU18)=0,$E18,AU18)*(1+AV19),0)</f>
        <v>3555.6726879443577</v>
      </c>
      <c r="AW18" s="152">
        <f t="shared" ref="AW18" ca="1" si="44">IFERROR(IF(SUM(AS18:AV18)=0,$E18,AV18)*(1+AW19),0)</f>
        <v>3733.4563223415757</v>
      </c>
      <c r="AX18" s="152">
        <f t="shared" ref="AX18" ca="1" si="45">IFERROR(IF(SUM(AT18:AW18)=0,$E18,AW18)*(1+AX19),0)</f>
        <v>3920.1291384586548</v>
      </c>
      <c r="AY18" s="152">
        <f t="shared" ref="AY18" ca="1" si="46">IFERROR(IF(SUM(AU18:AX18)=0,$E18,AX18)*(1+AY19),0)</f>
        <v>4116.1355953815873</v>
      </c>
      <c r="AZ18" s="152">
        <f t="shared" ref="AZ18" ca="1" si="47">IFERROR(IF(SUM(AV18:AY18)=0,$E18,AY18)*(1+AZ19),0)</f>
        <v>4321.9423751506665</v>
      </c>
      <c r="BA18" s="152">
        <f t="shared" ref="BA18" ca="1" si="48">IFERROR(IF(SUM(AW18:AZ18)=0,$E18,AZ18)*(1+BA19),0)</f>
        <v>4538.0394939081998</v>
      </c>
      <c r="BB18" s="152">
        <f t="shared" ref="BB18" ca="1" si="49">IFERROR(IF(SUM(AX18:BA18)=0,$E18,BA18)*(1+BB19),0)</f>
        <v>4764.9414686036098</v>
      </c>
      <c r="BC18" s="152">
        <f t="shared" ref="BC18" ca="1" si="50">IFERROR(IF(SUM(AY18:BB18)=0,$E18,BB18)*(1+BC19),0)</f>
        <v>5003.1885420337903</v>
      </c>
      <c r="BD18" s="152">
        <f t="shared" ref="BD18" ca="1" si="51">IFERROR(IF(SUM(AZ18:BC18)=0,$E18,BC18)*(1+BD19),0)</f>
        <v>5253.3479691354796</v>
      </c>
      <c r="BE18" s="152">
        <f t="shared" ref="BE18" ca="1" si="52">IFERROR(IF(SUM(BA18:BD18)=0,$E18,BD18)*(1+BE19),0)</f>
        <v>5516.0153675922538</v>
      </c>
    </row>
    <row r="19" spans="2:57" s="212" customFormat="1" ht="17" outlineLevel="1" thickBot="1" x14ac:dyDescent="0.25">
      <c r="B19" s="239" t="str">
        <f>CONCATENATE(B18," growth %")</f>
        <v>Facebook growth %</v>
      </c>
      <c r="E19" s="309">
        <v>0.05</v>
      </c>
      <c r="I19" s="240" t="str">
        <f>CONCATENATE(I18," growth %")</f>
        <v>Facebook growth %</v>
      </c>
      <c r="K19" s="212">
        <f t="shared" ref="K19:V19" si="53">K18/J18-1</f>
        <v>5.0000000000000044E-2</v>
      </c>
      <c r="L19" s="212">
        <f t="shared" si="53"/>
        <v>5.0000000000000044E-2</v>
      </c>
      <c r="M19" s="212">
        <f t="shared" si="53"/>
        <v>5.0000000000000044E-2</v>
      </c>
      <c r="N19" s="212">
        <f t="shared" si="53"/>
        <v>5.0000000000000044E-2</v>
      </c>
      <c r="O19" s="212">
        <f t="shared" si="53"/>
        <v>5.0000000000000044E-2</v>
      </c>
      <c r="P19" s="212">
        <f t="shared" si="53"/>
        <v>5.0000000000000044E-2</v>
      </c>
      <c r="Q19" s="212">
        <f t="shared" si="53"/>
        <v>5.0000000000000044E-2</v>
      </c>
      <c r="R19" s="212">
        <f t="shared" si="53"/>
        <v>5.0000000000000044E-2</v>
      </c>
      <c r="S19" s="212">
        <f t="shared" si="53"/>
        <v>5.0000000000000044E-2</v>
      </c>
      <c r="T19" s="212">
        <f t="shared" si="53"/>
        <v>5.0000000000000044E-2</v>
      </c>
      <c r="U19" s="212">
        <f t="shared" si="53"/>
        <v>5.0000000000000044E-2</v>
      </c>
      <c r="V19" s="212">
        <f t="shared" si="53"/>
        <v>5.0000000000000044E-2</v>
      </c>
      <c r="W19" s="245">
        <f t="shared" ref="W19:W23" ca="1" si="54">IF(V$7="estimates",V19,IF(SUM(K18:P18)=0,$E19,AVERAGE(Q19:V19)))</f>
        <v>5.0000000000000044E-2</v>
      </c>
      <c r="X19" s="245">
        <f t="shared" ref="X19" ca="1" si="55">IF(W$7="estimates",W19,IF(SUM(L18:Q18)=0,$E19,AVERAGE(R19:W19)))</f>
        <v>5.0000000000000044E-2</v>
      </c>
      <c r="Y19" s="245">
        <f t="shared" ref="Y19" ca="1" si="56">IF(X$7="estimates",X19,IF(SUM(M18:R18)=0,$E19,AVERAGE(S19:X19)))</f>
        <v>5.0000000000000044E-2</v>
      </c>
      <c r="Z19" s="245">
        <f t="shared" ref="Z19" ca="1" si="57">IF(Y$7="estimates",Y19,IF(SUM(N18:S18)=0,$E19,AVERAGE(T19:Y19)))</f>
        <v>5.0000000000000044E-2</v>
      </c>
      <c r="AA19" s="245">
        <f t="shared" ref="AA19" ca="1" si="58">IF(Z$7="estimates",Z19,IF(SUM(O18:T18)=0,$E19,AVERAGE(U19:Z19)))</f>
        <v>5.0000000000000044E-2</v>
      </c>
      <c r="AB19" s="245">
        <f t="shared" ref="AB19" ca="1" si="59">IF(AA$7="estimates",AA19,IF(SUM(P18:U18)=0,$E19,AVERAGE(V19:AA19)))</f>
        <v>5.0000000000000044E-2</v>
      </c>
      <c r="AC19" s="245">
        <f t="shared" ref="AC19" ca="1" si="60">IF(AB$7="estimates",AB19,IF(SUM(Q18:V18)=0,$E19,AVERAGE(W19:AB19)))</f>
        <v>5.0000000000000044E-2</v>
      </c>
      <c r="AD19" s="245">
        <f t="shared" ref="AD19" ca="1" si="61">IF(AC$7="estimates",AC19,IF(SUM(R18:W18)=0,$E19,AVERAGE(X19:AC19)))</f>
        <v>5.0000000000000044E-2</v>
      </c>
      <c r="AE19" s="245">
        <f t="shared" ref="AE19" ca="1" si="62">IF(AD$7="estimates",AD19,IF(SUM(S18:X18)=0,$E19,AVERAGE(Y19:AD19)))</f>
        <v>5.0000000000000044E-2</v>
      </c>
      <c r="AF19" s="245">
        <f t="shared" ref="AF19" ca="1" si="63">IF(AE$7="estimates",AE19,IF(SUM(T18:Y18)=0,$E19,AVERAGE(Z19:AE19)))</f>
        <v>5.0000000000000044E-2</v>
      </c>
      <c r="AG19" s="245">
        <f t="shared" ref="AG19" ca="1" si="64">IF(AF$7="estimates",AF19,IF(SUM(U18:Z18)=0,$E19,AVERAGE(AA19:AF19)))</f>
        <v>5.0000000000000044E-2</v>
      </c>
      <c r="AH19" s="245">
        <f t="shared" ref="AH19" ca="1" si="65">IF(AG$7="estimates",AG19,IF(SUM(V18:AA18)=0,$E19,AVERAGE(AB19:AG19)))</f>
        <v>5.0000000000000044E-2</v>
      </c>
      <c r="AI19" s="245">
        <f t="shared" ref="AI19" ca="1" si="66">IF(AH$7="estimates",AH19,IF(SUM(W18:AB18)=0,$E19,AVERAGE(AC19:AH19)))</f>
        <v>5.0000000000000044E-2</v>
      </c>
      <c r="AJ19" s="245">
        <f t="shared" ref="AJ19" ca="1" si="67">IF(AI$7="estimates",AI19,IF(SUM(X18:AC18)=0,$E19,AVERAGE(AD19:AI19)))</f>
        <v>5.0000000000000044E-2</v>
      </c>
      <c r="AK19" s="245">
        <f t="shared" ref="AK19" ca="1" si="68">IF(AJ$7="estimates",AJ19,IF(SUM(Y18:AD18)=0,$E19,AVERAGE(AE19:AJ19)))</f>
        <v>5.0000000000000044E-2</v>
      </c>
      <c r="AL19" s="245">
        <f t="shared" ref="AL19" ca="1" si="69">IF(AK$7="estimates",AK19,IF(SUM(Z18:AE18)=0,$E19,AVERAGE(AF19:AK19)))</f>
        <v>5.0000000000000044E-2</v>
      </c>
      <c r="AM19" s="245">
        <f t="shared" ref="AM19" ca="1" si="70">IF(AL$7="estimates",AL19,IF(SUM(AA18:AF18)=0,$E19,AVERAGE(AG19:AL19)))</f>
        <v>5.0000000000000044E-2</v>
      </c>
      <c r="AN19" s="245">
        <f t="shared" ref="AN19" ca="1" si="71">IF(AM$7="estimates",AM19,IF(SUM(AB18:AG18)=0,$E19,AVERAGE(AH19:AM19)))</f>
        <v>5.0000000000000044E-2</v>
      </c>
      <c r="AO19" s="245">
        <f t="shared" ref="AO19" ca="1" si="72">IF(AN$7="estimates",AN19,IF(SUM(AC18:AH18)=0,$E19,AVERAGE(AI19:AN19)))</f>
        <v>5.0000000000000044E-2</v>
      </c>
      <c r="AP19" s="245">
        <f t="shared" ref="AP19" ca="1" si="73">IF(AO$7="estimates",AO19,IF(SUM(AD18:AI18)=0,$E19,AVERAGE(AJ19:AO19)))</f>
        <v>5.0000000000000044E-2</v>
      </c>
      <c r="AQ19" s="245">
        <f t="shared" ref="AQ19" ca="1" si="74">IF(AP$7="estimates",AP19,IF(SUM(AE18:AJ18)=0,$E19,AVERAGE(AK19:AP19)))</f>
        <v>5.0000000000000044E-2</v>
      </c>
      <c r="AR19" s="245">
        <f t="shared" ref="AR19" ca="1" si="75">IF(AQ$7="estimates",AQ19,IF(SUM(AF18:AK18)=0,$E19,AVERAGE(AL19:AQ19)))</f>
        <v>5.0000000000000044E-2</v>
      </c>
      <c r="AS19" s="245">
        <f t="shared" ref="AS19" ca="1" si="76">IF(AR$7="estimates",AR19,IF(SUM(AG18:AL18)=0,$E19,AVERAGE(AM19:AR19)))</f>
        <v>5.0000000000000044E-2</v>
      </c>
      <c r="AT19" s="245">
        <f t="shared" ref="AT19" ca="1" si="77">IF(AS$7="estimates",AS19,IF(SUM(AH18:AM18)=0,$E19,AVERAGE(AN19:AS19)))</f>
        <v>5.0000000000000044E-2</v>
      </c>
      <c r="AU19" s="245">
        <f t="shared" ref="AU19" ca="1" si="78">IF(AT$7="estimates",AT19,IF(SUM(AI18:AN18)=0,$E19,AVERAGE(AO19:AT19)))</f>
        <v>5.0000000000000044E-2</v>
      </c>
      <c r="AV19" s="245">
        <f t="shared" ref="AV19" ca="1" si="79">IF(AU$7="estimates",AU19,IF(SUM(AJ18:AO18)=0,$E19,AVERAGE(AP19:AU19)))</f>
        <v>5.0000000000000044E-2</v>
      </c>
      <c r="AW19" s="245">
        <f t="shared" ref="AW19" ca="1" si="80">IF(AV$7="estimates",AV19,IF(SUM(AK18:AP18)=0,$E19,AVERAGE(AQ19:AV19)))</f>
        <v>5.0000000000000044E-2</v>
      </c>
      <c r="AX19" s="245">
        <f t="shared" ref="AX19" ca="1" si="81">IF(AW$7="estimates",AW19,IF(SUM(AL18:AQ18)=0,$E19,AVERAGE(AR19:AW19)))</f>
        <v>5.0000000000000044E-2</v>
      </c>
      <c r="AY19" s="245">
        <f t="shared" ref="AY19" ca="1" si="82">IF(AX$7="estimates",AX19,IF(SUM(AM18:AR18)=0,$E19,AVERAGE(AS19:AX19)))</f>
        <v>5.0000000000000044E-2</v>
      </c>
      <c r="AZ19" s="245">
        <f t="shared" ref="AZ19" ca="1" si="83">IF(AY$7="estimates",AY19,IF(SUM(AN18:AS18)=0,$E19,AVERAGE(AT19:AY19)))</f>
        <v>5.0000000000000044E-2</v>
      </c>
      <c r="BA19" s="245">
        <f t="shared" ref="BA19" ca="1" si="84">IF(AZ$7="estimates",AZ19,IF(SUM(AO18:AT18)=0,$E19,AVERAGE(AU19:AZ19)))</f>
        <v>5.0000000000000044E-2</v>
      </c>
      <c r="BB19" s="245">
        <f t="shared" ref="BB19" ca="1" si="85">IF(BA$7="estimates",BA19,IF(SUM(AP18:AU18)=0,$E19,AVERAGE(AV19:BA19)))</f>
        <v>5.0000000000000044E-2</v>
      </c>
      <c r="BC19" s="245">
        <f t="shared" ref="BC19" ca="1" si="86">IF(BB$7="estimates",BB19,IF(SUM(AQ18:AV18)=0,$E19,AVERAGE(AW19:BB19)))</f>
        <v>5.0000000000000044E-2</v>
      </c>
      <c r="BD19" s="245">
        <f t="shared" ref="BD19" ca="1" si="87">IF(BC$7="estimates",BC19,IF(SUM(AR18:AW18)=0,$E19,AVERAGE(AX19:BC19)))</f>
        <v>5.0000000000000044E-2</v>
      </c>
      <c r="BE19" s="245">
        <f t="shared" ref="BE19" ca="1" si="88">IF(BD$7="estimates",BD19,IF(SUM(AS18:AX18)=0,$E19,AVERAGE(AY19:BD19)))</f>
        <v>5.0000000000000044E-2</v>
      </c>
    </row>
    <row r="20" spans="2:57" s="88" customFormat="1" outlineLevel="1" x14ac:dyDescent="0.2">
      <c r="B20" s="237" t="s">
        <v>164</v>
      </c>
      <c r="E20" s="310">
        <v>1000</v>
      </c>
      <c r="I20" s="238" t="s">
        <v>164</v>
      </c>
      <c r="J20" s="88">
        <v>556.83741817755913</v>
      </c>
      <c r="K20" s="88">
        <v>584.67928908643717</v>
      </c>
      <c r="L20" s="88">
        <v>613.913253540759</v>
      </c>
      <c r="M20" s="88">
        <v>644.60891621779695</v>
      </c>
      <c r="N20" s="88">
        <v>676.83936202868688</v>
      </c>
      <c r="O20" s="88">
        <v>710.6813301301213</v>
      </c>
      <c r="P20" s="88">
        <v>746.21539663662736</v>
      </c>
      <c r="Q20" s="88">
        <v>783.52616646845877</v>
      </c>
      <c r="R20" s="88">
        <v>822.70247479188174</v>
      </c>
      <c r="S20" s="88">
        <v>863.83759853147592</v>
      </c>
      <c r="T20" s="88">
        <v>907.02947845804977</v>
      </c>
      <c r="U20" s="88">
        <v>952.38095238095229</v>
      </c>
      <c r="V20" s="235">
        <v>1000</v>
      </c>
      <c r="W20" s="152">
        <f t="shared" ref="W20" ca="1" si="89">IFERROR(IF(SUM(S20:V20)=0,$E20,V20)*(1+W21),0)</f>
        <v>1050</v>
      </c>
      <c r="X20" s="152">
        <f t="shared" ref="X20" ca="1" si="90">IFERROR(IF(SUM(T20:W20)=0,$E20,W20)*(1+X21),0)</f>
        <v>1102.5</v>
      </c>
      <c r="Y20" s="152">
        <f t="shared" ref="Y20" ca="1" si="91">IFERROR(IF(SUM(U20:X20)=0,$E20,X20)*(1+Y21),0)</f>
        <v>1157.625</v>
      </c>
      <c r="Z20" s="152">
        <f t="shared" ref="Z20" ca="1" si="92">IFERROR(IF(SUM(V20:Y20)=0,$E20,Y20)*(1+Z21),0)</f>
        <v>1215.5062500000001</v>
      </c>
      <c r="AA20" s="152">
        <f t="shared" ref="AA20" ca="1" si="93">IFERROR(IF(SUM(W20:Z20)=0,$E20,Z20)*(1+AA21),0)</f>
        <v>1276.2815625000003</v>
      </c>
      <c r="AB20" s="152">
        <f t="shared" ref="AB20" ca="1" si="94">IFERROR(IF(SUM(X20:AA20)=0,$E20,AA20)*(1+AB21),0)</f>
        <v>1340.0956406250004</v>
      </c>
      <c r="AC20" s="152">
        <f t="shared" ref="AC20" ca="1" si="95">IFERROR(IF(SUM(Y20:AB20)=0,$E20,AB20)*(1+AC21),0)</f>
        <v>1407.1004226562504</v>
      </c>
      <c r="AD20" s="152">
        <f t="shared" ref="AD20" ca="1" si="96">IFERROR(IF(SUM(Z20:AC20)=0,$E20,AC20)*(1+AD21),0)</f>
        <v>1477.4554437890631</v>
      </c>
      <c r="AE20" s="152">
        <f t="shared" ref="AE20" ca="1" si="97">IFERROR(IF(SUM(AA20:AD20)=0,$E20,AD20)*(1+AE21),0)</f>
        <v>1551.3282159785163</v>
      </c>
      <c r="AF20" s="152">
        <f t="shared" ref="AF20" ca="1" si="98">IFERROR(IF(SUM(AB20:AE20)=0,$E20,AE20)*(1+AF21),0)</f>
        <v>1628.8946267774422</v>
      </c>
      <c r="AG20" s="152">
        <f t="shared" ref="AG20" ca="1" si="99">IFERROR(IF(SUM(AC20:AF20)=0,$E20,AF20)*(1+AG21),0)</f>
        <v>1710.3393581163143</v>
      </c>
      <c r="AH20" s="152">
        <f t="shared" ref="AH20" ca="1" si="100">IFERROR(IF(SUM(AD20:AG20)=0,$E20,AG20)*(1+AH21),0)</f>
        <v>1795.8563260221301</v>
      </c>
      <c r="AI20" s="152">
        <f t="shared" ref="AI20" ca="1" si="101">IFERROR(IF(SUM(AE20:AH20)=0,$E20,AH20)*(1+AI21),0)</f>
        <v>1885.6491423232367</v>
      </c>
      <c r="AJ20" s="152">
        <f t="shared" ref="AJ20" ca="1" si="102">IFERROR(IF(SUM(AF20:AI20)=0,$E20,AI20)*(1+AJ21),0)</f>
        <v>1979.9315994393985</v>
      </c>
      <c r="AK20" s="152">
        <f t="shared" ref="AK20" ca="1" si="103">IFERROR(IF(SUM(AG20:AJ20)=0,$E20,AJ20)*(1+AK21),0)</f>
        <v>2078.9281794113685</v>
      </c>
      <c r="AL20" s="152">
        <f t="shared" ref="AL20" ca="1" si="104">IFERROR(IF(SUM(AH20:AK20)=0,$E20,AK20)*(1+AL21),0)</f>
        <v>2182.874588381937</v>
      </c>
      <c r="AM20" s="152">
        <f t="shared" ref="AM20" ca="1" si="105">IFERROR(IF(SUM(AI20:AL20)=0,$E20,AL20)*(1+AM21),0)</f>
        <v>2292.0183178010338</v>
      </c>
      <c r="AN20" s="152">
        <f t="shared" ref="AN20" ca="1" si="106">IFERROR(IF(SUM(AJ20:AM20)=0,$E20,AM20)*(1+AN21),0)</f>
        <v>2406.6192336910858</v>
      </c>
      <c r="AO20" s="152">
        <f t="shared" ref="AO20" ca="1" si="107">IFERROR(IF(SUM(AK20:AN20)=0,$E20,AN20)*(1+AO21),0)</f>
        <v>2526.9501953756403</v>
      </c>
      <c r="AP20" s="152">
        <f t="shared" ref="AP20" ca="1" si="108">IFERROR(IF(SUM(AL20:AO20)=0,$E20,AO20)*(1+AP21),0)</f>
        <v>2653.2977051444223</v>
      </c>
      <c r="AQ20" s="152">
        <f t="shared" ref="AQ20" ca="1" si="109">IFERROR(IF(SUM(AM20:AP20)=0,$E20,AP20)*(1+AQ21),0)</f>
        <v>2785.9625904016434</v>
      </c>
      <c r="AR20" s="152">
        <f t="shared" ref="AR20" ca="1" si="110">IFERROR(IF(SUM(AN20:AQ20)=0,$E20,AQ20)*(1+AR21),0)</f>
        <v>2925.2607199217259</v>
      </c>
      <c r="AS20" s="152">
        <f t="shared" ref="AS20" ca="1" si="111">IFERROR(IF(SUM(AO20:AR20)=0,$E20,AR20)*(1+AS21),0)</f>
        <v>3071.5237559178122</v>
      </c>
      <c r="AT20" s="152">
        <f t="shared" ref="AT20" ca="1" si="112">IFERROR(IF(SUM(AP20:AS20)=0,$E20,AS20)*(1+AT21),0)</f>
        <v>3225.0999437137029</v>
      </c>
      <c r="AU20" s="152">
        <f t="shared" ref="AU20" ca="1" si="113">IFERROR(IF(SUM(AQ20:AT20)=0,$E20,AT20)*(1+AU21),0)</f>
        <v>3386.3549408993881</v>
      </c>
      <c r="AV20" s="152">
        <f t="shared" ref="AV20" ca="1" si="114">IFERROR(IF(SUM(AR20:AU20)=0,$E20,AU20)*(1+AV21),0)</f>
        <v>3555.6726879443577</v>
      </c>
      <c r="AW20" s="152">
        <f t="shared" ref="AW20" ca="1" si="115">IFERROR(IF(SUM(AS20:AV20)=0,$E20,AV20)*(1+AW21),0)</f>
        <v>3733.4563223415757</v>
      </c>
      <c r="AX20" s="152">
        <f t="shared" ref="AX20" ca="1" si="116">IFERROR(IF(SUM(AT20:AW20)=0,$E20,AW20)*(1+AX21),0)</f>
        <v>3920.1291384586548</v>
      </c>
      <c r="AY20" s="152">
        <f t="shared" ref="AY20" ca="1" si="117">IFERROR(IF(SUM(AU20:AX20)=0,$E20,AX20)*(1+AY21),0)</f>
        <v>4116.1355953815873</v>
      </c>
      <c r="AZ20" s="152">
        <f t="shared" ref="AZ20" ca="1" si="118">IFERROR(IF(SUM(AV20:AY20)=0,$E20,AY20)*(1+AZ21),0)</f>
        <v>4321.9423751506665</v>
      </c>
      <c r="BA20" s="152">
        <f t="shared" ref="BA20" ca="1" si="119">IFERROR(IF(SUM(AW20:AZ20)=0,$E20,AZ20)*(1+BA21),0)</f>
        <v>4538.0394939081998</v>
      </c>
      <c r="BB20" s="152">
        <f t="shared" ref="BB20" ca="1" si="120">IFERROR(IF(SUM(AX20:BA20)=0,$E20,BA20)*(1+BB21),0)</f>
        <v>4764.9414686036098</v>
      </c>
      <c r="BC20" s="152">
        <f t="shared" ref="BC20" ca="1" si="121">IFERROR(IF(SUM(AY20:BB20)=0,$E20,BB20)*(1+BC21),0)</f>
        <v>5003.1885420337903</v>
      </c>
      <c r="BD20" s="152">
        <f t="shared" ref="BD20" ca="1" si="122">IFERROR(IF(SUM(AZ20:BC20)=0,$E20,BC20)*(1+BD21),0)</f>
        <v>5253.3479691354796</v>
      </c>
      <c r="BE20" s="152">
        <f t="shared" ref="BE20" ca="1" si="123">IFERROR(IF(SUM(BA20:BD20)=0,$E20,BD20)*(1+BE21),0)</f>
        <v>5516.0153675922538</v>
      </c>
    </row>
    <row r="21" spans="2:57" s="212" customFormat="1" ht="17" outlineLevel="1" thickBot="1" x14ac:dyDescent="0.25">
      <c r="B21" s="239" t="str">
        <f>CONCATENATE(B20," growth %")</f>
        <v>Twitter growth %</v>
      </c>
      <c r="E21" s="309">
        <v>0.05</v>
      </c>
      <c r="I21" s="240" t="str">
        <f>CONCATENATE(I20," growth %")</f>
        <v>Twitter growth %</v>
      </c>
      <c r="K21" s="212">
        <f>K20/J20-1</f>
        <v>5.0000000000000044E-2</v>
      </c>
      <c r="L21" s="212">
        <f t="shared" ref="L21" si="124">L20/K20-1</f>
        <v>5.0000000000000044E-2</v>
      </c>
      <c r="M21" s="212">
        <f t="shared" ref="M21" si="125">M20/L20-1</f>
        <v>5.0000000000000044E-2</v>
      </c>
      <c r="N21" s="212">
        <f t="shared" ref="N21" si="126">N20/M20-1</f>
        <v>5.0000000000000044E-2</v>
      </c>
      <c r="O21" s="212">
        <f t="shared" ref="O21" si="127">O20/N20-1</f>
        <v>5.0000000000000044E-2</v>
      </c>
      <c r="P21" s="212">
        <f t="shared" ref="P21" si="128">P20/O20-1</f>
        <v>5.0000000000000044E-2</v>
      </c>
      <c r="Q21" s="212">
        <f t="shared" ref="Q21" si="129">Q20/P20-1</f>
        <v>5.0000000000000044E-2</v>
      </c>
      <c r="R21" s="212">
        <f t="shared" ref="R21" si="130">R20/Q20-1</f>
        <v>5.0000000000000044E-2</v>
      </c>
      <c r="S21" s="212">
        <f t="shared" ref="S21" si="131">S20/R20-1</f>
        <v>5.0000000000000044E-2</v>
      </c>
      <c r="T21" s="212">
        <f t="shared" ref="T21" si="132">T20/S20-1</f>
        <v>5.0000000000000044E-2</v>
      </c>
      <c r="U21" s="212">
        <f t="shared" ref="U21" si="133">U20/T20-1</f>
        <v>5.0000000000000044E-2</v>
      </c>
      <c r="V21" s="212">
        <f t="shared" ref="V21" si="134">V20/U20-1</f>
        <v>5.0000000000000044E-2</v>
      </c>
      <c r="W21" s="245">
        <f t="shared" ca="1" si="54"/>
        <v>5.0000000000000044E-2</v>
      </c>
      <c r="X21" s="245">
        <f t="shared" ref="X21" ca="1" si="135">IF(W$7="estimates",W21,IF(SUM(L20:Q20)=0,$E21,AVERAGE(R21:W21)))</f>
        <v>5.0000000000000044E-2</v>
      </c>
      <c r="Y21" s="245">
        <f t="shared" ref="Y21" ca="1" si="136">IF(X$7="estimates",X21,IF(SUM(M20:R20)=0,$E21,AVERAGE(S21:X21)))</f>
        <v>5.0000000000000044E-2</v>
      </c>
      <c r="Z21" s="245">
        <f t="shared" ref="Z21" ca="1" si="137">IF(Y$7="estimates",Y21,IF(SUM(N20:S20)=0,$E21,AVERAGE(T21:Y21)))</f>
        <v>5.0000000000000044E-2</v>
      </c>
      <c r="AA21" s="245">
        <f t="shared" ref="AA21" ca="1" si="138">IF(Z$7="estimates",Z21,IF(SUM(O20:T20)=0,$E21,AVERAGE(U21:Z21)))</f>
        <v>5.0000000000000044E-2</v>
      </c>
      <c r="AB21" s="245">
        <f t="shared" ref="AB21" ca="1" si="139">IF(AA$7="estimates",AA21,IF(SUM(P20:U20)=0,$E21,AVERAGE(V21:AA21)))</f>
        <v>5.0000000000000044E-2</v>
      </c>
      <c r="AC21" s="245">
        <f t="shared" ref="AC21" ca="1" si="140">IF(AB$7="estimates",AB21,IF(SUM(Q20:V20)=0,$E21,AVERAGE(W21:AB21)))</f>
        <v>5.0000000000000044E-2</v>
      </c>
      <c r="AD21" s="245">
        <f t="shared" ref="AD21" ca="1" si="141">IF(AC$7="estimates",AC21,IF(SUM(R20:W20)=0,$E21,AVERAGE(X21:AC21)))</f>
        <v>5.0000000000000044E-2</v>
      </c>
      <c r="AE21" s="245">
        <f t="shared" ref="AE21" ca="1" si="142">IF(AD$7="estimates",AD21,IF(SUM(S20:X20)=0,$E21,AVERAGE(Y21:AD21)))</f>
        <v>5.0000000000000044E-2</v>
      </c>
      <c r="AF21" s="245">
        <f t="shared" ref="AF21" ca="1" si="143">IF(AE$7="estimates",AE21,IF(SUM(T20:Y20)=0,$E21,AVERAGE(Z21:AE21)))</f>
        <v>5.0000000000000044E-2</v>
      </c>
      <c r="AG21" s="245">
        <f t="shared" ref="AG21" ca="1" si="144">IF(AF$7="estimates",AF21,IF(SUM(U20:Z20)=0,$E21,AVERAGE(AA21:AF21)))</f>
        <v>5.0000000000000044E-2</v>
      </c>
      <c r="AH21" s="245">
        <f t="shared" ref="AH21" ca="1" si="145">IF(AG$7="estimates",AG21,IF(SUM(V20:AA20)=0,$E21,AVERAGE(AB21:AG21)))</f>
        <v>5.0000000000000044E-2</v>
      </c>
      <c r="AI21" s="245">
        <f t="shared" ref="AI21" ca="1" si="146">IF(AH$7="estimates",AH21,IF(SUM(W20:AB20)=0,$E21,AVERAGE(AC21:AH21)))</f>
        <v>5.0000000000000044E-2</v>
      </c>
      <c r="AJ21" s="245">
        <f t="shared" ref="AJ21" ca="1" si="147">IF(AI$7="estimates",AI21,IF(SUM(X20:AC20)=0,$E21,AVERAGE(AD21:AI21)))</f>
        <v>5.0000000000000044E-2</v>
      </c>
      <c r="AK21" s="245">
        <f t="shared" ref="AK21" ca="1" si="148">IF(AJ$7="estimates",AJ21,IF(SUM(Y20:AD20)=0,$E21,AVERAGE(AE21:AJ21)))</f>
        <v>5.0000000000000044E-2</v>
      </c>
      <c r="AL21" s="245">
        <f t="shared" ref="AL21" ca="1" si="149">IF(AK$7="estimates",AK21,IF(SUM(Z20:AE20)=0,$E21,AVERAGE(AF21:AK21)))</f>
        <v>5.0000000000000044E-2</v>
      </c>
      <c r="AM21" s="245">
        <f t="shared" ref="AM21" ca="1" si="150">IF(AL$7="estimates",AL21,IF(SUM(AA20:AF20)=0,$E21,AVERAGE(AG21:AL21)))</f>
        <v>5.0000000000000044E-2</v>
      </c>
      <c r="AN21" s="245">
        <f t="shared" ref="AN21" ca="1" si="151">IF(AM$7="estimates",AM21,IF(SUM(AB20:AG20)=0,$E21,AVERAGE(AH21:AM21)))</f>
        <v>5.0000000000000044E-2</v>
      </c>
      <c r="AO21" s="245">
        <f t="shared" ref="AO21" ca="1" si="152">IF(AN$7="estimates",AN21,IF(SUM(AC20:AH20)=0,$E21,AVERAGE(AI21:AN21)))</f>
        <v>5.0000000000000044E-2</v>
      </c>
      <c r="AP21" s="245">
        <f t="shared" ref="AP21" ca="1" si="153">IF(AO$7="estimates",AO21,IF(SUM(AD20:AI20)=0,$E21,AVERAGE(AJ21:AO21)))</f>
        <v>5.0000000000000044E-2</v>
      </c>
      <c r="AQ21" s="245">
        <f t="shared" ref="AQ21" ca="1" si="154">IF(AP$7="estimates",AP21,IF(SUM(AE20:AJ20)=0,$E21,AVERAGE(AK21:AP21)))</f>
        <v>5.0000000000000044E-2</v>
      </c>
      <c r="AR21" s="245">
        <f t="shared" ref="AR21" ca="1" si="155">IF(AQ$7="estimates",AQ21,IF(SUM(AF20:AK20)=0,$E21,AVERAGE(AL21:AQ21)))</f>
        <v>5.0000000000000044E-2</v>
      </c>
      <c r="AS21" s="245">
        <f t="shared" ref="AS21" ca="1" si="156">IF(AR$7="estimates",AR21,IF(SUM(AG20:AL20)=0,$E21,AVERAGE(AM21:AR21)))</f>
        <v>5.0000000000000044E-2</v>
      </c>
      <c r="AT21" s="245">
        <f t="shared" ref="AT21" ca="1" si="157">IF(AS$7="estimates",AS21,IF(SUM(AH20:AM20)=0,$E21,AVERAGE(AN21:AS21)))</f>
        <v>5.0000000000000044E-2</v>
      </c>
      <c r="AU21" s="245">
        <f t="shared" ref="AU21" ca="1" si="158">IF(AT$7="estimates",AT21,IF(SUM(AI20:AN20)=0,$E21,AVERAGE(AO21:AT21)))</f>
        <v>5.0000000000000044E-2</v>
      </c>
      <c r="AV21" s="245">
        <f t="shared" ref="AV21" ca="1" si="159">IF(AU$7="estimates",AU21,IF(SUM(AJ20:AO20)=0,$E21,AVERAGE(AP21:AU21)))</f>
        <v>5.0000000000000044E-2</v>
      </c>
      <c r="AW21" s="245">
        <f t="shared" ref="AW21" ca="1" si="160">IF(AV$7="estimates",AV21,IF(SUM(AK20:AP20)=0,$E21,AVERAGE(AQ21:AV21)))</f>
        <v>5.0000000000000044E-2</v>
      </c>
      <c r="AX21" s="245">
        <f t="shared" ref="AX21" ca="1" si="161">IF(AW$7="estimates",AW21,IF(SUM(AL20:AQ20)=0,$E21,AVERAGE(AR21:AW21)))</f>
        <v>5.0000000000000044E-2</v>
      </c>
      <c r="AY21" s="245">
        <f t="shared" ref="AY21" ca="1" si="162">IF(AX$7="estimates",AX21,IF(SUM(AM20:AR20)=0,$E21,AVERAGE(AS21:AX21)))</f>
        <v>5.0000000000000044E-2</v>
      </c>
      <c r="AZ21" s="245">
        <f t="shared" ref="AZ21" ca="1" si="163">IF(AY$7="estimates",AY21,IF(SUM(AN20:AS20)=0,$E21,AVERAGE(AT21:AY21)))</f>
        <v>5.0000000000000044E-2</v>
      </c>
      <c r="BA21" s="245">
        <f t="shared" ref="BA21" ca="1" si="164">IF(AZ$7="estimates",AZ21,IF(SUM(AO20:AT20)=0,$E21,AVERAGE(AU21:AZ21)))</f>
        <v>5.0000000000000044E-2</v>
      </c>
      <c r="BB21" s="245">
        <f t="shared" ref="BB21" ca="1" si="165">IF(BA$7="estimates",BA21,IF(SUM(AP20:AU20)=0,$E21,AVERAGE(AV21:BA21)))</f>
        <v>5.0000000000000044E-2</v>
      </c>
      <c r="BC21" s="245">
        <f t="shared" ref="BC21" ca="1" si="166">IF(BB$7="estimates",BB21,IF(SUM(AQ20:AV20)=0,$E21,AVERAGE(AW21:BB21)))</f>
        <v>5.0000000000000044E-2</v>
      </c>
      <c r="BD21" s="245">
        <f t="shared" ref="BD21" ca="1" si="167">IF(BC$7="estimates",BC21,IF(SUM(AR20:AW20)=0,$E21,AVERAGE(AX21:BC21)))</f>
        <v>5.0000000000000044E-2</v>
      </c>
      <c r="BE21" s="245">
        <f t="shared" ref="BE21" ca="1" si="168">IF(BD$7="estimates",BD21,IF(SUM(AS20:AX20)=0,$E21,AVERAGE(AY21:BD21)))</f>
        <v>5.0000000000000044E-2</v>
      </c>
    </row>
    <row r="22" spans="2:57" s="88" customFormat="1" outlineLevel="1" x14ac:dyDescent="0.2">
      <c r="B22" s="237" t="s">
        <v>165</v>
      </c>
      <c r="E22" s="310">
        <v>1000</v>
      </c>
      <c r="I22" s="238" t="s">
        <v>165</v>
      </c>
      <c r="J22" s="88">
        <v>556.83741817755913</v>
      </c>
      <c r="K22" s="88">
        <v>584.67928908643717</v>
      </c>
      <c r="L22" s="88">
        <v>613.913253540759</v>
      </c>
      <c r="M22" s="88">
        <v>644.60891621779695</v>
      </c>
      <c r="N22" s="88">
        <v>676.83936202868688</v>
      </c>
      <c r="O22" s="88">
        <v>710.6813301301213</v>
      </c>
      <c r="P22" s="88">
        <v>746.21539663662736</v>
      </c>
      <c r="Q22" s="88">
        <v>783.52616646845877</v>
      </c>
      <c r="R22" s="88">
        <v>822.70247479188174</v>
      </c>
      <c r="S22" s="88">
        <v>863.83759853147592</v>
      </c>
      <c r="T22" s="88">
        <v>907.02947845804977</v>
      </c>
      <c r="U22" s="88">
        <v>952.38095238095229</v>
      </c>
      <c r="V22" s="235">
        <v>1000</v>
      </c>
      <c r="W22" s="152">
        <f t="shared" ref="W22" ca="1" si="169">IFERROR(IF(SUM(S22:V22)=0,$E22,V22)*(1+W23),0)</f>
        <v>1050</v>
      </c>
      <c r="X22" s="152">
        <f t="shared" ref="X22" ca="1" si="170">IFERROR(IF(SUM(T22:W22)=0,$E22,W22)*(1+X23),0)</f>
        <v>1102.5</v>
      </c>
      <c r="Y22" s="152">
        <f t="shared" ref="Y22" ca="1" si="171">IFERROR(IF(SUM(U22:X22)=0,$E22,X22)*(1+Y23),0)</f>
        <v>1157.625</v>
      </c>
      <c r="Z22" s="152">
        <f t="shared" ref="Z22" ca="1" si="172">IFERROR(IF(SUM(V22:Y22)=0,$E22,Y22)*(1+Z23),0)</f>
        <v>1215.5062500000001</v>
      </c>
      <c r="AA22" s="152">
        <f t="shared" ref="AA22" ca="1" si="173">IFERROR(IF(SUM(W22:Z22)=0,$E22,Z22)*(1+AA23),0)</f>
        <v>1276.2815625000003</v>
      </c>
      <c r="AB22" s="152">
        <f t="shared" ref="AB22" ca="1" si="174">IFERROR(IF(SUM(X22:AA22)=0,$E22,AA22)*(1+AB23),0)</f>
        <v>1340.0956406250004</v>
      </c>
      <c r="AC22" s="152">
        <f t="shared" ref="AC22" ca="1" si="175">IFERROR(IF(SUM(Y22:AB22)=0,$E22,AB22)*(1+AC23),0)</f>
        <v>1407.1004226562504</v>
      </c>
      <c r="AD22" s="152">
        <f t="shared" ref="AD22" ca="1" si="176">IFERROR(IF(SUM(Z22:AC22)=0,$E22,AC22)*(1+AD23),0)</f>
        <v>1477.4554437890631</v>
      </c>
      <c r="AE22" s="152">
        <f t="shared" ref="AE22" ca="1" si="177">IFERROR(IF(SUM(AA22:AD22)=0,$E22,AD22)*(1+AE23),0)</f>
        <v>1551.3282159785163</v>
      </c>
      <c r="AF22" s="152">
        <f t="shared" ref="AF22" ca="1" si="178">IFERROR(IF(SUM(AB22:AE22)=0,$E22,AE22)*(1+AF23),0)</f>
        <v>1628.8946267774422</v>
      </c>
      <c r="AG22" s="152">
        <f t="shared" ref="AG22" ca="1" si="179">IFERROR(IF(SUM(AC22:AF22)=0,$E22,AF22)*(1+AG23),0)</f>
        <v>1710.3393581163143</v>
      </c>
      <c r="AH22" s="152">
        <f t="shared" ref="AH22" ca="1" si="180">IFERROR(IF(SUM(AD22:AG22)=0,$E22,AG22)*(1+AH23),0)</f>
        <v>1795.8563260221301</v>
      </c>
      <c r="AI22" s="152">
        <f t="shared" ref="AI22" ca="1" si="181">IFERROR(IF(SUM(AE22:AH22)=0,$E22,AH22)*(1+AI23),0)</f>
        <v>1885.6491423232367</v>
      </c>
      <c r="AJ22" s="152">
        <f t="shared" ref="AJ22" ca="1" si="182">IFERROR(IF(SUM(AF22:AI22)=0,$E22,AI22)*(1+AJ23),0)</f>
        <v>1979.9315994393985</v>
      </c>
      <c r="AK22" s="152">
        <f t="shared" ref="AK22" ca="1" si="183">IFERROR(IF(SUM(AG22:AJ22)=0,$E22,AJ22)*(1+AK23),0)</f>
        <v>2078.9281794113685</v>
      </c>
      <c r="AL22" s="152">
        <f t="shared" ref="AL22" ca="1" si="184">IFERROR(IF(SUM(AH22:AK22)=0,$E22,AK22)*(1+AL23),0)</f>
        <v>2182.874588381937</v>
      </c>
      <c r="AM22" s="152">
        <f t="shared" ref="AM22" ca="1" si="185">IFERROR(IF(SUM(AI22:AL22)=0,$E22,AL22)*(1+AM23),0)</f>
        <v>2292.0183178010338</v>
      </c>
      <c r="AN22" s="152">
        <f t="shared" ref="AN22" ca="1" si="186">IFERROR(IF(SUM(AJ22:AM22)=0,$E22,AM22)*(1+AN23),0)</f>
        <v>2406.6192336910858</v>
      </c>
      <c r="AO22" s="152">
        <f t="shared" ref="AO22" ca="1" si="187">IFERROR(IF(SUM(AK22:AN22)=0,$E22,AN22)*(1+AO23),0)</f>
        <v>2526.9501953756403</v>
      </c>
      <c r="AP22" s="152">
        <f t="shared" ref="AP22" ca="1" si="188">IFERROR(IF(SUM(AL22:AO22)=0,$E22,AO22)*(1+AP23),0)</f>
        <v>2653.2977051444223</v>
      </c>
      <c r="AQ22" s="152">
        <f t="shared" ref="AQ22" ca="1" si="189">IFERROR(IF(SUM(AM22:AP22)=0,$E22,AP22)*(1+AQ23),0)</f>
        <v>2785.9625904016434</v>
      </c>
      <c r="AR22" s="152">
        <f t="shared" ref="AR22" ca="1" si="190">IFERROR(IF(SUM(AN22:AQ22)=0,$E22,AQ22)*(1+AR23),0)</f>
        <v>2925.2607199217259</v>
      </c>
      <c r="AS22" s="152">
        <f t="shared" ref="AS22" ca="1" si="191">IFERROR(IF(SUM(AO22:AR22)=0,$E22,AR22)*(1+AS23),0)</f>
        <v>3071.5237559178122</v>
      </c>
      <c r="AT22" s="152">
        <f t="shared" ref="AT22" ca="1" si="192">IFERROR(IF(SUM(AP22:AS22)=0,$E22,AS22)*(1+AT23),0)</f>
        <v>3225.0999437137029</v>
      </c>
      <c r="AU22" s="152">
        <f t="shared" ref="AU22" ca="1" si="193">IFERROR(IF(SUM(AQ22:AT22)=0,$E22,AT22)*(1+AU23),0)</f>
        <v>3386.3549408993881</v>
      </c>
      <c r="AV22" s="152">
        <f t="shared" ref="AV22" ca="1" si="194">IFERROR(IF(SUM(AR22:AU22)=0,$E22,AU22)*(1+AV23),0)</f>
        <v>3555.6726879443577</v>
      </c>
      <c r="AW22" s="152">
        <f t="shared" ref="AW22" ca="1" si="195">IFERROR(IF(SUM(AS22:AV22)=0,$E22,AV22)*(1+AW23),0)</f>
        <v>3733.4563223415757</v>
      </c>
      <c r="AX22" s="152">
        <f t="shared" ref="AX22" ca="1" si="196">IFERROR(IF(SUM(AT22:AW22)=0,$E22,AW22)*(1+AX23),0)</f>
        <v>3920.1291384586548</v>
      </c>
      <c r="AY22" s="152">
        <f t="shared" ref="AY22" ca="1" si="197">IFERROR(IF(SUM(AU22:AX22)=0,$E22,AX22)*(1+AY23),0)</f>
        <v>4116.1355953815873</v>
      </c>
      <c r="AZ22" s="152">
        <f t="shared" ref="AZ22" ca="1" si="198">IFERROR(IF(SUM(AV22:AY22)=0,$E22,AY22)*(1+AZ23),0)</f>
        <v>4321.9423751506665</v>
      </c>
      <c r="BA22" s="152">
        <f t="shared" ref="BA22" ca="1" si="199">IFERROR(IF(SUM(AW22:AZ22)=0,$E22,AZ22)*(1+BA23),0)</f>
        <v>4538.0394939081998</v>
      </c>
      <c r="BB22" s="152">
        <f t="shared" ref="BB22" ca="1" si="200">IFERROR(IF(SUM(AX22:BA22)=0,$E22,BA22)*(1+BB23),0)</f>
        <v>4764.9414686036098</v>
      </c>
      <c r="BC22" s="152">
        <f t="shared" ref="BC22" ca="1" si="201">IFERROR(IF(SUM(AY22:BB22)=0,$E22,BB22)*(1+BC23),0)</f>
        <v>5003.1885420337903</v>
      </c>
      <c r="BD22" s="152">
        <f t="shared" ref="BD22" ca="1" si="202">IFERROR(IF(SUM(AZ22:BC22)=0,$E22,BC22)*(1+BD23),0)</f>
        <v>5253.3479691354796</v>
      </c>
      <c r="BE22" s="152">
        <f t="shared" ref="BE22" ca="1" si="203">IFERROR(IF(SUM(BA22:BD22)=0,$E22,BD22)*(1+BE23),0)</f>
        <v>5516.0153675922538</v>
      </c>
    </row>
    <row r="23" spans="2:57" s="212" customFormat="1" ht="17" outlineLevel="1" thickBot="1" x14ac:dyDescent="0.25">
      <c r="B23" s="239" t="str">
        <f>CONCATENATE(B22," growth %")</f>
        <v>LinkedIn growth %</v>
      </c>
      <c r="E23" s="311">
        <v>0.05</v>
      </c>
      <c r="I23" s="240" t="str">
        <f>CONCATENATE(I22," growth %")</f>
        <v>LinkedIn growth %</v>
      </c>
      <c r="K23" s="212">
        <f>K22/J22-1</f>
        <v>5.0000000000000044E-2</v>
      </c>
      <c r="L23" s="212">
        <f t="shared" ref="L23" si="204">L22/K22-1</f>
        <v>5.0000000000000044E-2</v>
      </c>
      <c r="M23" s="212">
        <f t="shared" ref="M23" si="205">M22/L22-1</f>
        <v>5.0000000000000044E-2</v>
      </c>
      <c r="N23" s="212">
        <f t="shared" ref="N23" si="206">N22/M22-1</f>
        <v>5.0000000000000044E-2</v>
      </c>
      <c r="O23" s="212">
        <f t="shared" ref="O23" si="207">O22/N22-1</f>
        <v>5.0000000000000044E-2</v>
      </c>
      <c r="P23" s="212">
        <f t="shared" ref="P23" si="208">P22/O22-1</f>
        <v>5.0000000000000044E-2</v>
      </c>
      <c r="Q23" s="212">
        <f t="shared" ref="Q23" si="209">Q22/P22-1</f>
        <v>5.0000000000000044E-2</v>
      </c>
      <c r="R23" s="212">
        <f t="shared" ref="R23" si="210">R22/Q22-1</f>
        <v>5.0000000000000044E-2</v>
      </c>
      <c r="S23" s="212">
        <f t="shared" ref="S23" si="211">S22/R22-1</f>
        <v>5.0000000000000044E-2</v>
      </c>
      <c r="T23" s="212">
        <f t="shared" ref="T23" si="212">T22/S22-1</f>
        <v>5.0000000000000044E-2</v>
      </c>
      <c r="U23" s="212">
        <f t="shared" ref="U23" si="213">U22/T22-1</f>
        <v>5.0000000000000044E-2</v>
      </c>
      <c r="V23" s="212">
        <f t="shared" ref="V23" si="214">V22/U22-1</f>
        <v>5.0000000000000044E-2</v>
      </c>
      <c r="W23" s="245">
        <f t="shared" ca="1" si="54"/>
        <v>5.0000000000000044E-2</v>
      </c>
      <c r="X23" s="245">
        <f t="shared" ref="X23" ca="1" si="215">IF(W$7="estimates",W23,IF(SUM(L22:Q22)=0,$E23,AVERAGE(R23:W23)))</f>
        <v>5.0000000000000044E-2</v>
      </c>
      <c r="Y23" s="245">
        <f t="shared" ref="Y23" ca="1" si="216">IF(X$7="estimates",X23,IF(SUM(M22:R22)=0,$E23,AVERAGE(S23:X23)))</f>
        <v>5.0000000000000044E-2</v>
      </c>
      <c r="Z23" s="245">
        <f t="shared" ref="Z23" ca="1" si="217">IF(Y$7="estimates",Y23,IF(SUM(N22:S22)=0,$E23,AVERAGE(T23:Y23)))</f>
        <v>5.0000000000000044E-2</v>
      </c>
      <c r="AA23" s="245">
        <f t="shared" ref="AA23" ca="1" si="218">IF(Z$7="estimates",Z23,IF(SUM(O22:T22)=0,$E23,AVERAGE(U23:Z23)))</f>
        <v>5.0000000000000044E-2</v>
      </c>
      <c r="AB23" s="245">
        <f t="shared" ref="AB23" ca="1" si="219">IF(AA$7="estimates",AA23,IF(SUM(P22:U22)=0,$E23,AVERAGE(V23:AA23)))</f>
        <v>5.0000000000000044E-2</v>
      </c>
      <c r="AC23" s="245">
        <f t="shared" ref="AC23" ca="1" si="220">IF(AB$7="estimates",AB23,IF(SUM(Q22:V22)=0,$E23,AVERAGE(W23:AB23)))</f>
        <v>5.0000000000000044E-2</v>
      </c>
      <c r="AD23" s="245">
        <f t="shared" ref="AD23" ca="1" si="221">IF(AC$7="estimates",AC23,IF(SUM(R22:W22)=0,$E23,AVERAGE(X23:AC23)))</f>
        <v>5.0000000000000044E-2</v>
      </c>
      <c r="AE23" s="245">
        <f t="shared" ref="AE23" ca="1" si="222">IF(AD$7="estimates",AD23,IF(SUM(S22:X22)=0,$E23,AVERAGE(Y23:AD23)))</f>
        <v>5.0000000000000044E-2</v>
      </c>
      <c r="AF23" s="245">
        <f t="shared" ref="AF23" ca="1" si="223">IF(AE$7="estimates",AE23,IF(SUM(T22:Y22)=0,$E23,AVERAGE(Z23:AE23)))</f>
        <v>5.0000000000000044E-2</v>
      </c>
      <c r="AG23" s="245">
        <f t="shared" ref="AG23" ca="1" si="224">IF(AF$7="estimates",AF23,IF(SUM(U22:Z22)=0,$E23,AVERAGE(AA23:AF23)))</f>
        <v>5.0000000000000044E-2</v>
      </c>
      <c r="AH23" s="245">
        <f t="shared" ref="AH23" ca="1" si="225">IF(AG$7="estimates",AG23,IF(SUM(V22:AA22)=0,$E23,AVERAGE(AB23:AG23)))</f>
        <v>5.0000000000000044E-2</v>
      </c>
      <c r="AI23" s="245">
        <f t="shared" ref="AI23" ca="1" si="226">IF(AH$7="estimates",AH23,IF(SUM(W22:AB22)=0,$E23,AVERAGE(AC23:AH23)))</f>
        <v>5.0000000000000044E-2</v>
      </c>
      <c r="AJ23" s="245">
        <f t="shared" ref="AJ23" ca="1" si="227">IF(AI$7="estimates",AI23,IF(SUM(X22:AC22)=0,$E23,AVERAGE(AD23:AI23)))</f>
        <v>5.0000000000000044E-2</v>
      </c>
      <c r="AK23" s="245">
        <f t="shared" ref="AK23" ca="1" si="228">IF(AJ$7="estimates",AJ23,IF(SUM(Y22:AD22)=0,$E23,AVERAGE(AE23:AJ23)))</f>
        <v>5.0000000000000044E-2</v>
      </c>
      <c r="AL23" s="245">
        <f t="shared" ref="AL23" ca="1" si="229">IF(AK$7="estimates",AK23,IF(SUM(Z22:AE22)=0,$E23,AVERAGE(AF23:AK23)))</f>
        <v>5.0000000000000044E-2</v>
      </c>
      <c r="AM23" s="245">
        <f t="shared" ref="AM23" ca="1" si="230">IF(AL$7="estimates",AL23,IF(SUM(AA22:AF22)=0,$E23,AVERAGE(AG23:AL23)))</f>
        <v>5.0000000000000044E-2</v>
      </c>
      <c r="AN23" s="245">
        <f t="shared" ref="AN23" ca="1" si="231">IF(AM$7="estimates",AM23,IF(SUM(AB22:AG22)=0,$E23,AVERAGE(AH23:AM23)))</f>
        <v>5.0000000000000044E-2</v>
      </c>
      <c r="AO23" s="245">
        <f t="shared" ref="AO23" ca="1" si="232">IF(AN$7="estimates",AN23,IF(SUM(AC22:AH22)=0,$E23,AVERAGE(AI23:AN23)))</f>
        <v>5.0000000000000044E-2</v>
      </c>
      <c r="AP23" s="245">
        <f t="shared" ref="AP23" ca="1" si="233">IF(AO$7="estimates",AO23,IF(SUM(AD22:AI22)=0,$E23,AVERAGE(AJ23:AO23)))</f>
        <v>5.0000000000000044E-2</v>
      </c>
      <c r="AQ23" s="245">
        <f t="shared" ref="AQ23" ca="1" si="234">IF(AP$7="estimates",AP23,IF(SUM(AE22:AJ22)=0,$E23,AVERAGE(AK23:AP23)))</f>
        <v>5.0000000000000044E-2</v>
      </c>
      <c r="AR23" s="245">
        <f t="shared" ref="AR23" ca="1" si="235">IF(AQ$7="estimates",AQ23,IF(SUM(AF22:AK22)=0,$E23,AVERAGE(AL23:AQ23)))</f>
        <v>5.0000000000000044E-2</v>
      </c>
      <c r="AS23" s="245">
        <f t="shared" ref="AS23" ca="1" si="236">IF(AR$7="estimates",AR23,IF(SUM(AG22:AL22)=0,$E23,AVERAGE(AM23:AR23)))</f>
        <v>5.0000000000000044E-2</v>
      </c>
      <c r="AT23" s="245">
        <f t="shared" ref="AT23" ca="1" si="237">IF(AS$7="estimates",AS23,IF(SUM(AH22:AM22)=0,$E23,AVERAGE(AN23:AS23)))</f>
        <v>5.0000000000000044E-2</v>
      </c>
      <c r="AU23" s="245">
        <f t="shared" ref="AU23" ca="1" si="238">IF(AT$7="estimates",AT23,IF(SUM(AI22:AN22)=0,$E23,AVERAGE(AO23:AT23)))</f>
        <v>5.0000000000000044E-2</v>
      </c>
      <c r="AV23" s="245">
        <f t="shared" ref="AV23" ca="1" si="239">IF(AU$7="estimates",AU23,IF(SUM(AJ22:AO22)=0,$E23,AVERAGE(AP23:AU23)))</f>
        <v>5.0000000000000044E-2</v>
      </c>
      <c r="AW23" s="245">
        <f t="shared" ref="AW23" ca="1" si="240">IF(AV$7="estimates",AV23,IF(SUM(AK22:AP22)=0,$E23,AVERAGE(AQ23:AV23)))</f>
        <v>5.0000000000000044E-2</v>
      </c>
      <c r="AX23" s="245">
        <f t="shared" ref="AX23" ca="1" si="241">IF(AW$7="estimates",AW23,IF(SUM(AL22:AQ22)=0,$E23,AVERAGE(AR23:AW23)))</f>
        <v>5.0000000000000044E-2</v>
      </c>
      <c r="AY23" s="245">
        <f t="shared" ref="AY23" ca="1" si="242">IF(AX$7="estimates",AX23,IF(SUM(AM22:AR22)=0,$E23,AVERAGE(AS23:AX23)))</f>
        <v>5.0000000000000044E-2</v>
      </c>
      <c r="AZ23" s="245">
        <f t="shared" ref="AZ23" ca="1" si="243">IF(AY$7="estimates",AY23,IF(SUM(AN22:AS22)=0,$E23,AVERAGE(AT23:AY23)))</f>
        <v>5.0000000000000044E-2</v>
      </c>
      <c r="BA23" s="245">
        <f t="shared" ref="BA23" ca="1" si="244">IF(AZ$7="estimates",AZ23,IF(SUM(AO22:AT22)=0,$E23,AVERAGE(AU23:AZ23)))</f>
        <v>5.0000000000000044E-2</v>
      </c>
      <c r="BB23" s="245">
        <f t="shared" ref="BB23" ca="1" si="245">IF(BA$7="estimates",BA23,IF(SUM(AP22:AU22)=0,$E23,AVERAGE(AV23:BA23)))</f>
        <v>5.0000000000000044E-2</v>
      </c>
      <c r="BC23" s="245">
        <f t="shared" ref="BC23" ca="1" si="246">IF(BB$7="estimates",BB23,IF(SUM(AQ22:AV22)=0,$E23,AVERAGE(AW23:BB23)))</f>
        <v>5.0000000000000044E-2</v>
      </c>
      <c r="BD23" s="245">
        <f t="shared" ref="BD23" ca="1" si="247">IF(BC$7="estimates",BC23,IF(SUM(AR22:AW22)=0,$E23,AVERAGE(AX23:BC23)))</f>
        <v>5.0000000000000044E-2</v>
      </c>
      <c r="BE23" s="245">
        <f t="shared" ref="BE23" ca="1" si="248">IF(BD$7="estimates",BD23,IF(SUM(AS22:AX22)=0,$E23,AVERAGE(AY23:BD23)))</f>
        <v>5.0000000000000044E-2</v>
      </c>
    </row>
    <row r="24" spans="2:57" s="88" customFormat="1" outlineLevel="1" x14ac:dyDescent="0.2">
      <c r="B24" s="179" t="s">
        <v>161</v>
      </c>
      <c r="E24" s="310">
        <v>3500</v>
      </c>
      <c r="I24" s="129" t="s">
        <v>161</v>
      </c>
      <c r="J24" s="88">
        <f t="shared" ref="J24:V24" si="249">J22+J20+J18</f>
        <v>1670.5122545326774</v>
      </c>
      <c r="K24" s="88">
        <f t="shared" si="249"/>
        <v>1754.0378672593115</v>
      </c>
      <c r="L24" s="88">
        <f t="shared" si="249"/>
        <v>1841.7397606222771</v>
      </c>
      <c r="M24" s="88">
        <f t="shared" si="249"/>
        <v>1933.826748653391</v>
      </c>
      <c r="N24" s="88">
        <f t="shared" si="249"/>
        <v>2030.5180860860605</v>
      </c>
      <c r="O24" s="88">
        <f t="shared" si="249"/>
        <v>2132.0439903903639</v>
      </c>
      <c r="P24" s="88">
        <f t="shared" si="249"/>
        <v>2238.6461899098822</v>
      </c>
      <c r="Q24" s="88">
        <f t="shared" si="249"/>
        <v>2350.5784994053765</v>
      </c>
      <c r="R24" s="88">
        <f t="shared" si="249"/>
        <v>2468.1074243756452</v>
      </c>
      <c r="S24" s="88">
        <f t="shared" si="249"/>
        <v>2591.5127955944276</v>
      </c>
      <c r="T24" s="88">
        <f t="shared" si="249"/>
        <v>2721.0884353741494</v>
      </c>
      <c r="U24" s="88">
        <f t="shared" si="249"/>
        <v>2857.1428571428569</v>
      </c>
      <c r="V24" s="235">
        <f t="shared" si="249"/>
        <v>3000</v>
      </c>
      <c r="W24" s="152">
        <f ca="1">IF(SUM(W18,W20,W22)=0,IF(V$7="estimates",V24*(1+W25),$E24*(1+W25)),SUM(W18,W20,W22))</f>
        <v>3150</v>
      </c>
      <c r="X24" s="152">
        <f t="shared" ref="X24:BE24" ca="1" si="250">IF(SUM(X18,X20,X22)=0,IF(W$7="estimates",W24*(1+X25),$E24*(1+X25)),SUM(X18,X20,X22))</f>
        <v>3307.5</v>
      </c>
      <c r="Y24" s="152">
        <f t="shared" ca="1" si="250"/>
        <v>3472.875</v>
      </c>
      <c r="Z24" s="152">
        <f t="shared" ca="1" si="250"/>
        <v>3646.5187500000002</v>
      </c>
      <c r="AA24" s="152">
        <f t="shared" ca="1" si="250"/>
        <v>3828.8446875000009</v>
      </c>
      <c r="AB24" s="152">
        <f t="shared" ca="1" si="250"/>
        <v>4020.2869218750011</v>
      </c>
      <c r="AC24" s="152">
        <f t="shared" ca="1" si="250"/>
        <v>4221.3012679687508</v>
      </c>
      <c r="AD24" s="152">
        <f t="shared" ca="1" si="250"/>
        <v>4432.3663313671896</v>
      </c>
      <c r="AE24" s="152">
        <f t="shared" ca="1" si="250"/>
        <v>4653.9846479355492</v>
      </c>
      <c r="AF24" s="152">
        <f t="shared" ca="1" si="250"/>
        <v>4886.6838803323262</v>
      </c>
      <c r="AG24" s="152">
        <f t="shared" ca="1" si="250"/>
        <v>5131.0180743489427</v>
      </c>
      <c r="AH24" s="152">
        <f t="shared" ca="1" si="250"/>
        <v>5387.5689780663906</v>
      </c>
      <c r="AI24" s="152">
        <f t="shared" ca="1" si="250"/>
        <v>5656.9474269697102</v>
      </c>
      <c r="AJ24" s="152">
        <f t="shared" ca="1" si="250"/>
        <v>5939.7947983181957</v>
      </c>
      <c r="AK24" s="152">
        <f t="shared" ca="1" si="250"/>
        <v>6236.7845382341056</v>
      </c>
      <c r="AL24" s="152">
        <f t="shared" ca="1" si="250"/>
        <v>6548.6237651458105</v>
      </c>
      <c r="AM24" s="152">
        <f t="shared" ca="1" si="250"/>
        <v>6876.0549534031015</v>
      </c>
      <c r="AN24" s="152">
        <f t="shared" ca="1" si="250"/>
        <v>7219.857701073257</v>
      </c>
      <c r="AO24" s="152">
        <f t="shared" ca="1" si="250"/>
        <v>7580.8505861269205</v>
      </c>
      <c r="AP24" s="152">
        <f t="shared" ca="1" si="250"/>
        <v>7959.8931154332668</v>
      </c>
      <c r="AQ24" s="152">
        <f t="shared" ca="1" si="250"/>
        <v>8357.8877712049307</v>
      </c>
      <c r="AR24" s="152">
        <f t="shared" ca="1" si="250"/>
        <v>8775.7821597651782</v>
      </c>
      <c r="AS24" s="152">
        <f t="shared" ca="1" si="250"/>
        <v>9214.5712677534357</v>
      </c>
      <c r="AT24" s="152">
        <f t="shared" ca="1" si="250"/>
        <v>9675.2998311411084</v>
      </c>
      <c r="AU24" s="152">
        <f t="shared" ca="1" si="250"/>
        <v>10159.064822698165</v>
      </c>
      <c r="AV24" s="152">
        <f t="shared" ca="1" si="250"/>
        <v>10667.018063833073</v>
      </c>
      <c r="AW24" s="152">
        <f t="shared" ca="1" si="250"/>
        <v>11200.368967024728</v>
      </c>
      <c r="AX24" s="152">
        <f t="shared" ca="1" si="250"/>
        <v>11760.387415375964</v>
      </c>
      <c r="AY24" s="152">
        <f t="shared" ca="1" si="250"/>
        <v>12348.406786144762</v>
      </c>
      <c r="AZ24" s="152">
        <f t="shared" ca="1" si="250"/>
        <v>12965.827125452</v>
      </c>
      <c r="BA24" s="152">
        <f t="shared" ca="1" si="250"/>
        <v>13614.118481724599</v>
      </c>
      <c r="BB24" s="152">
        <f t="shared" ca="1" si="250"/>
        <v>14294.824405810828</v>
      </c>
      <c r="BC24" s="152">
        <f t="shared" ca="1" si="250"/>
        <v>15009.565626101372</v>
      </c>
      <c r="BD24" s="152">
        <f t="shared" ca="1" si="250"/>
        <v>15760.043907406438</v>
      </c>
      <c r="BE24" s="152">
        <f t="shared" ca="1" si="250"/>
        <v>16548.04610277676</v>
      </c>
    </row>
    <row r="25" spans="2:57" s="80" customFormat="1" ht="17" outlineLevel="1" thickBot="1" x14ac:dyDescent="0.25">
      <c r="B25" s="246" t="s">
        <v>142</v>
      </c>
      <c r="E25" s="309">
        <v>0.05</v>
      </c>
      <c r="I25" s="247" t="s">
        <v>142</v>
      </c>
      <c r="K25" s="80">
        <f>K24/J24-1</f>
        <v>5.0000000000000044E-2</v>
      </c>
      <c r="L25" s="80">
        <f t="shared" ref="L25:V25" si="251">L24/K24-1</f>
        <v>5.0000000000000044E-2</v>
      </c>
      <c r="M25" s="80">
        <f t="shared" si="251"/>
        <v>5.0000000000000044E-2</v>
      </c>
      <c r="N25" s="80">
        <f t="shared" si="251"/>
        <v>5.0000000000000044E-2</v>
      </c>
      <c r="O25" s="80">
        <f t="shared" si="251"/>
        <v>5.0000000000000266E-2</v>
      </c>
      <c r="P25" s="80">
        <f t="shared" si="251"/>
        <v>5.0000000000000044E-2</v>
      </c>
      <c r="Q25" s="80">
        <f t="shared" si="251"/>
        <v>5.0000000000000044E-2</v>
      </c>
      <c r="R25" s="80">
        <f t="shared" si="251"/>
        <v>5.0000000000000044E-2</v>
      </c>
      <c r="S25" s="80">
        <f t="shared" si="251"/>
        <v>5.0000000000000044E-2</v>
      </c>
      <c r="T25" s="80">
        <f t="shared" si="251"/>
        <v>5.0000000000000044E-2</v>
      </c>
      <c r="U25" s="80">
        <f t="shared" si="251"/>
        <v>5.0000000000000044E-2</v>
      </c>
      <c r="V25" s="80">
        <f t="shared" si="251"/>
        <v>5.0000000000000044E-2</v>
      </c>
      <c r="W25" s="81">
        <f t="shared" ref="W25:BE25" ca="1" si="252">IF(V$7="estimates",V25,IF(SUM(K24:P24)=0,$E25,AVERAGE(Q25:V25)))</f>
        <v>5.0000000000000044E-2</v>
      </c>
      <c r="X25" s="81">
        <f t="shared" ca="1" si="252"/>
        <v>5.0000000000000044E-2</v>
      </c>
      <c r="Y25" s="81">
        <f t="shared" ca="1" si="252"/>
        <v>5.0000000000000044E-2</v>
      </c>
      <c r="Z25" s="81">
        <f t="shared" ca="1" si="252"/>
        <v>5.0000000000000044E-2</v>
      </c>
      <c r="AA25" s="81">
        <f t="shared" ca="1" si="252"/>
        <v>5.0000000000000044E-2</v>
      </c>
      <c r="AB25" s="81">
        <f t="shared" ca="1" si="252"/>
        <v>5.0000000000000044E-2</v>
      </c>
      <c r="AC25" s="81">
        <f t="shared" ca="1" si="252"/>
        <v>5.0000000000000044E-2</v>
      </c>
      <c r="AD25" s="81">
        <f t="shared" ca="1" si="252"/>
        <v>5.0000000000000044E-2</v>
      </c>
      <c r="AE25" s="81">
        <f t="shared" ca="1" si="252"/>
        <v>5.0000000000000044E-2</v>
      </c>
      <c r="AF25" s="81">
        <f t="shared" ca="1" si="252"/>
        <v>5.0000000000000044E-2</v>
      </c>
      <c r="AG25" s="81">
        <f t="shared" ca="1" si="252"/>
        <v>5.0000000000000044E-2</v>
      </c>
      <c r="AH25" s="81">
        <f t="shared" ca="1" si="252"/>
        <v>5.0000000000000044E-2</v>
      </c>
      <c r="AI25" s="81">
        <f t="shared" ca="1" si="252"/>
        <v>5.0000000000000044E-2</v>
      </c>
      <c r="AJ25" s="81">
        <f t="shared" ca="1" si="252"/>
        <v>5.0000000000000044E-2</v>
      </c>
      <c r="AK25" s="81">
        <f t="shared" ca="1" si="252"/>
        <v>5.0000000000000044E-2</v>
      </c>
      <c r="AL25" s="81">
        <f t="shared" ca="1" si="252"/>
        <v>5.0000000000000044E-2</v>
      </c>
      <c r="AM25" s="81">
        <f t="shared" ca="1" si="252"/>
        <v>5.0000000000000044E-2</v>
      </c>
      <c r="AN25" s="81">
        <f t="shared" ca="1" si="252"/>
        <v>5.0000000000000044E-2</v>
      </c>
      <c r="AO25" s="81">
        <f t="shared" ca="1" si="252"/>
        <v>5.0000000000000044E-2</v>
      </c>
      <c r="AP25" s="81">
        <f t="shared" ca="1" si="252"/>
        <v>5.0000000000000044E-2</v>
      </c>
      <c r="AQ25" s="81">
        <f t="shared" ca="1" si="252"/>
        <v>5.0000000000000044E-2</v>
      </c>
      <c r="AR25" s="81">
        <f t="shared" ca="1" si="252"/>
        <v>5.0000000000000044E-2</v>
      </c>
      <c r="AS25" s="81">
        <f t="shared" ca="1" si="252"/>
        <v>5.0000000000000044E-2</v>
      </c>
      <c r="AT25" s="81">
        <f t="shared" ca="1" si="252"/>
        <v>5.0000000000000044E-2</v>
      </c>
      <c r="AU25" s="81">
        <f t="shared" ca="1" si="252"/>
        <v>5.0000000000000044E-2</v>
      </c>
      <c r="AV25" s="81">
        <f t="shared" ca="1" si="252"/>
        <v>5.0000000000000044E-2</v>
      </c>
      <c r="AW25" s="81">
        <f t="shared" ca="1" si="252"/>
        <v>5.0000000000000044E-2</v>
      </c>
      <c r="AX25" s="81">
        <f t="shared" ca="1" si="252"/>
        <v>5.0000000000000044E-2</v>
      </c>
      <c r="AY25" s="81">
        <f t="shared" ca="1" si="252"/>
        <v>5.0000000000000044E-2</v>
      </c>
      <c r="AZ25" s="81">
        <f t="shared" ca="1" si="252"/>
        <v>5.0000000000000044E-2</v>
      </c>
      <c r="BA25" s="81">
        <f t="shared" ca="1" si="252"/>
        <v>5.0000000000000044E-2</v>
      </c>
      <c r="BB25" s="81">
        <f t="shared" ca="1" si="252"/>
        <v>5.0000000000000044E-2</v>
      </c>
      <c r="BC25" s="81">
        <f t="shared" ca="1" si="252"/>
        <v>5.0000000000000044E-2</v>
      </c>
      <c r="BD25" s="81">
        <f t="shared" ca="1" si="252"/>
        <v>5.0000000000000044E-2</v>
      </c>
      <c r="BE25" s="81">
        <f t="shared" ca="1" si="252"/>
        <v>5.0000000000000044E-2</v>
      </c>
    </row>
    <row r="26" spans="2:57" s="144" customFormat="1" outlineLevel="1" x14ac:dyDescent="0.2">
      <c r="B26" s="241" t="s">
        <v>167</v>
      </c>
      <c r="E26" s="310">
        <v>600</v>
      </c>
      <c r="I26" s="243" t="s">
        <v>167</v>
      </c>
      <c r="J26" s="144">
        <v>334.10245090653558</v>
      </c>
      <c r="K26" s="144">
        <v>350.80757345186237</v>
      </c>
      <c r="L26" s="144">
        <v>368.3479521244555</v>
      </c>
      <c r="M26" s="144">
        <v>386.76534973067828</v>
      </c>
      <c r="N26" s="144">
        <v>406.10361721721222</v>
      </c>
      <c r="O26" s="144">
        <v>426.40879807807283</v>
      </c>
      <c r="P26" s="144">
        <v>447.7292379819765</v>
      </c>
      <c r="Q26" s="144">
        <v>470.11569988107533</v>
      </c>
      <c r="R26" s="144">
        <v>493.62148487512911</v>
      </c>
      <c r="S26" s="144">
        <v>518.3025591188856</v>
      </c>
      <c r="T26" s="144">
        <v>544.21768707482988</v>
      </c>
      <c r="U26" s="144">
        <v>571.42857142857144</v>
      </c>
      <c r="V26" s="244">
        <v>600</v>
      </c>
      <c r="W26" s="242">
        <f ca="1">IFERROR(IF(SUM(S26:V26)=0,$E26,V26)*(1+W27),0)</f>
        <v>630</v>
      </c>
      <c r="X26" s="242">
        <f t="shared" ref="X26:BE26" ca="1" si="253">IFERROR(IF(SUM(T26:W26)=0,$E26,W26)*(1+X27),0)</f>
        <v>661.5</v>
      </c>
      <c r="Y26" s="242">
        <f t="shared" ca="1" si="253"/>
        <v>694.57500000000005</v>
      </c>
      <c r="Z26" s="242">
        <f t="shared" ca="1" si="253"/>
        <v>729.30375000000004</v>
      </c>
      <c r="AA26" s="242">
        <f t="shared" ca="1" si="253"/>
        <v>765.76893750000011</v>
      </c>
      <c r="AB26" s="242">
        <f t="shared" ca="1" si="253"/>
        <v>804.0573843750002</v>
      </c>
      <c r="AC26" s="242">
        <f t="shared" ca="1" si="253"/>
        <v>844.26025359375024</v>
      </c>
      <c r="AD26" s="242">
        <f t="shared" ca="1" si="253"/>
        <v>886.47326627343773</v>
      </c>
      <c r="AE26" s="242">
        <f t="shared" ca="1" si="253"/>
        <v>930.79692958710962</v>
      </c>
      <c r="AF26" s="242">
        <f t="shared" ca="1" si="253"/>
        <v>977.33677606646518</v>
      </c>
      <c r="AG26" s="242">
        <f t="shared" ca="1" si="253"/>
        <v>1026.2036148697885</v>
      </c>
      <c r="AH26" s="242">
        <f t="shared" ca="1" si="253"/>
        <v>1077.513795613278</v>
      </c>
      <c r="AI26" s="242">
        <f t="shared" ca="1" si="253"/>
        <v>1131.3894853939421</v>
      </c>
      <c r="AJ26" s="242">
        <f t="shared" ca="1" si="253"/>
        <v>1187.9589596636392</v>
      </c>
      <c r="AK26" s="242">
        <f t="shared" ca="1" si="253"/>
        <v>1247.3569076468214</v>
      </c>
      <c r="AL26" s="242">
        <f t="shared" ca="1" si="253"/>
        <v>1309.7247530291625</v>
      </c>
      <c r="AM26" s="242">
        <f t="shared" ca="1" si="253"/>
        <v>1375.2109906806206</v>
      </c>
      <c r="AN26" s="242">
        <f t="shared" ca="1" si="253"/>
        <v>1443.9715402146517</v>
      </c>
      <c r="AO26" s="242">
        <f t="shared" ca="1" si="253"/>
        <v>1516.1701172253843</v>
      </c>
      <c r="AP26" s="242">
        <f t="shared" ca="1" si="253"/>
        <v>1591.9786230866534</v>
      </c>
      <c r="AQ26" s="242">
        <f t="shared" ca="1" si="253"/>
        <v>1671.5775542409863</v>
      </c>
      <c r="AR26" s="242">
        <f t="shared" ca="1" si="253"/>
        <v>1755.1564319530357</v>
      </c>
      <c r="AS26" s="242">
        <f t="shared" ca="1" si="253"/>
        <v>1842.9142535506876</v>
      </c>
      <c r="AT26" s="242">
        <f t="shared" ca="1" si="253"/>
        <v>1935.059966228222</v>
      </c>
      <c r="AU26" s="242">
        <f t="shared" ca="1" si="253"/>
        <v>2031.8129645396332</v>
      </c>
      <c r="AV26" s="242">
        <f t="shared" ca="1" si="253"/>
        <v>2133.403612766615</v>
      </c>
      <c r="AW26" s="242">
        <f t="shared" ca="1" si="253"/>
        <v>2240.0737934049457</v>
      </c>
      <c r="AX26" s="242">
        <f t="shared" ca="1" si="253"/>
        <v>2352.077483075193</v>
      </c>
      <c r="AY26" s="242">
        <f t="shared" ca="1" si="253"/>
        <v>2469.6813572289525</v>
      </c>
      <c r="AZ26" s="242">
        <f t="shared" ca="1" si="253"/>
        <v>2593.1654250904003</v>
      </c>
      <c r="BA26" s="242">
        <f t="shared" ca="1" si="253"/>
        <v>2722.8236963449203</v>
      </c>
      <c r="BB26" s="242">
        <f t="shared" ca="1" si="253"/>
        <v>2858.9648811621664</v>
      </c>
      <c r="BC26" s="242">
        <f t="shared" ca="1" si="253"/>
        <v>3001.9131252202747</v>
      </c>
      <c r="BD26" s="242">
        <f t="shared" ca="1" si="253"/>
        <v>3152.0087814812887</v>
      </c>
      <c r="BE26" s="242">
        <f t="shared" ca="1" si="253"/>
        <v>3309.6092205553532</v>
      </c>
    </row>
    <row r="27" spans="2:57" s="80" customFormat="1" ht="17" outlineLevel="1" thickBot="1" x14ac:dyDescent="0.25">
      <c r="B27" s="246" t="str">
        <f>CONCATENATE(B26," growth %")</f>
        <v>Google AdWords growth %</v>
      </c>
      <c r="E27" s="309">
        <v>0.05</v>
      </c>
      <c r="I27" s="247" t="str">
        <f>CONCATENATE(I26," growth %")</f>
        <v>Google AdWords growth %</v>
      </c>
      <c r="K27" s="80">
        <f>K26/J26-1</f>
        <v>5.0000000000000044E-2</v>
      </c>
      <c r="L27" s="80">
        <f t="shared" ref="L27" si="254">L26/K26-1</f>
        <v>5.0000000000000044E-2</v>
      </c>
      <c r="M27" s="80">
        <f t="shared" ref="M27" si="255">M26/L26-1</f>
        <v>5.0000000000000044E-2</v>
      </c>
      <c r="N27" s="80">
        <f t="shared" ref="N27" si="256">N26/M26-1</f>
        <v>5.0000000000000044E-2</v>
      </c>
      <c r="O27" s="80">
        <f t="shared" ref="O27" si="257">O26/N26-1</f>
        <v>5.0000000000000044E-2</v>
      </c>
      <c r="P27" s="80">
        <f t="shared" ref="P27" si="258">P26/O26-1</f>
        <v>5.0000000000000044E-2</v>
      </c>
      <c r="Q27" s="80">
        <f t="shared" ref="Q27" si="259">Q26/P26-1</f>
        <v>5.0000000000000044E-2</v>
      </c>
      <c r="R27" s="80">
        <f t="shared" ref="R27" si="260">R26/Q26-1</f>
        <v>5.0000000000000044E-2</v>
      </c>
      <c r="S27" s="80">
        <f t="shared" ref="S27" si="261">S26/R26-1</f>
        <v>5.0000000000000044E-2</v>
      </c>
      <c r="T27" s="80">
        <f t="shared" ref="T27" si="262">T26/S26-1</f>
        <v>5.0000000000000044E-2</v>
      </c>
      <c r="U27" s="80">
        <f t="shared" ref="U27" si="263">U26/T26-1</f>
        <v>5.0000000000000044E-2</v>
      </c>
      <c r="V27" s="80">
        <f t="shared" ref="V27" si="264">V26/U26-1</f>
        <v>5.0000000000000044E-2</v>
      </c>
      <c r="W27" s="81">
        <f t="shared" ref="W27" ca="1" si="265">IF(V$7="estimates",V27,IF(SUM(K26:P26)=0,$E27,AVERAGE(Q27:V27)))</f>
        <v>5.0000000000000044E-2</v>
      </c>
      <c r="X27" s="81">
        <f t="shared" ref="X27" ca="1" si="266">IF(W$7="estimates",W27,IF(SUM(L26:Q26)=0,$E27,AVERAGE(R27:W27)))</f>
        <v>5.0000000000000044E-2</v>
      </c>
      <c r="Y27" s="81">
        <f t="shared" ref="Y27" ca="1" si="267">IF(X$7="estimates",X27,IF(SUM(M26:R26)=0,$E27,AVERAGE(S27:X27)))</f>
        <v>5.0000000000000044E-2</v>
      </c>
      <c r="Z27" s="81">
        <f t="shared" ref="Z27" ca="1" si="268">IF(Y$7="estimates",Y27,IF(SUM(N26:S26)=0,$E27,AVERAGE(T27:Y27)))</f>
        <v>5.0000000000000044E-2</v>
      </c>
      <c r="AA27" s="81">
        <f t="shared" ref="AA27" ca="1" si="269">IF(Z$7="estimates",Z27,IF(SUM(O26:T26)=0,$E27,AVERAGE(U27:Z27)))</f>
        <v>5.0000000000000044E-2</v>
      </c>
      <c r="AB27" s="81">
        <f t="shared" ref="AB27" ca="1" si="270">IF(AA$7="estimates",AA27,IF(SUM(P26:U26)=0,$E27,AVERAGE(V27:AA27)))</f>
        <v>5.0000000000000044E-2</v>
      </c>
      <c r="AC27" s="81">
        <f t="shared" ref="AC27" ca="1" si="271">IF(AB$7="estimates",AB27,IF(SUM(Q26:V26)=0,$E27,AVERAGE(W27:AB27)))</f>
        <v>5.0000000000000044E-2</v>
      </c>
      <c r="AD27" s="81">
        <f t="shared" ref="AD27" ca="1" si="272">IF(AC$7="estimates",AC27,IF(SUM(R26:W26)=0,$E27,AVERAGE(X27:AC27)))</f>
        <v>5.0000000000000044E-2</v>
      </c>
      <c r="AE27" s="81">
        <f t="shared" ref="AE27" ca="1" si="273">IF(AD$7="estimates",AD27,IF(SUM(S26:X26)=0,$E27,AVERAGE(Y27:AD27)))</f>
        <v>5.0000000000000044E-2</v>
      </c>
      <c r="AF27" s="81">
        <f t="shared" ref="AF27" ca="1" si="274">IF(AE$7="estimates",AE27,IF(SUM(T26:Y26)=0,$E27,AVERAGE(Z27:AE27)))</f>
        <v>5.0000000000000044E-2</v>
      </c>
      <c r="AG27" s="81">
        <f t="shared" ref="AG27" ca="1" si="275">IF(AF$7="estimates",AF27,IF(SUM(U26:Z26)=0,$E27,AVERAGE(AA27:AF27)))</f>
        <v>5.0000000000000044E-2</v>
      </c>
      <c r="AH27" s="81">
        <f t="shared" ref="AH27" ca="1" si="276">IF(AG$7="estimates",AG27,IF(SUM(V26:AA26)=0,$E27,AVERAGE(AB27:AG27)))</f>
        <v>5.0000000000000044E-2</v>
      </c>
      <c r="AI27" s="81">
        <f t="shared" ref="AI27" ca="1" si="277">IF(AH$7="estimates",AH27,IF(SUM(W26:AB26)=0,$E27,AVERAGE(AC27:AH27)))</f>
        <v>5.0000000000000044E-2</v>
      </c>
      <c r="AJ27" s="81">
        <f t="shared" ref="AJ27" ca="1" si="278">IF(AI$7="estimates",AI27,IF(SUM(X26:AC26)=0,$E27,AVERAGE(AD27:AI27)))</f>
        <v>5.0000000000000044E-2</v>
      </c>
      <c r="AK27" s="81">
        <f t="shared" ref="AK27" ca="1" si="279">IF(AJ$7="estimates",AJ27,IF(SUM(Y26:AD26)=0,$E27,AVERAGE(AE27:AJ27)))</f>
        <v>5.0000000000000044E-2</v>
      </c>
      <c r="AL27" s="81">
        <f t="shared" ref="AL27" ca="1" si="280">IF(AK$7="estimates",AK27,IF(SUM(Z26:AE26)=0,$E27,AVERAGE(AF27:AK27)))</f>
        <v>5.0000000000000044E-2</v>
      </c>
      <c r="AM27" s="81">
        <f t="shared" ref="AM27" ca="1" si="281">IF(AL$7="estimates",AL27,IF(SUM(AA26:AF26)=0,$E27,AVERAGE(AG27:AL27)))</f>
        <v>5.0000000000000044E-2</v>
      </c>
      <c r="AN27" s="81">
        <f t="shared" ref="AN27" ca="1" si="282">IF(AM$7="estimates",AM27,IF(SUM(AB26:AG26)=0,$E27,AVERAGE(AH27:AM27)))</f>
        <v>5.0000000000000044E-2</v>
      </c>
      <c r="AO27" s="81">
        <f t="shared" ref="AO27" ca="1" si="283">IF(AN$7="estimates",AN27,IF(SUM(AC26:AH26)=0,$E27,AVERAGE(AI27:AN27)))</f>
        <v>5.0000000000000044E-2</v>
      </c>
      <c r="AP27" s="81">
        <f t="shared" ref="AP27" ca="1" si="284">IF(AO$7="estimates",AO27,IF(SUM(AD26:AI26)=0,$E27,AVERAGE(AJ27:AO27)))</f>
        <v>5.0000000000000044E-2</v>
      </c>
      <c r="AQ27" s="81">
        <f t="shared" ref="AQ27" ca="1" si="285">IF(AP$7="estimates",AP27,IF(SUM(AE26:AJ26)=0,$E27,AVERAGE(AK27:AP27)))</f>
        <v>5.0000000000000044E-2</v>
      </c>
      <c r="AR27" s="81">
        <f t="shared" ref="AR27" ca="1" si="286">IF(AQ$7="estimates",AQ27,IF(SUM(AF26:AK26)=0,$E27,AVERAGE(AL27:AQ27)))</f>
        <v>5.0000000000000044E-2</v>
      </c>
      <c r="AS27" s="81">
        <f t="shared" ref="AS27" ca="1" si="287">IF(AR$7="estimates",AR27,IF(SUM(AG26:AL26)=0,$E27,AVERAGE(AM27:AR27)))</f>
        <v>5.0000000000000044E-2</v>
      </c>
      <c r="AT27" s="81">
        <f t="shared" ref="AT27" ca="1" si="288">IF(AS$7="estimates",AS27,IF(SUM(AH26:AM26)=0,$E27,AVERAGE(AN27:AS27)))</f>
        <v>5.0000000000000044E-2</v>
      </c>
      <c r="AU27" s="81">
        <f t="shared" ref="AU27" ca="1" si="289">IF(AT$7="estimates",AT27,IF(SUM(AI26:AN26)=0,$E27,AVERAGE(AO27:AT27)))</f>
        <v>5.0000000000000044E-2</v>
      </c>
      <c r="AV27" s="81">
        <f t="shared" ref="AV27" ca="1" si="290">IF(AU$7="estimates",AU27,IF(SUM(AJ26:AO26)=0,$E27,AVERAGE(AP27:AU27)))</f>
        <v>5.0000000000000044E-2</v>
      </c>
      <c r="AW27" s="81">
        <f t="shared" ref="AW27" ca="1" si="291">IF(AV$7="estimates",AV27,IF(SUM(AK26:AP26)=0,$E27,AVERAGE(AQ27:AV27)))</f>
        <v>5.0000000000000044E-2</v>
      </c>
      <c r="AX27" s="81">
        <f t="shared" ref="AX27" ca="1" si="292">IF(AW$7="estimates",AW27,IF(SUM(AL26:AQ26)=0,$E27,AVERAGE(AR27:AW27)))</f>
        <v>5.0000000000000044E-2</v>
      </c>
      <c r="AY27" s="81">
        <f t="shared" ref="AY27" ca="1" si="293">IF(AX$7="estimates",AX27,IF(SUM(AM26:AR26)=0,$E27,AVERAGE(AS27:AX27)))</f>
        <v>5.0000000000000044E-2</v>
      </c>
      <c r="AZ27" s="81">
        <f t="shared" ref="AZ27" ca="1" si="294">IF(AY$7="estimates",AY27,IF(SUM(AN26:AS26)=0,$E27,AVERAGE(AT27:AY27)))</f>
        <v>5.0000000000000044E-2</v>
      </c>
      <c r="BA27" s="81">
        <f t="shared" ref="BA27" ca="1" si="295">IF(AZ$7="estimates",AZ27,IF(SUM(AO26:AT26)=0,$E27,AVERAGE(AU27:AZ27)))</f>
        <v>5.0000000000000044E-2</v>
      </c>
      <c r="BB27" s="81">
        <f t="shared" ref="BB27" ca="1" si="296">IF(BA$7="estimates",BA27,IF(SUM(AP26:AU26)=0,$E27,AVERAGE(AV27:BA27)))</f>
        <v>5.0000000000000044E-2</v>
      </c>
      <c r="BC27" s="81">
        <f t="shared" ref="BC27" ca="1" si="297">IF(BB$7="estimates",BB27,IF(SUM(AQ26:AV26)=0,$E27,AVERAGE(AW27:BB27)))</f>
        <v>5.0000000000000044E-2</v>
      </c>
      <c r="BD27" s="81">
        <f t="shared" ref="BD27" ca="1" si="298">IF(BC$7="estimates",BC27,IF(SUM(AR26:AW26)=0,$E27,AVERAGE(AX27:BC27)))</f>
        <v>5.0000000000000044E-2</v>
      </c>
      <c r="BE27" s="81">
        <f t="shared" ref="BE27" ca="1" si="299">IF(BD$7="estimates",BD27,IF(SUM(AS26:AX26)=0,$E27,AVERAGE(AY27:BD27)))</f>
        <v>5.0000000000000044E-2</v>
      </c>
    </row>
    <row r="28" spans="2:57" s="144" customFormat="1" outlineLevel="1" x14ac:dyDescent="0.2">
      <c r="B28" s="241" t="s">
        <v>13</v>
      </c>
      <c r="E28" s="310">
        <v>8000</v>
      </c>
      <c r="I28" s="243" t="s">
        <v>13</v>
      </c>
      <c r="J28" s="144">
        <v>5000</v>
      </c>
      <c r="K28" s="144">
        <v>5200</v>
      </c>
      <c r="L28" s="144">
        <v>5408</v>
      </c>
      <c r="M28" s="144">
        <v>5624.3200000000006</v>
      </c>
      <c r="N28" s="144">
        <v>5849.2928000000011</v>
      </c>
      <c r="O28" s="144">
        <v>6083.2645120000016</v>
      </c>
      <c r="P28" s="144">
        <v>6326.5950924800018</v>
      </c>
      <c r="Q28" s="144">
        <v>6579.6588961792022</v>
      </c>
      <c r="R28" s="144">
        <v>6842.8452520263709</v>
      </c>
      <c r="S28" s="144">
        <v>7116.5590621074261</v>
      </c>
      <c r="T28" s="144">
        <v>7401.221424591723</v>
      </c>
      <c r="U28" s="144">
        <v>7697.2702815753919</v>
      </c>
      <c r="V28" s="244">
        <v>8005.161092838408</v>
      </c>
      <c r="W28" s="242">
        <f ca="1">IFERROR(IF(SUM(S28:V28)=0,$E28,V28)*(1+W29),0)</f>
        <v>8325.3675365519448</v>
      </c>
      <c r="X28" s="242">
        <f t="shared" ref="X28:BE28" ca="1" si="300">IFERROR(IF(SUM(T28:W28)=0,$E28,W28)*(1+X29),0)</f>
        <v>8658.3822380140227</v>
      </c>
      <c r="Y28" s="242">
        <f t="shared" ca="1" si="300"/>
        <v>9004.7175275345835</v>
      </c>
      <c r="Z28" s="242">
        <f t="shared" ca="1" si="300"/>
        <v>9364.9062286359676</v>
      </c>
      <c r="AA28" s="242">
        <f t="shared" ca="1" si="300"/>
        <v>9739.5024777814069</v>
      </c>
      <c r="AB28" s="242">
        <f t="shared" ca="1" si="300"/>
        <v>10129.082576892664</v>
      </c>
      <c r="AC28" s="242">
        <f t="shared" ca="1" si="300"/>
        <v>10534.245879968372</v>
      </c>
      <c r="AD28" s="242">
        <f t="shared" ca="1" si="300"/>
        <v>10955.615715167107</v>
      </c>
      <c r="AE28" s="242">
        <f t="shared" ca="1" si="300"/>
        <v>11393.840343773791</v>
      </c>
      <c r="AF28" s="242">
        <f t="shared" ca="1" si="300"/>
        <v>11849.593957524743</v>
      </c>
      <c r="AG28" s="242">
        <f t="shared" ca="1" si="300"/>
        <v>12323.577715825733</v>
      </c>
      <c r="AH28" s="242">
        <f t="shared" ca="1" si="300"/>
        <v>12816.520824458763</v>
      </c>
      <c r="AI28" s="242">
        <f t="shared" ca="1" si="300"/>
        <v>13329.181657437113</v>
      </c>
      <c r="AJ28" s="242">
        <f t="shared" ca="1" si="300"/>
        <v>13862.348923734598</v>
      </c>
      <c r="AK28" s="242">
        <f t="shared" ca="1" si="300"/>
        <v>14416.842880683982</v>
      </c>
      <c r="AL28" s="242">
        <f t="shared" ca="1" si="300"/>
        <v>14993.516595911342</v>
      </c>
      <c r="AM28" s="242">
        <f t="shared" ca="1" si="300"/>
        <v>15593.257259747796</v>
      </c>
      <c r="AN28" s="242">
        <f t="shared" ca="1" si="300"/>
        <v>16216.987550137708</v>
      </c>
      <c r="AO28" s="242">
        <f t="shared" ca="1" si="300"/>
        <v>16865.667052143217</v>
      </c>
      <c r="AP28" s="242">
        <f t="shared" ca="1" si="300"/>
        <v>17540.293734228948</v>
      </c>
      <c r="AQ28" s="242">
        <f t="shared" ca="1" si="300"/>
        <v>18241.905483598108</v>
      </c>
      <c r="AR28" s="242">
        <f t="shared" ca="1" si="300"/>
        <v>18971.581702942032</v>
      </c>
      <c r="AS28" s="242">
        <f t="shared" ca="1" si="300"/>
        <v>19730.444971059715</v>
      </c>
      <c r="AT28" s="242">
        <f t="shared" ca="1" si="300"/>
        <v>20519.662769902105</v>
      </c>
      <c r="AU28" s="242">
        <f t="shared" ca="1" si="300"/>
        <v>21340.449280698191</v>
      </c>
      <c r="AV28" s="242">
        <f t="shared" ca="1" si="300"/>
        <v>22194.067251926121</v>
      </c>
      <c r="AW28" s="242">
        <f t="shared" ca="1" si="300"/>
        <v>23081.829942003165</v>
      </c>
      <c r="AX28" s="242">
        <f t="shared" ca="1" si="300"/>
        <v>24005.103139683291</v>
      </c>
      <c r="AY28" s="242">
        <f t="shared" ca="1" si="300"/>
        <v>24965.307265270625</v>
      </c>
      <c r="AZ28" s="242">
        <f t="shared" ca="1" si="300"/>
        <v>25963.91955588145</v>
      </c>
      <c r="BA28" s="242">
        <f t="shared" ca="1" si="300"/>
        <v>27002.47633811671</v>
      </c>
      <c r="BB28" s="242">
        <f t="shared" ca="1" si="300"/>
        <v>28082.575391641381</v>
      </c>
      <c r="BC28" s="242">
        <f t="shared" ca="1" si="300"/>
        <v>29205.878407307038</v>
      </c>
      <c r="BD28" s="242">
        <f t="shared" ca="1" si="300"/>
        <v>30374.11354359932</v>
      </c>
      <c r="BE28" s="242">
        <f t="shared" ca="1" si="300"/>
        <v>31589.078085343295</v>
      </c>
    </row>
    <row r="29" spans="2:57" s="80" customFormat="1" ht="17" outlineLevel="1" thickBot="1" x14ac:dyDescent="0.25">
      <c r="B29" s="246" t="s">
        <v>143</v>
      </c>
      <c r="E29" s="309">
        <v>0.04</v>
      </c>
      <c r="I29" s="247" t="str">
        <f>I28&amp;" growth %"</f>
        <v>Email growth %</v>
      </c>
      <c r="K29" s="80">
        <f>K28/J28-1</f>
        <v>4.0000000000000036E-2</v>
      </c>
      <c r="L29" s="80">
        <f t="shared" ref="L29" si="301">L28/K28-1</f>
        <v>4.0000000000000036E-2</v>
      </c>
      <c r="M29" s="80">
        <f t="shared" ref="M29" si="302">M28/L28-1</f>
        <v>4.0000000000000036E-2</v>
      </c>
      <c r="N29" s="80">
        <f t="shared" ref="N29" si="303">N28/M28-1</f>
        <v>4.0000000000000036E-2</v>
      </c>
      <c r="O29" s="80">
        <f t="shared" ref="O29" si="304">O28/N28-1</f>
        <v>4.0000000000000036E-2</v>
      </c>
      <c r="P29" s="80">
        <f t="shared" ref="P29" si="305">P28/O28-1</f>
        <v>4.0000000000000036E-2</v>
      </c>
      <c r="Q29" s="80">
        <f t="shared" ref="Q29" si="306">Q28/P28-1</f>
        <v>4.0000000000000036E-2</v>
      </c>
      <c r="R29" s="80">
        <f t="shared" ref="R29" si="307">R28/Q28-1</f>
        <v>4.0000000000000036E-2</v>
      </c>
      <c r="S29" s="80">
        <f t="shared" ref="S29" si="308">S28/R28-1</f>
        <v>4.0000000000000036E-2</v>
      </c>
      <c r="T29" s="80">
        <f t="shared" ref="T29" si="309">T28/S28-1</f>
        <v>4.0000000000000036E-2</v>
      </c>
      <c r="U29" s="80">
        <f t="shared" ref="U29" si="310">U28/T28-1</f>
        <v>4.0000000000000036E-2</v>
      </c>
      <c r="V29" s="80">
        <f t="shared" ref="V29" si="311">V28/U28-1</f>
        <v>4.0000000000000036E-2</v>
      </c>
      <c r="W29" s="81">
        <f t="shared" ref="W29:BE29" ca="1" si="312">IF(V$7="estimates",V29,IF(SUM(K28:P28)=0,$E29,AVERAGE(Q29:V29)))</f>
        <v>4.0000000000000036E-2</v>
      </c>
      <c r="X29" s="81">
        <f t="shared" ca="1" si="312"/>
        <v>4.0000000000000036E-2</v>
      </c>
      <c r="Y29" s="81">
        <f t="shared" ca="1" si="312"/>
        <v>4.0000000000000036E-2</v>
      </c>
      <c r="Z29" s="81">
        <f t="shared" ca="1" si="312"/>
        <v>4.0000000000000036E-2</v>
      </c>
      <c r="AA29" s="81">
        <f t="shared" ca="1" si="312"/>
        <v>4.0000000000000036E-2</v>
      </c>
      <c r="AB29" s="81">
        <f t="shared" ca="1" si="312"/>
        <v>4.0000000000000036E-2</v>
      </c>
      <c r="AC29" s="81">
        <f t="shared" ca="1" si="312"/>
        <v>4.0000000000000036E-2</v>
      </c>
      <c r="AD29" s="81">
        <f t="shared" ca="1" si="312"/>
        <v>4.0000000000000036E-2</v>
      </c>
      <c r="AE29" s="81">
        <f t="shared" ca="1" si="312"/>
        <v>4.0000000000000036E-2</v>
      </c>
      <c r="AF29" s="81">
        <f t="shared" ca="1" si="312"/>
        <v>4.0000000000000036E-2</v>
      </c>
      <c r="AG29" s="81">
        <f t="shared" ca="1" si="312"/>
        <v>4.0000000000000036E-2</v>
      </c>
      <c r="AH29" s="81">
        <f t="shared" ca="1" si="312"/>
        <v>4.0000000000000036E-2</v>
      </c>
      <c r="AI29" s="81">
        <f t="shared" ca="1" si="312"/>
        <v>4.0000000000000036E-2</v>
      </c>
      <c r="AJ29" s="81">
        <f t="shared" ca="1" si="312"/>
        <v>4.0000000000000036E-2</v>
      </c>
      <c r="AK29" s="81">
        <f t="shared" ca="1" si="312"/>
        <v>4.0000000000000036E-2</v>
      </c>
      <c r="AL29" s="81">
        <f t="shared" ca="1" si="312"/>
        <v>4.0000000000000036E-2</v>
      </c>
      <c r="AM29" s="81">
        <f t="shared" ca="1" si="312"/>
        <v>4.0000000000000036E-2</v>
      </c>
      <c r="AN29" s="81">
        <f t="shared" ca="1" si="312"/>
        <v>4.0000000000000036E-2</v>
      </c>
      <c r="AO29" s="81">
        <f t="shared" ca="1" si="312"/>
        <v>4.0000000000000036E-2</v>
      </c>
      <c r="AP29" s="81">
        <f t="shared" ca="1" si="312"/>
        <v>4.0000000000000036E-2</v>
      </c>
      <c r="AQ29" s="81">
        <f t="shared" ca="1" si="312"/>
        <v>4.0000000000000036E-2</v>
      </c>
      <c r="AR29" s="81">
        <f t="shared" ca="1" si="312"/>
        <v>4.0000000000000036E-2</v>
      </c>
      <c r="AS29" s="81">
        <f t="shared" ca="1" si="312"/>
        <v>4.0000000000000036E-2</v>
      </c>
      <c r="AT29" s="81">
        <f t="shared" ca="1" si="312"/>
        <v>4.0000000000000036E-2</v>
      </c>
      <c r="AU29" s="81">
        <f t="shared" ca="1" si="312"/>
        <v>4.0000000000000036E-2</v>
      </c>
      <c r="AV29" s="81">
        <f t="shared" ca="1" si="312"/>
        <v>4.0000000000000036E-2</v>
      </c>
      <c r="AW29" s="81">
        <f t="shared" ca="1" si="312"/>
        <v>4.0000000000000036E-2</v>
      </c>
      <c r="AX29" s="81">
        <f t="shared" ca="1" si="312"/>
        <v>4.0000000000000036E-2</v>
      </c>
      <c r="AY29" s="81">
        <f t="shared" ca="1" si="312"/>
        <v>4.0000000000000036E-2</v>
      </c>
      <c r="AZ29" s="81">
        <f t="shared" ca="1" si="312"/>
        <v>4.0000000000000036E-2</v>
      </c>
      <c r="BA29" s="81">
        <f t="shared" ca="1" si="312"/>
        <v>4.0000000000000036E-2</v>
      </c>
      <c r="BB29" s="81">
        <f t="shared" ca="1" si="312"/>
        <v>4.0000000000000036E-2</v>
      </c>
      <c r="BC29" s="81">
        <f t="shared" ca="1" si="312"/>
        <v>4.0000000000000036E-2</v>
      </c>
      <c r="BD29" s="81">
        <f t="shared" ca="1" si="312"/>
        <v>4.0000000000000036E-2</v>
      </c>
      <c r="BE29" s="81">
        <f t="shared" ca="1" si="312"/>
        <v>4.0000000000000036E-2</v>
      </c>
    </row>
    <row r="30" spans="2:57" s="144" customFormat="1" outlineLevel="1" x14ac:dyDescent="0.2">
      <c r="B30" s="241" t="s">
        <v>14</v>
      </c>
      <c r="E30" s="310">
        <v>6000</v>
      </c>
      <c r="I30" s="243" t="s">
        <v>14</v>
      </c>
      <c r="J30" s="144">
        <v>3000</v>
      </c>
      <c r="K30" s="144">
        <v>3180</v>
      </c>
      <c r="L30" s="144">
        <v>3370.8</v>
      </c>
      <c r="M30" s="144">
        <v>3573.0480000000002</v>
      </c>
      <c r="N30" s="144">
        <v>3787.4308800000003</v>
      </c>
      <c r="O30" s="144">
        <v>4014.6767328000005</v>
      </c>
      <c r="P30" s="144">
        <v>4255.5573367680008</v>
      </c>
      <c r="Q30" s="144">
        <v>4510.8907769740808</v>
      </c>
      <c r="R30" s="144">
        <v>4781.5442235925257</v>
      </c>
      <c r="S30" s="144">
        <v>5068.4368770080773</v>
      </c>
      <c r="T30" s="144">
        <v>5372.5430896285625</v>
      </c>
      <c r="U30" s="144">
        <v>5694.8956750062762</v>
      </c>
      <c r="V30" s="244">
        <v>6036.5894155066535</v>
      </c>
      <c r="W30" s="242">
        <f ca="1">IFERROR(IF(SUM(S30:V30)=0,$E30,V30)*(1+W31),0)</f>
        <v>6398.7847804370531</v>
      </c>
      <c r="X30" s="242">
        <f t="shared" ref="X30:BE30" ca="1" si="313">IFERROR(IF(SUM(T30:W30)=0,$E30,W30)*(1+X31),0)</f>
        <v>6782.7118672632769</v>
      </c>
      <c r="Y30" s="242">
        <f t="shared" ca="1" si="313"/>
        <v>7189.6745792990741</v>
      </c>
      <c r="Z30" s="242">
        <f t="shared" ca="1" si="313"/>
        <v>7621.0550540570193</v>
      </c>
      <c r="AA30" s="242">
        <f t="shared" ca="1" si="313"/>
        <v>8078.3183573004408</v>
      </c>
      <c r="AB30" s="242">
        <f t="shared" ca="1" si="313"/>
        <v>8563.0174587384681</v>
      </c>
      <c r="AC30" s="242">
        <f t="shared" ca="1" si="313"/>
        <v>9076.7985062627758</v>
      </c>
      <c r="AD30" s="242">
        <f t="shared" ca="1" si="313"/>
        <v>9621.4064166385433</v>
      </c>
      <c r="AE30" s="242">
        <f t="shared" ca="1" si="313"/>
        <v>10198.690801636856</v>
      </c>
      <c r="AF30" s="242">
        <f t="shared" ca="1" si="313"/>
        <v>10810.612249735068</v>
      </c>
      <c r="AG30" s="242">
        <f t="shared" ca="1" si="313"/>
        <v>11459.248984719172</v>
      </c>
      <c r="AH30" s="242">
        <f t="shared" ca="1" si="313"/>
        <v>12146.803923802323</v>
      </c>
      <c r="AI30" s="242">
        <f t="shared" ca="1" si="313"/>
        <v>12875.612159230463</v>
      </c>
      <c r="AJ30" s="242">
        <f t="shared" ca="1" si="313"/>
        <v>13648.148888784292</v>
      </c>
      <c r="AK30" s="242">
        <f t="shared" ca="1" si="313"/>
        <v>14467.03782211135</v>
      </c>
      <c r="AL30" s="242">
        <f t="shared" ca="1" si="313"/>
        <v>15335.060091438032</v>
      </c>
      <c r="AM30" s="242">
        <f t="shared" ca="1" si="313"/>
        <v>16255.163696924315</v>
      </c>
      <c r="AN30" s="242">
        <f t="shared" ca="1" si="313"/>
        <v>17230.473518739775</v>
      </c>
      <c r="AO30" s="242">
        <f t="shared" ca="1" si="313"/>
        <v>18264.301929864163</v>
      </c>
      <c r="AP30" s="242">
        <f t="shared" ca="1" si="313"/>
        <v>19360.160045656015</v>
      </c>
      <c r="AQ30" s="242">
        <f t="shared" ca="1" si="313"/>
        <v>20521.769648395377</v>
      </c>
      <c r="AR30" s="242">
        <f t="shared" ca="1" si="313"/>
        <v>21753.075827299101</v>
      </c>
      <c r="AS30" s="242">
        <f t="shared" ca="1" si="313"/>
        <v>23058.260376937047</v>
      </c>
      <c r="AT30" s="242">
        <f t="shared" ca="1" si="313"/>
        <v>24441.755999553272</v>
      </c>
      <c r="AU30" s="242">
        <f t="shared" ca="1" si="313"/>
        <v>25908.26135952647</v>
      </c>
      <c r="AV30" s="242">
        <f t="shared" ca="1" si="313"/>
        <v>27462.757041098059</v>
      </c>
      <c r="AW30" s="242">
        <f t="shared" ca="1" si="313"/>
        <v>29110.522463563942</v>
      </c>
      <c r="AX30" s="242">
        <f t="shared" ca="1" si="313"/>
        <v>30857.153811377779</v>
      </c>
      <c r="AY30" s="242">
        <f t="shared" ca="1" si="313"/>
        <v>32708.583040060446</v>
      </c>
      <c r="AZ30" s="242">
        <f t="shared" ca="1" si="313"/>
        <v>34671.098022464073</v>
      </c>
      <c r="BA30" s="242">
        <f t="shared" ca="1" si="313"/>
        <v>36751.363903811922</v>
      </c>
      <c r="BB30" s="242">
        <f t="shared" ca="1" si="313"/>
        <v>38956.445738040638</v>
      </c>
      <c r="BC30" s="242">
        <f t="shared" ca="1" si="313"/>
        <v>41293.83248232308</v>
      </c>
      <c r="BD30" s="242">
        <f t="shared" ca="1" si="313"/>
        <v>43771.462431262466</v>
      </c>
      <c r="BE30" s="242">
        <f t="shared" ca="1" si="313"/>
        <v>46397.750177138216</v>
      </c>
    </row>
    <row r="31" spans="2:57" s="80" customFormat="1" ht="17" outlineLevel="1" thickBot="1" x14ac:dyDescent="0.25">
      <c r="B31" s="246" t="s">
        <v>144</v>
      </c>
      <c r="E31" s="309">
        <v>0.06</v>
      </c>
      <c r="I31" s="247" t="str">
        <f>I30&amp;" growth %"</f>
        <v>Sales reps growth %</v>
      </c>
      <c r="K31" s="80">
        <f>K30/J30-1</f>
        <v>6.0000000000000053E-2</v>
      </c>
      <c r="L31" s="80">
        <f t="shared" ref="L31" si="314">L30/K30-1</f>
        <v>6.0000000000000053E-2</v>
      </c>
      <c r="M31" s="80">
        <f t="shared" ref="M31" si="315">M30/L30-1</f>
        <v>6.0000000000000053E-2</v>
      </c>
      <c r="N31" s="80">
        <f t="shared" ref="N31" si="316">N30/M30-1</f>
        <v>6.0000000000000053E-2</v>
      </c>
      <c r="O31" s="80">
        <f t="shared" ref="O31" si="317">O30/N30-1</f>
        <v>6.0000000000000053E-2</v>
      </c>
      <c r="P31" s="80">
        <f t="shared" ref="P31" si="318">P30/O30-1</f>
        <v>6.0000000000000053E-2</v>
      </c>
      <c r="Q31" s="80">
        <f t="shared" ref="Q31" si="319">Q30/P30-1</f>
        <v>6.0000000000000053E-2</v>
      </c>
      <c r="R31" s="80">
        <f t="shared" ref="R31" si="320">R30/Q30-1</f>
        <v>6.0000000000000053E-2</v>
      </c>
      <c r="S31" s="80">
        <f t="shared" ref="S31" si="321">S30/R30-1</f>
        <v>6.0000000000000053E-2</v>
      </c>
      <c r="T31" s="80">
        <f t="shared" ref="T31" si="322">T30/S30-1</f>
        <v>6.0000000000000053E-2</v>
      </c>
      <c r="U31" s="80">
        <f t="shared" ref="U31" si="323">U30/T30-1</f>
        <v>6.0000000000000053E-2</v>
      </c>
      <c r="V31" s="80">
        <f t="shared" ref="V31" si="324">V30/U30-1</f>
        <v>6.0000000000000053E-2</v>
      </c>
      <c r="W31" s="81">
        <f t="shared" ref="W31:BE31" ca="1" si="325">IF(V$7="estimates",V31,IF(SUM(K30:P30)=0,$E31,AVERAGE(Q31:V31)))</f>
        <v>6.0000000000000053E-2</v>
      </c>
      <c r="X31" s="81">
        <f t="shared" ca="1" si="325"/>
        <v>6.0000000000000053E-2</v>
      </c>
      <c r="Y31" s="81">
        <f t="shared" ca="1" si="325"/>
        <v>6.0000000000000053E-2</v>
      </c>
      <c r="Z31" s="81">
        <f t="shared" ca="1" si="325"/>
        <v>6.0000000000000053E-2</v>
      </c>
      <c r="AA31" s="81">
        <f t="shared" ca="1" si="325"/>
        <v>6.0000000000000053E-2</v>
      </c>
      <c r="AB31" s="81">
        <f t="shared" ca="1" si="325"/>
        <v>6.0000000000000053E-2</v>
      </c>
      <c r="AC31" s="81">
        <f t="shared" ca="1" si="325"/>
        <v>6.0000000000000053E-2</v>
      </c>
      <c r="AD31" s="81">
        <f t="shared" ca="1" si="325"/>
        <v>6.0000000000000053E-2</v>
      </c>
      <c r="AE31" s="81">
        <f t="shared" ca="1" si="325"/>
        <v>6.0000000000000053E-2</v>
      </c>
      <c r="AF31" s="81">
        <f t="shared" ca="1" si="325"/>
        <v>6.0000000000000053E-2</v>
      </c>
      <c r="AG31" s="81">
        <f t="shared" ca="1" si="325"/>
        <v>6.0000000000000053E-2</v>
      </c>
      <c r="AH31" s="81">
        <f t="shared" ca="1" si="325"/>
        <v>6.0000000000000053E-2</v>
      </c>
      <c r="AI31" s="81">
        <f t="shared" ca="1" si="325"/>
        <v>6.0000000000000053E-2</v>
      </c>
      <c r="AJ31" s="81">
        <f t="shared" ca="1" si="325"/>
        <v>6.0000000000000053E-2</v>
      </c>
      <c r="AK31" s="81">
        <f t="shared" ca="1" si="325"/>
        <v>6.0000000000000053E-2</v>
      </c>
      <c r="AL31" s="81">
        <f t="shared" ca="1" si="325"/>
        <v>6.0000000000000053E-2</v>
      </c>
      <c r="AM31" s="81">
        <f t="shared" ca="1" si="325"/>
        <v>6.0000000000000053E-2</v>
      </c>
      <c r="AN31" s="81">
        <f t="shared" ca="1" si="325"/>
        <v>6.0000000000000053E-2</v>
      </c>
      <c r="AO31" s="81">
        <f t="shared" ca="1" si="325"/>
        <v>6.0000000000000053E-2</v>
      </c>
      <c r="AP31" s="81">
        <f t="shared" ca="1" si="325"/>
        <v>6.0000000000000053E-2</v>
      </c>
      <c r="AQ31" s="81">
        <f t="shared" ca="1" si="325"/>
        <v>6.0000000000000053E-2</v>
      </c>
      <c r="AR31" s="81">
        <f t="shared" ca="1" si="325"/>
        <v>6.0000000000000053E-2</v>
      </c>
      <c r="AS31" s="81">
        <f t="shared" ca="1" si="325"/>
        <v>6.0000000000000053E-2</v>
      </c>
      <c r="AT31" s="81">
        <f t="shared" ca="1" si="325"/>
        <v>6.0000000000000053E-2</v>
      </c>
      <c r="AU31" s="81">
        <f t="shared" ca="1" si="325"/>
        <v>6.0000000000000053E-2</v>
      </c>
      <c r="AV31" s="81">
        <f t="shared" ca="1" si="325"/>
        <v>6.0000000000000053E-2</v>
      </c>
      <c r="AW31" s="81">
        <f t="shared" ca="1" si="325"/>
        <v>6.0000000000000053E-2</v>
      </c>
      <c r="AX31" s="81">
        <f t="shared" ca="1" si="325"/>
        <v>6.0000000000000053E-2</v>
      </c>
      <c r="AY31" s="81">
        <f t="shared" ca="1" si="325"/>
        <v>6.0000000000000053E-2</v>
      </c>
      <c r="AZ31" s="81">
        <f t="shared" ca="1" si="325"/>
        <v>6.0000000000000053E-2</v>
      </c>
      <c r="BA31" s="81">
        <f t="shared" ca="1" si="325"/>
        <v>6.0000000000000053E-2</v>
      </c>
      <c r="BB31" s="81">
        <f t="shared" ca="1" si="325"/>
        <v>6.0000000000000053E-2</v>
      </c>
      <c r="BC31" s="81">
        <f t="shared" ca="1" si="325"/>
        <v>6.0000000000000053E-2</v>
      </c>
      <c r="BD31" s="81">
        <f t="shared" ca="1" si="325"/>
        <v>6.0000000000000053E-2</v>
      </c>
      <c r="BE31" s="81">
        <f t="shared" ca="1" si="325"/>
        <v>6.0000000000000053E-2</v>
      </c>
    </row>
    <row r="32" spans="2:57" s="56" customFormat="1" x14ac:dyDescent="0.2">
      <c r="B32" s="180" t="s">
        <v>25</v>
      </c>
      <c r="E32" s="308">
        <v>17500</v>
      </c>
      <c r="I32" s="130" t="s">
        <v>25</v>
      </c>
      <c r="J32" s="56">
        <f>J30+J28+J24+J26</f>
        <v>10004.614705439213</v>
      </c>
      <c r="K32" s="56">
        <f t="shared" ref="K32:V32" si="326">K30+K28+K24+K26</f>
        <v>10484.845440711173</v>
      </c>
      <c r="L32" s="56">
        <f t="shared" si="326"/>
        <v>10988.887712746731</v>
      </c>
      <c r="M32" s="56">
        <f t="shared" si="326"/>
        <v>11517.96009838407</v>
      </c>
      <c r="N32" s="56">
        <f t="shared" si="326"/>
        <v>12073.345383303273</v>
      </c>
      <c r="O32" s="56">
        <f t="shared" si="326"/>
        <v>12656.39403326844</v>
      </c>
      <c r="P32" s="56">
        <f t="shared" si="326"/>
        <v>13268.527857139863</v>
      </c>
      <c r="Q32" s="56">
        <f t="shared" si="326"/>
        <v>13911.243872439734</v>
      </c>
      <c r="R32" s="56">
        <f t="shared" si="326"/>
        <v>14586.118384869671</v>
      </c>
      <c r="S32" s="56">
        <f t="shared" si="326"/>
        <v>15294.811293828816</v>
      </c>
      <c r="T32" s="56">
        <f t="shared" si="326"/>
        <v>16039.070636669265</v>
      </c>
      <c r="U32" s="56">
        <f t="shared" si="326"/>
        <v>16820.737385153097</v>
      </c>
      <c r="V32" s="56">
        <f t="shared" si="326"/>
        <v>17641.75050834506</v>
      </c>
      <c r="W32" s="57">
        <f ca="1">IF(SUM(W24,W26,W28,W30)=0,IF(V7="estimates",V32*(1+W33),$E32*(1+W33)),SUM(W24,W26,W28,W30))</f>
        <v>18504.152316988999</v>
      </c>
      <c r="X32" s="57">
        <f t="shared" ref="X32:BE32" ca="1" si="327">IF(SUM(X24,X26,X28,X30)=0,IF(W7="estimates",W32*(1+X33),$E32*(1+X33)),SUM(X24,X26,X28,X30))</f>
        <v>19410.094105277298</v>
      </c>
      <c r="Y32" s="57">
        <f t="shared" ca="1" si="327"/>
        <v>20361.842106833657</v>
      </c>
      <c r="Z32" s="57">
        <f t="shared" ca="1" si="327"/>
        <v>21361.783782692986</v>
      </c>
      <c r="AA32" s="57">
        <f t="shared" ca="1" si="327"/>
        <v>22412.434460081851</v>
      </c>
      <c r="AB32" s="57">
        <f t="shared" ca="1" si="327"/>
        <v>23516.444341881135</v>
      </c>
      <c r="AC32" s="57">
        <f t="shared" ca="1" si="327"/>
        <v>24676.605907793652</v>
      </c>
      <c r="AD32" s="57">
        <f t="shared" ca="1" si="327"/>
        <v>25895.861729446278</v>
      </c>
      <c r="AE32" s="57">
        <f t="shared" ca="1" si="327"/>
        <v>27177.312722933304</v>
      </c>
      <c r="AF32" s="57">
        <f t="shared" ca="1" si="327"/>
        <v>28524.226863658601</v>
      </c>
      <c r="AG32" s="57">
        <f t="shared" ca="1" si="327"/>
        <v>29940.048389763637</v>
      </c>
      <c r="AH32" s="57">
        <f t="shared" ca="1" si="327"/>
        <v>31428.407521940757</v>
      </c>
      <c r="AI32" s="57">
        <f t="shared" ca="1" si="327"/>
        <v>32993.130729031225</v>
      </c>
      <c r="AJ32" s="57">
        <f t="shared" ca="1" si="327"/>
        <v>34638.251570500724</v>
      </c>
      <c r="AK32" s="57">
        <f t="shared" ca="1" si="327"/>
        <v>36368.02214867626</v>
      </c>
      <c r="AL32" s="57">
        <f t="shared" ca="1" si="327"/>
        <v>38186.925205524349</v>
      </c>
      <c r="AM32" s="57">
        <f t="shared" ca="1" si="327"/>
        <v>40099.686900755827</v>
      </c>
      <c r="AN32" s="57">
        <f t="shared" ca="1" si="327"/>
        <v>42111.290310165394</v>
      </c>
      <c r="AO32" s="57">
        <f t="shared" ca="1" si="327"/>
        <v>44226.989685359687</v>
      </c>
      <c r="AP32" s="57">
        <f t="shared" ca="1" si="327"/>
        <v>46452.325518404883</v>
      </c>
      <c r="AQ32" s="57">
        <f t="shared" ca="1" si="327"/>
        <v>48793.140457439404</v>
      </c>
      <c r="AR32" s="57">
        <f t="shared" ca="1" si="327"/>
        <v>51255.596121959345</v>
      </c>
      <c r="AS32" s="57">
        <f t="shared" ca="1" si="327"/>
        <v>53846.190869300888</v>
      </c>
      <c r="AT32" s="57">
        <f t="shared" ca="1" si="327"/>
        <v>56571.778566824709</v>
      </c>
      <c r="AU32" s="57">
        <f t="shared" ca="1" si="327"/>
        <v>59439.588427462455</v>
      </c>
      <c r="AV32" s="57">
        <f t="shared" ca="1" si="327"/>
        <v>62457.245969623866</v>
      </c>
      <c r="AW32" s="57">
        <f t="shared" ca="1" si="327"/>
        <v>65632.79516599678</v>
      </c>
      <c r="AX32" s="57">
        <f t="shared" ca="1" si="327"/>
        <v>68974.721849512222</v>
      </c>
      <c r="AY32" s="57">
        <f t="shared" ca="1" si="327"/>
        <v>72491.978448704787</v>
      </c>
      <c r="AZ32" s="57">
        <f t="shared" ca="1" si="327"/>
        <v>76194.010128887923</v>
      </c>
      <c r="BA32" s="57">
        <f t="shared" ca="1" si="327"/>
        <v>80090.782419998141</v>
      </c>
      <c r="BB32" s="57">
        <f t="shared" ca="1" si="327"/>
        <v>84192.810416655018</v>
      </c>
      <c r="BC32" s="57">
        <f t="shared" ca="1" si="327"/>
        <v>88511.189640951765</v>
      </c>
      <c r="BD32" s="57">
        <f t="shared" ca="1" si="327"/>
        <v>93057.628663749521</v>
      </c>
      <c r="BE32" s="57">
        <f t="shared" ca="1" si="327"/>
        <v>97844.483585813636</v>
      </c>
    </row>
    <row r="33" spans="2:57" s="382" customFormat="1" ht="17" thickBot="1" x14ac:dyDescent="0.25">
      <c r="B33" s="381" t="s">
        <v>156</v>
      </c>
      <c r="E33" s="309">
        <v>0.05</v>
      </c>
      <c r="I33" s="383" t="s">
        <v>156</v>
      </c>
      <c r="K33" s="212">
        <f t="shared" ref="K33:V33" si="328">K32/J32-1</f>
        <v>4.8000922515374134E-2</v>
      </c>
      <c r="L33" s="212">
        <f t="shared" si="328"/>
        <v>4.8073409845264203E-2</v>
      </c>
      <c r="M33" s="212">
        <f t="shared" si="328"/>
        <v>4.8146127202995492E-2</v>
      </c>
      <c r="N33" s="212">
        <f t="shared" si="328"/>
        <v>4.8219066586028703E-2</v>
      </c>
      <c r="O33" s="212">
        <f t="shared" si="328"/>
        <v>4.8292219882277942E-2</v>
      </c>
      <c r="P33" s="212">
        <f t="shared" si="328"/>
        <v>4.8365578873601489E-2</v>
      </c>
      <c r="Q33" s="212">
        <f t="shared" si="328"/>
        <v>4.843913523940957E-2</v>
      </c>
      <c r="R33" s="212">
        <f t="shared" si="328"/>
        <v>4.8512880560376281E-2</v>
      </c>
      <c r="S33" s="212">
        <f t="shared" si="328"/>
        <v>4.8586806322254983E-2</v>
      </c>
      <c r="T33" s="212">
        <f t="shared" si="328"/>
        <v>4.8660903919798271E-2</v>
      </c>
      <c r="U33" s="212">
        <f t="shared" si="328"/>
        <v>4.8735164660772101E-2</v>
      </c>
      <c r="V33" s="384">
        <f t="shared" si="328"/>
        <v>4.8809579770066058E-2</v>
      </c>
      <c r="W33" s="39">
        <f ca="1">IFERROR(IF(V$7="estimates",V33,IF(SUM(K32:P32)=0,$E33,AVERAGE(Q33:V33))),$E33)</f>
        <v>4.862407841211288E-2</v>
      </c>
      <c r="X33" s="39">
        <f ca="1">IFERROR(IF(W$7="estimates",W33,IF(SUM(L32:Q32)=0,$E33,AVERAGE(R33:W33))),$E33)</f>
        <v>4.865490227423009E-2</v>
      </c>
      <c r="Y33" s="39">
        <f ca="1">IFERROR(IF(X$7="estimates",X33,IF(SUM(M32:R32)=0,$E33,AVERAGE(S33:X33))),$E33)</f>
        <v>4.865490227423009E-2</v>
      </c>
      <c r="Z33" s="39">
        <f t="shared" ref="Z33:BE33" ca="1" si="329">IF(Y$7="estimates",Y33,IF(SUM(N32:S32)=0,$E33,AVERAGE(T33:Y33)))</f>
        <v>4.865490227423009E-2</v>
      </c>
      <c r="AA33" s="39">
        <f t="shared" ca="1" si="329"/>
        <v>4.865490227423009E-2</v>
      </c>
      <c r="AB33" s="39">
        <f t="shared" ca="1" si="329"/>
        <v>4.865490227423009E-2</v>
      </c>
      <c r="AC33" s="39">
        <f t="shared" ca="1" si="329"/>
        <v>4.865490227423009E-2</v>
      </c>
      <c r="AD33" s="39">
        <f t="shared" ca="1" si="329"/>
        <v>4.865490227423009E-2</v>
      </c>
      <c r="AE33" s="39">
        <f t="shared" ca="1" si="329"/>
        <v>4.865490227423009E-2</v>
      </c>
      <c r="AF33" s="39">
        <f t="shared" ca="1" si="329"/>
        <v>4.865490227423009E-2</v>
      </c>
      <c r="AG33" s="39">
        <f t="shared" ca="1" si="329"/>
        <v>4.865490227423009E-2</v>
      </c>
      <c r="AH33" s="39">
        <f t="shared" ca="1" si="329"/>
        <v>4.865490227423009E-2</v>
      </c>
      <c r="AI33" s="39">
        <f t="shared" ca="1" si="329"/>
        <v>4.865490227423009E-2</v>
      </c>
      <c r="AJ33" s="39">
        <f t="shared" ca="1" si="329"/>
        <v>4.865490227423009E-2</v>
      </c>
      <c r="AK33" s="39">
        <f t="shared" ca="1" si="329"/>
        <v>4.865490227423009E-2</v>
      </c>
      <c r="AL33" s="39">
        <f t="shared" ca="1" si="329"/>
        <v>4.865490227423009E-2</v>
      </c>
      <c r="AM33" s="39">
        <f t="shared" ca="1" si="329"/>
        <v>4.865490227423009E-2</v>
      </c>
      <c r="AN33" s="39">
        <f t="shared" ca="1" si="329"/>
        <v>4.865490227423009E-2</v>
      </c>
      <c r="AO33" s="39">
        <f t="shared" ca="1" si="329"/>
        <v>4.865490227423009E-2</v>
      </c>
      <c r="AP33" s="39">
        <f t="shared" ca="1" si="329"/>
        <v>4.865490227423009E-2</v>
      </c>
      <c r="AQ33" s="39">
        <f t="shared" ca="1" si="329"/>
        <v>4.865490227423009E-2</v>
      </c>
      <c r="AR33" s="39">
        <f t="shared" ca="1" si="329"/>
        <v>4.865490227423009E-2</v>
      </c>
      <c r="AS33" s="39">
        <f t="shared" ca="1" si="329"/>
        <v>4.865490227423009E-2</v>
      </c>
      <c r="AT33" s="39">
        <f t="shared" ca="1" si="329"/>
        <v>4.865490227423009E-2</v>
      </c>
      <c r="AU33" s="39">
        <f t="shared" ca="1" si="329"/>
        <v>4.865490227423009E-2</v>
      </c>
      <c r="AV33" s="39">
        <f t="shared" ca="1" si="329"/>
        <v>4.865490227423009E-2</v>
      </c>
      <c r="AW33" s="39">
        <f t="shared" ca="1" si="329"/>
        <v>4.865490227423009E-2</v>
      </c>
      <c r="AX33" s="39">
        <f t="shared" ca="1" si="329"/>
        <v>4.865490227423009E-2</v>
      </c>
      <c r="AY33" s="39">
        <f t="shared" ca="1" si="329"/>
        <v>4.865490227423009E-2</v>
      </c>
      <c r="AZ33" s="39">
        <f t="shared" ca="1" si="329"/>
        <v>4.865490227423009E-2</v>
      </c>
      <c r="BA33" s="39">
        <f t="shared" ca="1" si="329"/>
        <v>4.865490227423009E-2</v>
      </c>
      <c r="BB33" s="39">
        <f t="shared" ca="1" si="329"/>
        <v>4.865490227423009E-2</v>
      </c>
      <c r="BC33" s="39">
        <f t="shared" ca="1" si="329"/>
        <v>4.865490227423009E-2</v>
      </c>
      <c r="BD33" s="39">
        <f t="shared" ca="1" si="329"/>
        <v>4.865490227423009E-2</v>
      </c>
      <c r="BE33" s="39">
        <f t="shared" ca="1" si="329"/>
        <v>4.865490227423009E-2</v>
      </c>
    </row>
    <row r="34" spans="2:57" s="25" customFormat="1" ht="17" thickBot="1" x14ac:dyDescent="0.25">
      <c r="B34" s="181"/>
      <c r="E34" s="213"/>
      <c r="I34" s="131" t="s">
        <v>113</v>
      </c>
      <c r="J34" s="25">
        <f>J14+J32</f>
        <v>20004.614705439213</v>
      </c>
      <c r="K34" s="25">
        <f t="shared" ref="K34:BE34" si="330">K14+K32</f>
        <v>20784.845440711171</v>
      </c>
      <c r="L34" s="25">
        <f t="shared" si="330"/>
        <v>21597.887712746731</v>
      </c>
      <c r="M34" s="25">
        <f t="shared" si="330"/>
        <v>22445.230098384069</v>
      </c>
      <c r="N34" s="25">
        <f t="shared" si="330"/>
        <v>23328.433483303274</v>
      </c>
      <c r="O34" s="25">
        <f t="shared" si="330"/>
        <v>24249.134776268438</v>
      </c>
      <c r="P34" s="25">
        <f t="shared" si="330"/>
        <v>25209.050822429861</v>
      </c>
      <c r="Q34" s="25">
        <f t="shared" si="330"/>
        <v>26209.982526688436</v>
      </c>
      <c r="R34" s="25">
        <f t="shared" si="330"/>
        <v>27253.819198745834</v>
      </c>
      <c r="S34" s="25">
        <f t="shared" si="330"/>
        <v>28342.54313212126</v>
      </c>
      <c r="T34" s="25">
        <f t="shared" si="330"/>
        <v>29478.234430110482</v>
      </c>
      <c r="U34" s="25">
        <f t="shared" si="330"/>
        <v>30663.076092397554</v>
      </c>
      <c r="V34" s="25">
        <f t="shared" si="330"/>
        <v>32037.782763879295</v>
      </c>
      <c r="W34" s="26">
        <f t="shared" ca="1" si="330"/>
        <v>33356.058927281818</v>
      </c>
      <c r="X34" s="26">
        <f t="shared" ca="1" si="330"/>
        <v>34736.436621176697</v>
      </c>
      <c r="Y34" s="26">
        <f t="shared" ca="1" si="330"/>
        <v>36177.776119768736</v>
      </c>
      <c r="Z34" s="26">
        <f t="shared" ca="1" si="330"/>
        <v>37682.94902104127</v>
      </c>
      <c r="AA34" s="26">
        <f t="shared" ca="1" si="330"/>
        <v>39254.970254655149</v>
      </c>
      <c r="AB34" s="26">
        <f t="shared" ca="1" si="330"/>
        <v>40897.005585447747</v>
      </c>
      <c r="AC34" s="26">
        <f t="shared" ca="1" si="330"/>
        <v>42612.379524418648</v>
      </c>
      <c r="AD34" s="26">
        <f t="shared" ca="1" si="330"/>
        <v>44404.583669935681</v>
      </c>
      <c r="AE34" s="26">
        <f t="shared" ca="1" si="330"/>
        <v>46277.285503188337</v>
      </c>
      <c r="AF34" s="26">
        <f t="shared" ca="1" si="330"/>
        <v>48234.337663282902</v>
      </c>
      <c r="AG34" s="26">
        <f t="shared" ca="1" si="330"/>
        <v>50279.787728820374</v>
      </c>
      <c r="AH34" s="26">
        <f t="shared" ca="1" si="330"/>
        <v>52417.888534328478</v>
      </c>
      <c r="AI34" s="26">
        <f t="shared" ca="1" si="330"/>
        <v>54653.109051536885</v>
      </c>
      <c r="AJ34" s="26">
        <f t="shared" ca="1" si="330"/>
        <v>56990.145867197542</v>
      </c>
      <c r="AK34" s="26">
        <f t="shared" ca="1" si="330"/>
        <v>59433.935290962007</v>
      </c>
      <c r="AL34" s="26">
        <f t="shared" ca="1" si="330"/>
        <v>61989.666128744226</v>
      </c>
      <c r="AM34" s="26">
        <f t="shared" ca="1" si="330"/>
        <v>64662.793159023015</v>
      </c>
      <c r="AN34" s="26">
        <f t="shared" ca="1" si="330"/>
        <v>67459.051351682778</v>
      </c>
      <c r="AO34" s="26">
        <f t="shared" ca="1" si="330"/>
        <v>70384.470871258876</v>
      </c>
      <c r="AP34" s="26">
        <f t="shared" ca="1" si="330"/>
        <v>73445.392908853639</v>
      </c>
      <c r="AQ34" s="26">
        <f t="shared" ca="1" si="330"/>
        <v>76648.486389527505</v>
      </c>
      <c r="AR34" s="26">
        <f t="shared" ca="1" si="330"/>
        <v>80000.765604655811</v>
      </c>
      <c r="AS34" s="26">
        <f t="shared" ca="1" si="330"/>
        <v>83509.60882158349</v>
      </c>
      <c r="AT34" s="26">
        <f t="shared" ca="1" si="330"/>
        <v>87182.777925916336</v>
      </c>
      <c r="AU34" s="26">
        <f t="shared" ca="1" si="330"/>
        <v>91028.439154969528</v>
      </c>
      <c r="AV34" s="26">
        <f t="shared" ca="1" si="330"/>
        <v>95055.184984259628</v>
      </c>
      <c r="AW34" s="26">
        <f t="shared" ca="1" si="330"/>
        <v>99272.057232488965</v>
      </c>
      <c r="AX34" s="26">
        <f t="shared" ca="1" si="330"/>
        <v>103688.57145423959</v>
      </c>
      <c r="AY34" s="26">
        <f t="shared" ca="1" si="330"/>
        <v>108314.74269358316</v>
      </c>
      <c r="AZ34" s="26">
        <f t="shared" ca="1" si="330"/>
        <v>113161.11267603326</v>
      </c>
      <c r="BA34" s="26">
        <f t="shared" ca="1" si="330"/>
        <v>118238.77852073284</v>
      </c>
      <c r="BB34" s="26">
        <f t="shared" ca="1" si="330"/>
        <v>123559.42305949653</v>
      </c>
      <c r="BC34" s="26">
        <f t="shared" ca="1" si="330"/>
        <v>129135.3468543285</v>
      </c>
      <c r="BD34" s="26">
        <f t="shared" ca="1" si="330"/>
        <v>134979.50201033134</v>
      </c>
      <c r="BE34" s="26">
        <f t="shared" ca="1" si="330"/>
        <v>141105.52788652238</v>
      </c>
    </row>
    <row r="35" spans="2:57" x14ac:dyDescent="0.2">
      <c r="B35" s="14"/>
      <c r="E35" s="7"/>
    </row>
    <row r="36" spans="2:57" s="27" customFormat="1" ht="17" thickBot="1" x14ac:dyDescent="0.25">
      <c r="B36" s="182"/>
      <c r="E36" s="29"/>
      <c r="I36" s="126" t="s">
        <v>12</v>
      </c>
      <c r="V36" s="28"/>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row>
    <row r="37" spans="2:57" s="33" customFormat="1" ht="17" thickBot="1" x14ac:dyDescent="0.25">
      <c r="B37" s="88" t="s">
        <v>6</v>
      </c>
      <c r="E37" s="306">
        <v>7000</v>
      </c>
      <c r="I37" s="122" t="s">
        <v>6</v>
      </c>
      <c r="J37" s="33">
        <v>1000</v>
      </c>
      <c r="K37" s="33">
        <f>J59</f>
        <v>1400.1384411631764</v>
      </c>
      <c r="L37" s="33">
        <f t="shared" ref="L37:V37" si="331">K59</f>
        <v>1817.6838043845116</v>
      </c>
      <c r="M37" s="33">
        <f t="shared" si="331"/>
        <v>2253.4404357669137</v>
      </c>
      <c r="N37" s="33">
        <f t="shared" si="331"/>
        <v>2708.2519387184357</v>
      </c>
      <c r="O37" s="33">
        <f t="shared" si="331"/>
        <v>3183.0031812175339</v>
      </c>
      <c r="P37" s="33">
        <f t="shared" si="331"/>
        <v>3678.6224096455871</v>
      </c>
      <c r="Q37" s="33">
        <f t="shared" si="331"/>
        <v>4196.0834750126833</v>
      </c>
      <c r="R37" s="33">
        <f t="shared" si="331"/>
        <v>4736.4081777283627</v>
      </c>
      <c r="S37" s="33">
        <f t="shared" si="331"/>
        <v>5300.6687374132143</v>
      </c>
      <c r="T37" s="33">
        <f t="shared" si="331"/>
        <v>5889.9903946110035</v>
      </c>
      <c r="U37" s="33">
        <f t="shared" si="331"/>
        <v>6505.5541516454932</v>
      </c>
      <c r="V37" s="34">
        <f t="shared" si="331"/>
        <v>7148.5996602725309</v>
      </c>
      <c r="W37" s="35">
        <f>IF(V59=0,$E37,V59)</f>
        <v>7821.812498078225</v>
      </c>
      <c r="X37" s="35">
        <f t="shared" ref="X37:BE37" ca="1" si="332">IF(W59=0,$E37,W59)</f>
        <v>8525.4561336908228</v>
      </c>
      <c r="Y37" s="35">
        <f t="shared" ca="1" si="332"/>
        <v>9261.0223820081355</v>
      </c>
      <c r="Z37" s="35">
        <f t="shared" ca="1" si="332"/>
        <v>10030.036985342496</v>
      </c>
      <c r="AA37" s="35">
        <f t="shared" ca="1" si="332"/>
        <v>10834.102151206769</v>
      </c>
      <c r="AB37" s="35">
        <f t="shared" ca="1" si="332"/>
        <v>11674.900542954958</v>
      </c>
      <c r="AC37" s="35">
        <f t="shared" ca="1" si="332"/>
        <v>12554.199485647057</v>
      </c>
      <c r="AD37" s="35">
        <f t="shared" ca="1" si="332"/>
        <v>13473.855399047117</v>
      </c>
      <c r="AE37" s="35">
        <f t="shared" ca="1" si="332"/>
        <v>14435.8184703354</v>
      </c>
      <c r="AF37" s="35">
        <f t="shared" ca="1" si="332"/>
        <v>15442.137579825949</v>
      </c>
      <c r="AG37" s="35">
        <f t="shared" ca="1" si="332"/>
        <v>16494.96549373195</v>
      </c>
      <c r="AH37" s="35">
        <f t="shared" ca="1" si="332"/>
        <v>17596.564338815428</v>
      </c>
      <c r="AI37" s="35">
        <f t="shared" ca="1" si="332"/>
        <v>18749.311374597528</v>
      </c>
      <c r="AJ37" s="35">
        <f t="shared" ca="1" si="332"/>
        <v>19955.705079693522</v>
      </c>
      <c r="AK37" s="35">
        <f t="shared" ca="1" si="332"/>
        <v>21218.371569775511</v>
      </c>
      <c r="AL37" s="35">
        <f t="shared" ca="1" si="332"/>
        <v>22540.071365658656</v>
      </c>
      <c r="AM37" s="35">
        <f t="shared" ca="1" si="332"/>
        <v>23923.706531056585</v>
      </c>
      <c r="AN37" s="35">
        <f t="shared" ca="1" si="332"/>
        <v>25372.32820066193</v>
      </c>
      <c r="AO37" s="35">
        <f t="shared" ca="1" si="332"/>
        <v>26889.144520382066</v>
      </c>
      <c r="AP37" s="35">
        <f t="shared" ca="1" si="332"/>
        <v>28477.529022801849</v>
      </c>
      <c r="AQ37" s="35">
        <f t="shared" ca="1" si="332"/>
        <v>30141.029462258484</v>
      </c>
      <c r="AR37" s="35">
        <f t="shared" ca="1" si="332"/>
        <v>31883.377135302548</v>
      </c>
      <c r="AS37" s="35">
        <f t="shared" ca="1" si="332"/>
        <v>33708.496713788292</v>
      </c>
      <c r="AT37" s="35">
        <f t="shared" ca="1" si="332"/>
        <v>35620.516619390146</v>
      </c>
      <c r="AU37" s="35">
        <f t="shared" ca="1" si="332"/>
        <v>37623.779969985801</v>
      </c>
      <c r="AV37" s="35">
        <f t="shared" ca="1" si="332"/>
        <v>39722.856130084743</v>
      </c>
      <c r="AW37" s="35">
        <f t="shared" ca="1" si="332"/>
        <v>41922.552899319817</v>
      </c>
      <c r="AX37" s="35">
        <f t="shared" ca="1" si="332"/>
        <v>44227.929374964646</v>
      </c>
      <c r="AY37" s="35">
        <f t="shared" ca="1" si="332"/>
        <v>46644.309526497287</v>
      </c>
      <c r="AZ37" s="35">
        <f t="shared" ca="1" si="332"/>
        <v>49177.29652240721</v>
      </c>
      <c r="BA37" s="35">
        <f t="shared" ca="1" si="332"/>
        <v>51832.787851745299</v>
      </c>
      <c r="BB37" s="35">
        <f t="shared" ca="1" si="332"/>
        <v>54616.991285352589</v>
      </c>
      <c r="BC37" s="35">
        <f t="shared" ca="1" si="332"/>
        <v>57536.441724280652</v>
      </c>
      <c r="BD37" s="35">
        <f t="shared" ca="1" si="332"/>
        <v>60598.018985642972</v>
      </c>
      <c r="BE37" s="35">
        <f t="shared" ca="1" si="332"/>
        <v>63808.966579021275</v>
      </c>
    </row>
    <row r="38" spans="2:57" s="33" customFormat="1" x14ac:dyDescent="0.2">
      <c r="B38" s="88" t="s">
        <v>7</v>
      </c>
      <c r="E38" s="35"/>
      <c r="I38" s="122" t="s">
        <v>7</v>
      </c>
      <c r="V38" s="34"/>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row>
    <row r="39" spans="2:57" s="394" customFormat="1" ht="17" thickBot="1" x14ac:dyDescent="0.25">
      <c r="B39" s="393"/>
      <c r="E39" s="395"/>
      <c r="I39" s="396" t="s">
        <v>114</v>
      </c>
      <c r="J39" s="394">
        <v>100</v>
      </c>
      <c r="K39" s="394">
        <v>103</v>
      </c>
      <c r="L39" s="394">
        <v>106.09</v>
      </c>
      <c r="M39" s="394">
        <v>109.2727</v>
      </c>
      <c r="N39" s="394">
        <v>112.550881</v>
      </c>
      <c r="O39" s="394">
        <v>115.92740743</v>
      </c>
      <c r="P39" s="394">
        <v>119.4052296529</v>
      </c>
      <c r="Q39" s="394">
        <v>122.987386542487</v>
      </c>
      <c r="R39" s="394">
        <v>126.67700813876162</v>
      </c>
      <c r="S39" s="394">
        <v>130.47731838292447</v>
      </c>
      <c r="T39" s="394">
        <v>134.39163793441219</v>
      </c>
      <c r="U39" s="394">
        <v>138.42338707244457</v>
      </c>
      <c r="V39" s="394">
        <v>143.96032255534234</v>
      </c>
      <c r="W39" s="395">
        <f t="shared" ref="W39:BE39" ca="1" si="333">W14*W40</f>
        <v>148.51906610292821</v>
      </c>
      <c r="X39" s="395">
        <f t="shared" ca="1" si="333"/>
        <v>153.26342515899401</v>
      </c>
      <c r="Y39" s="395">
        <f t="shared" ca="1" si="333"/>
        <v>158.15934012935077</v>
      </c>
      <c r="Z39" s="395">
        <f t="shared" ca="1" si="333"/>
        <v>163.21165238348283</v>
      </c>
      <c r="AA39" s="395">
        <f t="shared" ca="1" si="333"/>
        <v>168.42535794573297</v>
      </c>
      <c r="AB39" s="395">
        <f t="shared" ca="1" si="333"/>
        <v>173.80561243566612</v>
      </c>
      <c r="AC39" s="395">
        <f t="shared" ca="1" si="333"/>
        <v>179.35773616624994</v>
      </c>
      <c r="AD39" s="395">
        <f t="shared" ca="1" si="333"/>
        <v>185.08721940489403</v>
      </c>
      <c r="AE39" s="395">
        <f t="shared" ca="1" si="333"/>
        <v>190.99972780255038</v>
      </c>
      <c r="AF39" s="395">
        <f t="shared" ca="1" si="333"/>
        <v>197.10110799624297</v>
      </c>
      <c r="AG39" s="395">
        <f t="shared" ca="1" si="333"/>
        <v>203.39739339056743</v>
      </c>
      <c r="AH39" s="395">
        <f t="shared" ca="1" si="333"/>
        <v>209.89481012387722</v>
      </c>
      <c r="AI39" s="395">
        <f t="shared" ca="1" si="333"/>
        <v>216.59978322505663</v>
      </c>
      <c r="AJ39" s="395">
        <f t="shared" ca="1" si="333"/>
        <v>223.51894296696821</v>
      </c>
      <c r="AK39" s="395">
        <f t="shared" ca="1" si="333"/>
        <v>230.65913142285751</v>
      </c>
      <c r="AL39" s="395">
        <f t="shared" ca="1" si="333"/>
        <v>238.02740923219881</v>
      </c>
      <c r="AM39" s="395">
        <f t="shared" ca="1" si="333"/>
        <v>245.63106258267183</v>
      </c>
      <c r="AN39" s="395">
        <f t="shared" ca="1" si="333"/>
        <v>253.47761041517387</v>
      </c>
      <c r="AO39" s="395">
        <f t="shared" ca="1" si="333"/>
        <v>261.57481185899195</v>
      </c>
      <c r="AP39" s="395">
        <f t="shared" ca="1" si="333"/>
        <v>269.93067390448755</v>
      </c>
      <c r="AQ39" s="395">
        <f t="shared" ca="1" si="333"/>
        <v>278.55345932088096</v>
      </c>
      <c r="AR39" s="395">
        <f t="shared" ca="1" si="333"/>
        <v>287.45169482696468</v>
      </c>
      <c r="AS39" s="395">
        <f t="shared" ca="1" si="333"/>
        <v>296.63417952282606</v>
      </c>
      <c r="AT39" s="395">
        <f t="shared" ca="1" si="333"/>
        <v>306.10999359091636</v>
      </c>
      <c r="AU39" s="395">
        <f t="shared" ca="1" si="333"/>
        <v>315.88850727507065</v>
      </c>
      <c r="AV39" s="395">
        <f t="shared" ca="1" si="333"/>
        <v>325.97939014635767</v>
      </c>
      <c r="AW39" s="395">
        <f t="shared" ca="1" si="333"/>
        <v>336.39262066492194</v>
      </c>
      <c r="AX39" s="395">
        <f t="shared" ca="1" si="333"/>
        <v>347.13849604727369</v>
      </c>
      <c r="AY39" s="395">
        <f t="shared" ca="1" si="333"/>
        <v>358.2276424487838</v>
      </c>
      <c r="AZ39" s="395">
        <f t="shared" ca="1" si="333"/>
        <v>369.67102547145333</v>
      </c>
      <c r="BA39" s="395">
        <f t="shared" ca="1" si="333"/>
        <v>381.47996100734701</v>
      </c>
      <c r="BB39" s="395">
        <f t="shared" ca="1" si="333"/>
        <v>393.66612642841511</v>
      </c>
      <c r="BC39" s="395">
        <f t="shared" ca="1" si="333"/>
        <v>406.24157213376725</v>
      </c>
      <c r="BD39" s="395">
        <f t="shared" ca="1" si="333"/>
        <v>419.21873346581822</v>
      </c>
      <c r="BE39" s="395">
        <f t="shared" ca="1" si="333"/>
        <v>432.61044300708744</v>
      </c>
    </row>
    <row r="40" spans="2:57" s="389" customFormat="1" ht="17" thickBot="1" x14ac:dyDescent="0.25">
      <c r="B40" s="388" t="s">
        <v>116</v>
      </c>
      <c r="E40" s="390">
        <v>0.01</v>
      </c>
      <c r="I40" s="391" t="s">
        <v>116</v>
      </c>
      <c r="J40" s="401">
        <f t="shared" ref="J40:V40" si="334">IF(J14&lt;=0,0,J39/J14)</f>
        <v>0.01</v>
      </c>
      <c r="K40" s="401">
        <f t="shared" si="334"/>
        <v>0.01</v>
      </c>
      <c r="L40" s="401">
        <f t="shared" si="334"/>
        <v>0.01</v>
      </c>
      <c r="M40" s="401">
        <f t="shared" si="334"/>
        <v>0.01</v>
      </c>
      <c r="N40" s="401">
        <f t="shared" si="334"/>
        <v>0.01</v>
      </c>
      <c r="O40" s="401">
        <f t="shared" si="334"/>
        <v>0.01</v>
      </c>
      <c r="P40" s="401">
        <f t="shared" si="334"/>
        <v>0.01</v>
      </c>
      <c r="Q40" s="401">
        <f t="shared" si="334"/>
        <v>0.01</v>
      </c>
      <c r="R40" s="401">
        <f t="shared" si="334"/>
        <v>0.01</v>
      </c>
      <c r="S40" s="401">
        <f t="shared" si="334"/>
        <v>0.01</v>
      </c>
      <c r="T40" s="401">
        <f t="shared" si="334"/>
        <v>0.01</v>
      </c>
      <c r="U40" s="401">
        <f t="shared" si="334"/>
        <v>0.01</v>
      </c>
      <c r="V40" s="355">
        <f t="shared" si="334"/>
        <v>9.9999999999999985E-3</v>
      </c>
      <c r="W40" s="402">
        <f t="shared" ref="W40:BE40" ca="1" si="335">IF(V$7="estimates",V40,IF(SUM(K37:P37)=0,$E40,AVERAGE(Q40:V40)))</f>
        <v>0.01</v>
      </c>
      <c r="X40" s="402">
        <f t="shared" ca="1" si="335"/>
        <v>0.01</v>
      </c>
      <c r="Y40" s="402">
        <f t="shared" ca="1" si="335"/>
        <v>0.01</v>
      </c>
      <c r="Z40" s="402">
        <f t="shared" ca="1" si="335"/>
        <v>0.01</v>
      </c>
      <c r="AA40" s="402">
        <f t="shared" ca="1" si="335"/>
        <v>0.01</v>
      </c>
      <c r="AB40" s="402">
        <f t="shared" ca="1" si="335"/>
        <v>0.01</v>
      </c>
      <c r="AC40" s="402">
        <f t="shared" ca="1" si="335"/>
        <v>0.01</v>
      </c>
      <c r="AD40" s="402">
        <f t="shared" ca="1" si="335"/>
        <v>0.01</v>
      </c>
      <c r="AE40" s="402">
        <f t="shared" ca="1" si="335"/>
        <v>0.01</v>
      </c>
      <c r="AF40" s="402">
        <f t="shared" ca="1" si="335"/>
        <v>0.01</v>
      </c>
      <c r="AG40" s="402">
        <f t="shared" ca="1" si="335"/>
        <v>0.01</v>
      </c>
      <c r="AH40" s="402">
        <f t="shared" ca="1" si="335"/>
        <v>0.01</v>
      </c>
      <c r="AI40" s="402">
        <f t="shared" ca="1" si="335"/>
        <v>0.01</v>
      </c>
      <c r="AJ40" s="402">
        <f t="shared" ca="1" si="335"/>
        <v>0.01</v>
      </c>
      <c r="AK40" s="402">
        <f t="shared" ca="1" si="335"/>
        <v>0.01</v>
      </c>
      <c r="AL40" s="402">
        <f t="shared" ca="1" si="335"/>
        <v>0.01</v>
      </c>
      <c r="AM40" s="402">
        <f t="shared" ca="1" si="335"/>
        <v>0.01</v>
      </c>
      <c r="AN40" s="402">
        <f t="shared" ca="1" si="335"/>
        <v>0.01</v>
      </c>
      <c r="AO40" s="402">
        <f t="shared" ca="1" si="335"/>
        <v>0.01</v>
      </c>
      <c r="AP40" s="402">
        <f t="shared" ca="1" si="335"/>
        <v>0.01</v>
      </c>
      <c r="AQ40" s="402">
        <f t="shared" ca="1" si="335"/>
        <v>0.01</v>
      </c>
      <c r="AR40" s="402">
        <f t="shared" ca="1" si="335"/>
        <v>0.01</v>
      </c>
      <c r="AS40" s="402">
        <f t="shared" ca="1" si="335"/>
        <v>0.01</v>
      </c>
      <c r="AT40" s="402">
        <f t="shared" ca="1" si="335"/>
        <v>0.01</v>
      </c>
      <c r="AU40" s="402">
        <f t="shared" ca="1" si="335"/>
        <v>0.01</v>
      </c>
      <c r="AV40" s="402">
        <f t="shared" ca="1" si="335"/>
        <v>0.01</v>
      </c>
      <c r="AW40" s="402">
        <f t="shared" ca="1" si="335"/>
        <v>0.01</v>
      </c>
      <c r="AX40" s="402">
        <f t="shared" ca="1" si="335"/>
        <v>0.01</v>
      </c>
      <c r="AY40" s="402">
        <f t="shared" ca="1" si="335"/>
        <v>0.01</v>
      </c>
      <c r="AZ40" s="402">
        <f t="shared" ca="1" si="335"/>
        <v>0.01</v>
      </c>
      <c r="BA40" s="402">
        <f t="shared" ca="1" si="335"/>
        <v>0.01</v>
      </c>
      <c r="BB40" s="402">
        <f t="shared" ca="1" si="335"/>
        <v>0.01</v>
      </c>
      <c r="BC40" s="402">
        <f t="shared" ca="1" si="335"/>
        <v>0.01</v>
      </c>
      <c r="BD40" s="402">
        <f t="shared" ca="1" si="335"/>
        <v>0.01</v>
      </c>
      <c r="BE40" s="402">
        <f t="shared" ca="1" si="335"/>
        <v>0.01</v>
      </c>
    </row>
    <row r="41" spans="2:57" s="144" customFormat="1" outlineLevel="1" x14ac:dyDescent="0.2">
      <c r="B41" s="241" t="s">
        <v>162</v>
      </c>
      <c r="E41" s="242"/>
      <c r="I41" s="243" t="s">
        <v>162</v>
      </c>
      <c r="V41" s="244"/>
      <c r="W41" s="242"/>
      <c r="X41" s="242"/>
      <c r="Y41" s="242"/>
      <c r="Z41" s="242"/>
      <c r="AA41" s="242"/>
      <c r="AB41" s="242"/>
      <c r="AC41" s="242"/>
      <c r="AD41" s="242"/>
      <c r="AE41" s="242"/>
      <c r="AF41" s="242"/>
      <c r="AG41" s="242"/>
      <c r="AH41" s="242"/>
      <c r="AI41" s="242"/>
      <c r="AJ41" s="242"/>
      <c r="AK41" s="242"/>
      <c r="AL41" s="242"/>
      <c r="AM41" s="242"/>
      <c r="AN41" s="242"/>
      <c r="AO41" s="242"/>
      <c r="AP41" s="242"/>
      <c r="AQ41" s="242"/>
      <c r="AR41" s="242"/>
      <c r="AS41" s="242"/>
      <c r="AT41" s="242"/>
      <c r="AU41" s="242"/>
      <c r="AV41" s="242"/>
      <c r="AW41" s="242"/>
      <c r="AX41" s="242"/>
      <c r="AY41" s="242"/>
      <c r="AZ41" s="242"/>
      <c r="BA41" s="242"/>
      <c r="BB41" s="242"/>
      <c r="BC41" s="242"/>
      <c r="BD41" s="242"/>
      <c r="BE41" s="242"/>
    </row>
    <row r="42" spans="2:57" s="88" customFormat="1" ht="17" outlineLevel="1" thickBot="1" x14ac:dyDescent="0.25">
      <c r="B42" s="237"/>
      <c r="I42" s="238" t="s">
        <v>163</v>
      </c>
      <c r="J42" s="235">
        <v>21.705122545326773</v>
      </c>
      <c r="K42" s="235">
        <v>22.540378672593114</v>
      </c>
      <c r="L42" s="235">
        <v>23.417397606222771</v>
      </c>
      <c r="M42" s="235">
        <v>24.338267486533908</v>
      </c>
      <c r="N42" s="235">
        <v>25.305180860860606</v>
      </c>
      <c r="O42" s="235">
        <v>26.320439903903637</v>
      </c>
      <c r="P42" s="235">
        <v>27.386461899098819</v>
      </c>
      <c r="Q42" s="235">
        <v>28.505784994053762</v>
      </c>
      <c r="R42" s="235">
        <v>29.681074243756452</v>
      </c>
      <c r="S42" s="235">
        <v>30.915127955944275</v>
      </c>
      <c r="T42" s="235">
        <v>32.210884353741491</v>
      </c>
      <c r="U42" s="235">
        <v>33.571428571428569</v>
      </c>
      <c r="V42" s="235">
        <v>35</v>
      </c>
      <c r="W42" s="35">
        <f ca="1">W18*W43</f>
        <v>37.451673710937499</v>
      </c>
      <c r="X42" s="35">
        <f t="shared" ref="X42:BE42" ca="1" si="336">X18*X43</f>
        <v>39.193216610351563</v>
      </c>
      <c r="Y42" s="35">
        <f t="shared" ca="1" si="336"/>
        <v>41.15287744086914</v>
      </c>
      <c r="Z42" s="35">
        <f t="shared" ca="1" si="336"/>
        <v>43.210521312912604</v>
      </c>
      <c r="AA42" s="35">
        <f t="shared" ca="1" si="336"/>
        <v>45.371047378558238</v>
      </c>
      <c r="AB42" s="35">
        <f t="shared" ca="1" si="336"/>
        <v>47.639599747486152</v>
      </c>
      <c r="AC42" s="35">
        <f t="shared" ca="1" si="336"/>
        <v>50.02157973486046</v>
      </c>
      <c r="AD42" s="35">
        <f t="shared" ca="1" si="336"/>
        <v>52.522658721603491</v>
      </c>
      <c r="AE42" s="35">
        <f t="shared" ca="1" si="336"/>
        <v>55.14879165768366</v>
      </c>
      <c r="AF42" s="35">
        <f t="shared" ca="1" si="336"/>
        <v>57.906231240567848</v>
      </c>
      <c r="AG42" s="35">
        <f t="shared" ca="1" si="336"/>
        <v>60.801542802596245</v>
      </c>
      <c r="AH42" s="35">
        <f t="shared" ca="1" si="336"/>
        <v>63.841619942726062</v>
      </c>
      <c r="AI42" s="35">
        <f t="shared" ca="1" si="336"/>
        <v>67.033700939862356</v>
      </c>
      <c r="AJ42" s="35">
        <f t="shared" ca="1" si="336"/>
        <v>70.385385986855482</v>
      </c>
      <c r="AK42" s="35">
        <f t="shared" ca="1" si="336"/>
        <v>73.904655286198263</v>
      </c>
      <c r="AL42" s="35">
        <f t="shared" ca="1" si="336"/>
        <v>77.59988805050817</v>
      </c>
      <c r="AM42" s="35">
        <f t="shared" ca="1" si="336"/>
        <v>81.479882453033582</v>
      </c>
      <c r="AN42" s="35">
        <f t="shared" ca="1" si="336"/>
        <v>85.553876575685265</v>
      </c>
      <c r="AO42" s="35">
        <f t="shared" ca="1" si="336"/>
        <v>89.831570404469545</v>
      </c>
      <c r="AP42" s="35">
        <f t="shared" ca="1" si="336"/>
        <v>94.323148924693015</v>
      </c>
      <c r="AQ42" s="35">
        <f t="shared" ca="1" si="336"/>
        <v>99.039306370927676</v>
      </c>
      <c r="AR42" s="35">
        <f t="shared" ca="1" si="336"/>
        <v>103.99127168947406</v>
      </c>
      <c r="AS42" s="35">
        <f t="shared" ca="1" si="336"/>
        <v>109.19083527394777</v>
      </c>
      <c r="AT42" s="35">
        <f t="shared" ca="1" si="336"/>
        <v>114.65037703764516</v>
      </c>
      <c r="AU42" s="35">
        <f t="shared" ca="1" si="336"/>
        <v>120.38289588952742</v>
      </c>
      <c r="AV42" s="35">
        <f t="shared" ca="1" si="336"/>
        <v>126.40204068400379</v>
      </c>
      <c r="AW42" s="35">
        <f t="shared" ca="1" si="336"/>
        <v>132.722142718204</v>
      </c>
      <c r="AX42" s="35">
        <f t="shared" ca="1" si="336"/>
        <v>139.35824985411421</v>
      </c>
      <c r="AY42" s="35">
        <f t="shared" ca="1" si="336"/>
        <v>146.3261623468199</v>
      </c>
      <c r="AZ42" s="35">
        <f t="shared" ca="1" si="336"/>
        <v>153.64247046416088</v>
      </c>
      <c r="BA42" s="35">
        <f t="shared" ca="1" si="336"/>
        <v>161.32459398736893</v>
      </c>
      <c r="BB42" s="35">
        <f t="shared" ca="1" si="336"/>
        <v>169.39082368673738</v>
      </c>
      <c r="BC42" s="35">
        <f t="shared" ca="1" si="336"/>
        <v>177.86036487107424</v>
      </c>
      <c r="BD42" s="35">
        <f t="shared" ca="1" si="336"/>
        <v>186.75338311462795</v>
      </c>
      <c r="BE42" s="35">
        <f t="shared" ca="1" si="336"/>
        <v>196.09105227035937</v>
      </c>
    </row>
    <row r="43" spans="2:57" s="212" customFormat="1" ht="17" outlineLevel="1" thickBot="1" x14ac:dyDescent="0.25">
      <c r="B43" s="239" t="s">
        <v>215</v>
      </c>
      <c r="E43" s="312">
        <v>0.04</v>
      </c>
      <c r="I43" s="240" t="str">
        <f>CONCATENATE(I42," engagement %")</f>
        <v>Facebook engagement %</v>
      </c>
      <c r="J43" s="354">
        <f t="shared" ref="J43:V43" si="337">IF(J18&lt;=0,0,J42/J18)</f>
        <v>3.8979281630110649E-2</v>
      </c>
      <c r="K43" s="354">
        <f t="shared" si="337"/>
        <v>3.8551696790581569E-2</v>
      </c>
      <c r="L43" s="354">
        <f t="shared" si="337"/>
        <v>3.8144473133887212E-2</v>
      </c>
      <c r="M43" s="354">
        <f t="shared" si="337"/>
        <v>3.7756641079892586E-2</v>
      </c>
      <c r="N43" s="354">
        <f t="shared" si="337"/>
        <v>3.7387277218945317E-2</v>
      </c>
      <c r="O43" s="354">
        <f t="shared" si="337"/>
        <v>3.703550211328125E-2</v>
      </c>
      <c r="P43" s="354">
        <f t="shared" si="337"/>
        <v>3.6700478203124998E-2</v>
      </c>
      <c r="Q43" s="354">
        <f t="shared" si="337"/>
        <v>3.6381407812500002E-2</v>
      </c>
      <c r="R43" s="354">
        <f t="shared" si="337"/>
        <v>3.6077531250000003E-2</v>
      </c>
      <c r="S43" s="354">
        <f t="shared" si="337"/>
        <v>3.5788124999999997E-2</v>
      </c>
      <c r="T43" s="354">
        <f t="shared" si="337"/>
        <v>3.5512499999999995E-2</v>
      </c>
      <c r="U43" s="354">
        <f t="shared" si="337"/>
        <v>3.5250000000000004E-2</v>
      </c>
      <c r="V43" s="354">
        <f t="shared" si="337"/>
        <v>3.5000000000000003E-2</v>
      </c>
      <c r="W43" s="44">
        <f ca="1">IF(V$7="estimates",V43,IF(SUM(K43:P43)=0,$E43,AVERAGE(Q43:V43)))</f>
        <v>3.5668260677083334E-2</v>
      </c>
      <c r="X43" s="44">
        <f t="shared" ref="X43:BE43" ca="1" si="338">IF(W$7="estimates",W43,IF(SUM(L43:Q43)=0,$E43,AVERAGE(R43:W43)))</f>
        <v>3.5549402821180555E-2</v>
      </c>
      <c r="Y43" s="44">
        <f t="shared" ca="1" si="338"/>
        <v>3.5549402821180555E-2</v>
      </c>
      <c r="Z43" s="44">
        <f t="shared" ca="1" si="338"/>
        <v>3.5549402821180555E-2</v>
      </c>
      <c r="AA43" s="44">
        <f t="shared" ca="1" si="338"/>
        <v>3.5549402821180555E-2</v>
      </c>
      <c r="AB43" s="44">
        <f t="shared" ca="1" si="338"/>
        <v>3.5549402821180555E-2</v>
      </c>
      <c r="AC43" s="44">
        <f t="shared" ca="1" si="338"/>
        <v>3.5549402821180555E-2</v>
      </c>
      <c r="AD43" s="44">
        <f t="shared" ca="1" si="338"/>
        <v>3.5549402821180555E-2</v>
      </c>
      <c r="AE43" s="44">
        <f t="shared" ca="1" si="338"/>
        <v>3.5549402821180555E-2</v>
      </c>
      <c r="AF43" s="44">
        <f t="shared" ca="1" si="338"/>
        <v>3.5549402821180555E-2</v>
      </c>
      <c r="AG43" s="44">
        <f t="shared" ca="1" si="338"/>
        <v>3.5549402821180555E-2</v>
      </c>
      <c r="AH43" s="44">
        <f t="shared" ca="1" si="338"/>
        <v>3.5549402821180555E-2</v>
      </c>
      <c r="AI43" s="44">
        <f t="shared" ca="1" si="338"/>
        <v>3.5549402821180555E-2</v>
      </c>
      <c r="AJ43" s="44">
        <f t="shared" ca="1" si="338"/>
        <v>3.5549402821180555E-2</v>
      </c>
      <c r="AK43" s="44">
        <f t="shared" ca="1" si="338"/>
        <v>3.5549402821180555E-2</v>
      </c>
      <c r="AL43" s="44">
        <f t="shared" ca="1" si="338"/>
        <v>3.5549402821180555E-2</v>
      </c>
      <c r="AM43" s="44">
        <f t="shared" ca="1" si="338"/>
        <v>3.5549402821180555E-2</v>
      </c>
      <c r="AN43" s="44">
        <f t="shared" ca="1" si="338"/>
        <v>3.5549402821180555E-2</v>
      </c>
      <c r="AO43" s="44">
        <f t="shared" ca="1" si="338"/>
        <v>3.5549402821180555E-2</v>
      </c>
      <c r="AP43" s="44">
        <f t="shared" ca="1" si="338"/>
        <v>3.5549402821180555E-2</v>
      </c>
      <c r="AQ43" s="44">
        <f t="shared" ca="1" si="338"/>
        <v>3.5549402821180555E-2</v>
      </c>
      <c r="AR43" s="44">
        <f t="shared" ca="1" si="338"/>
        <v>3.5549402821180555E-2</v>
      </c>
      <c r="AS43" s="44">
        <f t="shared" ca="1" si="338"/>
        <v>3.5549402821180555E-2</v>
      </c>
      <c r="AT43" s="44">
        <f t="shared" ca="1" si="338"/>
        <v>3.5549402821180555E-2</v>
      </c>
      <c r="AU43" s="44">
        <f t="shared" ca="1" si="338"/>
        <v>3.5549402821180555E-2</v>
      </c>
      <c r="AV43" s="44">
        <f t="shared" ca="1" si="338"/>
        <v>3.5549402821180555E-2</v>
      </c>
      <c r="AW43" s="44">
        <f t="shared" ca="1" si="338"/>
        <v>3.5549402821180555E-2</v>
      </c>
      <c r="AX43" s="44">
        <f t="shared" ca="1" si="338"/>
        <v>3.5549402821180555E-2</v>
      </c>
      <c r="AY43" s="44">
        <f t="shared" ca="1" si="338"/>
        <v>3.5549402821180555E-2</v>
      </c>
      <c r="AZ43" s="44">
        <f t="shared" ca="1" si="338"/>
        <v>3.5549402821180555E-2</v>
      </c>
      <c r="BA43" s="44">
        <f t="shared" ca="1" si="338"/>
        <v>3.5549402821180555E-2</v>
      </c>
      <c r="BB43" s="44">
        <f t="shared" ca="1" si="338"/>
        <v>3.5549402821180555E-2</v>
      </c>
      <c r="BC43" s="44">
        <f t="shared" ca="1" si="338"/>
        <v>3.5549402821180555E-2</v>
      </c>
      <c r="BD43" s="44">
        <f t="shared" ca="1" si="338"/>
        <v>3.5549402821180555E-2</v>
      </c>
      <c r="BE43" s="44">
        <f t="shared" ca="1" si="338"/>
        <v>3.5549402821180555E-2</v>
      </c>
    </row>
    <row r="44" spans="2:57" s="88" customFormat="1" ht="17" outlineLevel="1" thickBot="1" x14ac:dyDescent="0.25">
      <c r="B44" s="237"/>
      <c r="I44" s="238" t="s">
        <v>164</v>
      </c>
      <c r="J44" s="235">
        <v>13.705122545326773</v>
      </c>
      <c r="K44" s="235">
        <v>14.540378672593114</v>
      </c>
      <c r="L44" s="235">
        <v>15.417397606222771</v>
      </c>
      <c r="M44" s="235">
        <v>16.338267486533908</v>
      </c>
      <c r="N44" s="235">
        <v>17.305180860860606</v>
      </c>
      <c r="O44" s="235">
        <v>18.320439903903637</v>
      </c>
      <c r="P44" s="235">
        <v>19.386461899098819</v>
      </c>
      <c r="Q44" s="235">
        <v>20.505784994053762</v>
      </c>
      <c r="R44" s="235">
        <v>21.681074243756452</v>
      </c>
      <c r="S44" s="235">
        <v>22.915127955944275</v>
      </c>
      <c r="T44" s="235">
        <v>24.210884353741491</v>
      </c>
      <c r="U44" s="235">
        <v>25.571428571428569</v>
      </c>
      <c r="V44" s="235">
        <v>27</v>
      </c>
      <c r="W44" s="35">
        <f ca="1">W20*W45</f>
        <v>27.928995773437496</v>
      </c>
      <c r="X44" s="35">
        <f t="shared" ref="X44:BE44" ca="1" si="339">X20*X45</f>
        <v>29.404070033789054</v>
      </c>
      <c r="Y44" s="35">
        <f t="shared" ca="1" si="339"/>
        <v>30.874273535478508</v>
      </c>
      <c r="Z44" s="35">
        <f t="shared" ca="1" si="339"/>
        <v>32.417987212252434</v>
      </c>
      <c r="AA44" s="35">
        <f t="shared" ca="1" si="339"/>
        <v>34.03888657286506</v>
      </c>
      <c r="AB44" s="35">
        <f t="shared" ca="1" si="339"/>
        <v>35.740830901508318</v>
      </c>
      <c r="AC44" s="35">
        <f t="shared" ca="1" si="339"/>
        <v>37.527872446583736</v>
      </c>
      <c r="AD44" s="35">
        <f t="shared" ca="1" si="339"/>
        <v>39.404266068912925</v>
      </c>
      <c r="AE44" s="35">
        <f t="shared" ca="1" si="339"/>
        <v>41.374479372358572</v>
      </c>
      <c r="AF44" s="35">
        <f t="shared" ca="1" si="339"/>
        <v>43.443203340976503</v>
      </c>
      <c r="AG44" s="35">
        <f t="shared" ca="1" si="339"/>
        <v>45.615363508025325</v>
      </c>
      <c r="AH44" s="35">
        <f t="shared" ca="1" si="339"/>
        <v>47.896131683426596</v>
      </c>
      <c r="AI44" s="35">
        <f t="shared" ca="1" si="339"/>
        <v>50.29093826759793</v>
      </c>
      <c r="AJ44" s="35">
        <f t="shared" ca="1" si="339"/>
        <v>52.805485180977826</v>
      </c>
      <c r="AK44" s="35">
        <f t="shared" ca="1" si="339"/>
        <v>55.44575944002672</v>
      </c>
      <c r="AL44" s="35">
        <f t="shared" ca="1" si="339"/>
        <v>58.218047412028056</v>
      </c>
      <c r="AM44" s="35">
        <f t="shared" ca="1" si="339"/>
        <v>61.128949782629455</v>
      </c>
      <c r="AN44" s="35">
        <f t="shared" ca="1" si="339"/>
        <v>64.185397271760934</v>
      </c>
      <c r="AO44" s="35">
        <f t="shared" ca="1" si="339"/>
        <v>67.394667135348996</v>
      </c>
      <c r="AP44" s="35">
        <f t="shared" ca="1" si="339"/>
        <v>70.764400492116437</v>
      </c>
      <c r="AQ44" s="35">
        <f t="shared" ca="1" si="339"/>
        <v>74.302620516722257</v>
      </c>
      <c r="AR44" s="35">
        <f t="shared" ca="1" si="339"/>
        <v>78.017751542558386</v>
      </c>
      <c r="AS44" s="35">
        <f t="shared" ca="1" si="339"/>
        <v>81.918639119686304</v>
      </c>
      <c r="AT44" s="35">
        <f t="shared" ca="1" si="339"/>
        <v>86.014571075670617</v>
      </c>
      <c r="AU44" s="35">
        <f t="shared" ca="1" si="339"/>
        <v>90.315299629454145</v>
      </c>
      <c r="AV44" s="35">
        <f t="shared" ca="1" si="339"/>
        <v>94.831064610926859</v>
      </c>
      <c r="AW44" s="35">
        <f t="shared" ca="1" si="339"/>
        <v>99.572617841473217</v>
      </c>
      <c r="AX44" s="35">
        <f t="shared" ca="1" si="339"/>
        <v>104.55124873354688</v>
      </c>
      <c r="AY44" s="35">
        <f t="shared" ca="1" si="339"/>
        <v>109.77881117022422</v>
      </c>
      <c r="AZ44" s="35">
        <f t="shared" ca="1" si="339"/>
        <v>115.26775172873542</v>
      </c>
      <c r="BA44" s="35">
        <f t="shared" ca="1" si="339"/>
        <v>121.0311393151722</v>
      </c>
      <c r="BB44" s="35">
        <f t="shared" ca="1" si="339"/>
        <v>127.0826962809308</v>
      </c>
      <c r="BC44" s="35">
        <f t="shared" ca="1" si="339"/>
        <v>133.43683109497735</v>
      </c>
      <c r="BD44" s="35">
        <f t="shared" ca="1" si="339"/>
        <v>140.1086726497262</v>
      </c>
      <c r="BE44" s="35">
        <f t="shared" ca="1" si="339"/>
        <v>147.11410628221253</v>
      </c>
    </row>
    <row r="45" spans="2:57" s="212" customFormat="1" ht="17" outlineLevel="1" thickBot="1" x14ac:dyDescent="0.25">
      <c r="B45" s="239" t="s">
        <v>216</v>
      </c>
      <c r="E45" s="312">
        <v>0.03</v>
      </c>
      <c r="I45" s="240" t="str">
        <f>CONCATENATE(I44," engagement %")</f>
        <v>Twitter engagement %</v>
      </c>
      <c r="J45" s="354">
        <f t="shared" ref="J45" si="340">IF(J20&lt;=0,0,J44/J20)</f>
        <v>2.4612431021933608E-2</v>
      </c>
      <c r="K45" s="354">
        <f t="shared" ref="K45" si="341">IF(K20&lt;=0,0,K44/K20)</f>
        <v>2.4868981925651054E-2</v>
      </c>
      <c r="L45" s="354">
        <f t="shared" ref="L45" si="342">IF(L20&lt;=0,0,L44/L20)</f>
        <v>2.5113316119667675E-2</v>
      </c>
      <c r="M45" s="354">
        <f t="shared" ref="M45" si="343">IF(M20&lt;=0,0,M44/M20)</f>
        <v>2.534601535206445E-2</v>
      </c>
      <c r="N45" s="354">
        <f t="shared" ref="N45" si="344">IF(N20&lt;=0,0,N44/N20)</f>
        <v>2.5567633668632808E-2</v>
      </c>
      <c r="O45" s="354">
        <f t="shared" ref="O45" si="345">IF(O20&lt;=0,0,O44/O20)</f>
        <v>2.5778698732031244E-2</v>
      </c>
      <c r="P45" s="354">
        <f t="shared" ref="P45" si="346">IF(P20&lt;=0,0,P44/P20)</f>
        <v>2.5979713078124998E-2</v>
      </c>
      <c r="Q45" s="354">
        <f t="shared" ref="Q45" si="347">IF(Q20&lt;=0,0,Q44/Q20)</f>
        <v>2.6171155312499996E-2</v>
      </c>
      <c r="R45" s="354">
        <f t="shared" ref="R45" si="348">IF(R20&lt;=0,0,R44/R20)</f>
        <v>2.6353481249999998E-2</v>
      </c>
      <c r="S45" s="354">
        <f t="shared" ref="S45" si="349">IF(S20&lt;=0,0,S44/S20)</f>
        <v>2.6527124999999995E-2</v>
      </c>
      <c r="T45" s="354">
        <f t="shared" ref="T45" si="350">IF(T20&lt;=0,0,T44/T20)</f>
        <v>2.6692499999999997E-2</v>
      </c>
      <c r="U45" s="354">
        <f t="shared" ref="U45" si="351">IF(U20&lt;=0,0,U44/U20)</f>
        <v>2.6849999999999999E-2</v>
      </c>
      <c r="V45" s="354">
        <f t="shared" ref="V45" si="352">IF(V20&lt;=0,0,V44/V20)</f>
        <v>2.7E-2</v>
      </c>
      <c r="W45" s="44">
        <f ca="1">IF(V$7="estimates",V45,IF(SUM(K45:P45)=0,$E45,AVERAGE(Q45:V45)))</f>
        <v>2.6599043593749996E-2</v>
      </c>
      <c r="X45" s="44">
        <f t="shared" ref="X45:BE45" ca="1" si="353">IF(W$7="estimates",W45,IF(SUM(L45:Q45)=0,$E45,AVERAGE(R45:W45)))</f>
        <v>2.6670358307291659E-2</v>
      </c>
      <c r="Y45" s="44">
        <f t="shared" ca="1" si="353"/>
        <v>2.6670358307291659E-2</v>
      </c>
      <c r="Z45" s="44">
        <f t="shared" ca="1" si="353"/>
        <v>2.6670358307291659E-2</v>
      </c>
      <c r="AA45" s="44">
        <f t="shared" ca="1" si="353"/>
        <v>2.6670358307291659E-2</v>
      </c>
      <c r="AB45" s="44">
        <f t="shared" ca="1" si="353"/>
        <v>2.6670358307291659E-2</v>
      </c>
      <c r="AC45" s="44">
        <f t="shared" ca="1" si="353"/>
        <v>2.6670358307291659E-2</v>
      </c>
      <c r="AD45" s="44">
        <f t="shared" ca="1" si="353"/>
        <v>2.6670358307291659E-2</v>
      </c>
      <c r="AE45" s="44">
        <f t="shared" ca="1" si="353"/>
        <v>2.6670358307291659E-2</v>
      </c>
      <c r="AF45" s="44">
        <f t="shared" ca="1" si="353"/>
        <v>2.6670358307291659E-2</v>
      </c>
      <c r="AG45" s="44">
        <f t="shared" ca="1" si="353"/>
        <v>2.6670358307291659E-2</v>
      </c>
      <c r="AH45" s="44">
        <f t="shared" ca="1" si="353"/>
        <v>2.6670358307291659E-2</v>
      </c>
      <c r="AI45" s="44">
        <f t="shared" ca="1" si="353"/>
        <v>2.6670358307291659E-2</v>
      </c>
      <c r="AJ45" s="44">
        <f t="shared" ca="1" si="353"/>
        <v>2.6670358307291659E-2</v>
      </c>
      <c r="AK45" s="44">
        <f t="shared" ca="1" si="353"/>
        <v>2.6670358307291659E-2</v>
      </c>
      <c r="AL45" s="44">
        <f t="shared" ca="1" si="353"/>
        <v>2.6670358307291659E-2</v>
      </c>
      <c r="AM45" s="44">
        <f t="shared" ca="1" si="353"/>
        <v>2.6670358307291659E-2</v>
      </c>
      <c r="AN45" s="44">
        <f t="shared" ca="1" si="353"/>
        <v>2.6670358307291659E-2</v>
      </c>
      <c r="AO45" s="44">
        <f t="shared" ca="1" si="353"/>
        <v>2.6670358307291659E-2</v>
      </c>
      <c r="AP45" s="44">
        <f t="shared" ca="1" si="353"/>
        <v>2.6670358307291659E-2</v>
      </c>
      <c r="AQ45" s="44">
        <f t="shared" ca="1" si="353"/>
        <v>2.6670358307291659E-2</v>
      </c>
      <c r="AR45" s="44">
        <f t="shared" ca="1" si="353"/>
        <v>2.6670358307291659E-2</v>
      </c>
      <c r="AS45" s="44">
        <f t="shared" ca="1" si="353"/>
        <v>2.6670358307291659E-2</v>
      </c>
      <c r="AT45" s="44">
        <f t="shared" ca="1" si="353"/>
        <v>2.6670358307291659E-2</v>
      </c>
      <c r="AU45" s="44">
        <f t="shared" ca="1" si="353"/>
        <v>2.6670358307291659E-2</v>
      </c>
      <c r="AV45" s="44">
        <f t="shared" ca="1" si="353"/>
        <v>2.6670358307291659E-2</v>
      </c>
      <c r="AW45" s="44">
        <f t="shared" ca="1" si="353"/>
        <v>2.6670358307291659E-2</v>
      </c>
      <c r="AX45" s="44">
        <f t="shared" ca="1" si="353"/>
        <v>2.6670358307291659E-2</v>
      </c>
      <c r="AY45" s="44">
        <f t="shared" ca="1" si="353"/>
        <v>2.6670358307291659E-2</v>
      </c>
      <c r="AZ45" s="44">
        <f t="shared" ca="1" si="353"/>
        <v>2.6670358307291659E-2</v>
      </c>
      <c r="BA45" s="44">
        <f t="shared" ca="1" si="353"/>
        <v>2.6670358307291659E-2</v>
      </c>
      <c r="BB45" s="44">
        <f t="shared" ca="1" si="353"/>
        <v>2.6670358307291659E-2</v>
      </c>
      <c r="BC45" s="44">
        <f t="shared" ca="1" si="353"/>
        <v>2.6670358307291659E-2</v>
      </c>
      <c r="BD45" s="44">
        <f t="shared" ca="1" si="353"/>
        <v>2.6670358307291659E-2</v>
      </c>
      <c r="BE45" s="44">
        <f t="shared" ca="1" si="353"/>
        <v>2.6670358307291659E-2</v>
      </c>
    </row>
    <row r="46" spans="2:57" s="88" customFormat="1" ht="17" outlineLevel="1" thickBot="1" x14ac:dyDescent="0.25">
      <c r="B46" s="237"/>
      <c r="I46" s="238" t="s">
        <v>165</v>
      </c>
      <c r="J46" s="235">
        <v>14.705122545326773</v>
      </c>
      <c r="K46" s="235">
        <v>15.540378672593114</v>
      </c>
      <c r="L46" s="235">
        <v>16.417397606222771</v>
      </c>
      <c r="M46" s="235">
        <v>17.338267486533908</v>
      </c>
      <c r="N46" s="235">
        <v>18.305180860860606</v>
      </c>
      <c r="O46" s="235">
        <v>19.320439903903637</v>
      </c>
      <c r="P46" s="235">
        <v>20.386461899098819</v>
      </c>
      <c r="Q46" s="235">
        <v>21.505784994053762</v>
      </c>
      <c r="R46" s="235">
        <v>22.681074243756452</v>
      </c>
      <c r="S46" s="235">
        <v>23.915127955944275</v>
      </c>
      <c r="T46" s="235">
        <v>25.210884353741491</v>
      </c>
      <c r="U46" s="235">
        <v>26.571428571428569</v>
      </c>
      <c r="V46" s="235">
        <v>28</v>
      </c>
      <c r="W46" s="35">
        <f ca="1">W22*W47</f>
        <v>29.119330515624995</v>
      </c>
      <c r="X46" s="35">
        <f t="shared" ref="X46:BE46" ca="1" si="354">X22*X47</f>
        <v>30.627713355859377</v>
      </c>
      <c r="Y46" s="35">
        <f t="shared" ca="1" si="354"/>
        <v>32.159099023652345</v>
      </c>
      <c r="Z46" s="35">
        <f t="shared" ca="1" si="354"/>
        <v>33.767053974834965</v>
      </c>
      <c r="AA46" s="35">
        <f t="shared" ca="1" si="354"/>
        <v>35.455406673576718</v>
      </c>
      <c r="AB46" s="35">
        <f t="shared" ca="1" si="354"/>
        <v>37.22817700725556</v>
      </c>
      <c r="AC46" s="35">
        <f t="shared" ca="1" si="354"/>
        <v>39.089585857618339</v>
      </c>
      <c r="AD46" s="35">
        <f t="shared" ca="1" si="354"/>
        <v>41.044065150499257</v>
      </c>
      <c r="AE46" s="35">
        <f t="shared" ca="1" si="354"/>
        <v>43.096268408024223</v>
      </c>
      <c r="AF46" s="35">
        <f t="shared" ca="1" si="354"/>
        <v>45.251081828425434</v>
      </c>
      <c r="AG46" s="35">
        <f t="shared" ca="1" si="354"/>
        <v>47.513635919846706</v>
      </c>
      <c r="AH46" s="35">
        <f t="shared" ca="1" si="354"/>
        <v>49.889317715839042</v>
      </c>
      <c r="AI46" s="35">
        <f t="shared" ca="1" si="354"/>
        <v>52.383783601630995</v>
      </c>
      <c r="AJ46" s="35">
        <f t="shared" ca="1" si="354"/>
        <v>55.002972781712543</v>
      </c>
      <c r="AK46" s="35">
        <f t="shared" ca="1" si="354"/>
        <v>57.75312142079818</v>
      </c>
      <c r="AL46" s="35">
        <f t="shared" ca="1" si="354"/>
        <v>60.640777491838087</v>
      </c>
      <c r="AM46" s="35">
        <f t="shared" ca="1" si="354"/>
        <v>63.672816366429991</v>
      </c>
      <c r="AN46" s="35">
        <f t="shared" ca="1" si="354"/>
        <v>66.856457184751505</v>
      </c>
      <c r="AO46" s="35">
        <f t="shared" ca="1" si="354"/>
        <v>70.199280043989077</v>
      </c>
      <c r="AP46" s="35">
        <f t="shared" ca="1" si="354"/>
        <v>73.70924404618853</v>
      </c>
      <c r="AQ46" s="35">
        <f t="shared" ca="1" si="354"/>
        <v>77.394706248497954</v>
      </c>
      <c r="AR46" s="35">
        <f t="shared" ca="1" si="354"/>
        <v>81.264441560922862</v>
      </c>
      <c r="AS46" s="35">
        <f t="shared" ca="1" si="354"/>
        <v>85.327663638969014</v>
      </c>
      <c r="AT46" s="35">
        <f t="shared" ca="1" si="354"/>
        <v>89.59404682091747</v>
      </c>
      <c r="AU46" s="35">
        <f t="shared" ca="1" si="354"/>
        <v>94.073749161963335</v>
      </c>
      <c r="AV46" s="35">
        <f t="shared" ca="1" si="354"/>
        <v>98.777436620061508</v>
      </c>
      <c r="AW46" s="35">
        <f t="shared" ca="1" si="354"/>
        <v>103.71630845106459</v>
      </c>
      <c r="AX46" s="35">
        <f t="shared" ca="1" si="354"/>
        <v>108.90212387361782</v>
      </c>
      <c r="AY46" s="35">
        <f t="shared" ca="1" si="354"/>
        <v>114.34723006729871</v>
      </c>
      <c r="AZ46" s="35">
        <f t="shared" ca="1" si="354"/>
        <v>120.06459157066364</v>
      </c>
      <c r="BA46" s="35">
        <f t="shared" ca="1" si="354"/>
        <v>126.06782114919682</v>
      </c>
      <c r="BB46" s="35">
        <f t="shared" ca="1" si="354"/>
        <v>132.37121220665665</v>
      </c>
      <c r="BC46" s="35">
        <f t="shared" ca="1" si="354"/>
        <v>138.9897728169895</v>
      </c>
      <c r="BD46" s="35">
        <f t="shared" ca="1" si="354"/>
        <v>145.93926145783897</v>
      </c>
      <c r="BE46" s="35">
        <f t="shared" ca="1" si="354"/>
        <v>153.23622453073091</v>
      </c>
    </row>
    <row r="47" spans="2:57" s="212" customFormat="1" ht="17" outlineLevel="1" thickBot="1" x14ac:dyDescent="0.25">
      <c r="B47" s="239" t="s">
        <v>217</v>
      </c>
      <c r="E47" s="312">
        <v>0.03</v>
      </c>
      <c r="I47" s="240" t="str">
        <f>CONCATENATE(I46," engagement %")</f>
        <v>LinkedIn engagement %</v>
      </c>
      <c r="J47" s="354">
        <f t="shared" ref="J47" si="355">IF(J22&lt;=0,0,J46/J22)</f>
        <v>2.640828734795574E-2</v>
      </c>
      <c r="K47" s="354">
        <f t="shared" ref="K47" si="356">IF(K22&lt;=0,0,K46/K22)</f>
        <v>2.657932128376737E-2</v>
      </c>
      <c r="L47" s="354">
        <f t="shared" ref="L47" si="357">IF(L22&lt;=0,0,L46/L22)</f>
        <v>2.6742210746445116E-2</v>
      </c>
      <c r="M47" s="354">
        <f t="shared" ref="M47" si="358">IF(M22&lt;=0,0,M46/M22)</f>
        <v>2.6897343568042967E-2</v>
      </c>
      <c r="N47" s="354">
        <f t="shared" ref="N47" si="359">IF(N22&lt;=0,0,N46/N22)</f>
        <v>2.7045089112421872E-2</v>
      </c>
      <c r="O47" s="354">
        <f t="shared" ref="O47" si="360">IF(O22&lt;=0,0,O46/O22)</f>
        <v>2.7185799154687496E-2</v>
      </c>
      <c r="P47" s="354">
        <f t="shared" ref="P47" si="361">IF(P22&lt;=0,0,P46/P22)</f>
        <v>2.7319808718749998E-2</v>
      </c>
      <c r="Q47" s="354">
        <f t="shared" ref="Q47" si="362">IF(Q22&lt;=0,0,Q46/Q22)</f>
        <v>2.7447436874999998E-2</v>
      </c>
      <c r="R47" s="354">
        <f t="shared" ref="R47" si="363">IF(R22&lt;=0,0,R46/R22)</f>
        <v>2.7568987499999999E-2</v>
      </c>
      <c r="S47" s="354">
        <f t="shared" ref="S47" si="364">IF(S22&lt;=0,0,S46/S22)</f>
        <v>2.7684749999999998E-2</v>
      </c>
      <c r="T47" s="354">
        <f t="shared" ref="T47" si="365">IF(T22&lt;=0,0,T46/T22)</f>
        <v>2.7794999999999997E-2</v>
      </c>
      <c r="U47" s="354">
        <f t="shared" ref="U47" si="366">IF(U22&lt;=0,0,U46/U22)</f>
        <v>2.7900000000000001E-2</v>
      </c>
      <c r="V47" s="354">
        <f t="shared" ref="V47" si="367">IF(V22&lt;=0,0,V46/V22)</f>
        <v>2.8000000000000001E-2</v>
      </c>
      <c r="W47" s="44">
        <f ca="1">IF(V$7="estimates",V47,IF(SUM(K47:P47)=0,$E47,AVERAGE(Q47:V47)))</f>
        <v>2.7732695729166663E-2</v>
      </c>
      <c r="X47" s="44">
        <f t="shared" ref="X47:BE47" ca="1" si="368">IF(W$7="estimates",W47,IF(SUM(L47:Q47)=0,$E47,AVERAGE(R47:W47)))</f>
        <v>2.7780238871527779E-2</v>
      </c>
      <c r="Y47" s="44">
        <f t="shared" ca="1" si="368"/>
        <v>2.7780238871527779E-2</v>
      </c>
      <c r="Z47" s="44">
        <f t="shared" ca="1" si="368"/>
        <v>2.7780238871527779E-2</v>
      </c>
      <c r="AA47" s="44">
        <f t="shared" ca="1" si="368"/>
        <v>2.7780238871527779E-2</v>
      </c>
      <c r="AB47" s="44">
        <f t="shared" ca="1" si="368"/>
        <v>2.7780238871527779E-2</v>
      </c>
      <c r="AC47" s="44">
        <f t="shared" ca="1" si="368"/>
        <v>2.7780238871527779E-2</v>
      </c>
      <c r="AD47" s="44">
        <f t="shared" ca="1" si="368"/>
        <v>2.7780238871527779E-2</v>
      </c>
      <c r="AE47" s="44">
        <f t="shared" ca="1" si="368"/>
        <v>2.7780238871527779E-2</v>
      </c>
      <c r="AF47" s="44">
        <f t="shared" ca="1" si="368"/>
        <v>2.7780238871527779E-2</v>
      </c>
      <c r="AG47" s="44">
        <f t="shared" ca="1" si="368"/>
        <v>2.7780238871527779E-2</v>
      </c>
      <c r="AH47" s="44">
        <f t="shared" ca="1" si="368"/>
        <v>2.7780238871527779E-2</v>
      </c>
      <c r="AI47" s="44">
        <f t="shared" ca="1" si="368"/>
        <v>2.7780238871527779E-2</v>
      </c>
      <c r="AJ47" s="44">
        <f t="shared" ca="1" si="368"/>
        <v>2.7780238871527779E-2</v>
      </c>
      <c r="AK47" s="44">
        <f t="shared" ca="1" si="368"/>
        <v>2.7780238871527779E-2</v>
      </c>
      <c r="AL47" s="44">
        <f t="shared" ca="1" si="368"/>
        <v>2.7780238871527779E-2</v>
      </c>
      <c r="AM47" s="44">
        <f t="shared" ca="1" si="368"/>
        <v>2.7780238871527779E-2</v>
      </c>
      <c r="AN47" s="44">
        <f t="shared" ca="1" si="368"/>
        <v>2.7780238871527779E-2</v>
      </c>
      <c r="AO47" s="44">
        <f t="shared" ca="1" si="368"/>
        <v>2.7780238871527779E-2</v>
      </c>
      <c r="AP47" s="44">
        <f t="shared" ca="1" si="368"/>
        <v>2.7780238871527779E-2</v>
      </c>
      <c r="AQ47" s="44">
        <f t="shared" ca="1" si="368"/>
        <v>2.7780238871527779E-2</v>
      </c>
      <c r="AR47" s="44">
        <f t="shared" ca="1" si="368"/>
        <v>2.7780238871527779E-2</v>
      </c>
      <c r="AS47" s="44">
        <f t="shared" ca="1" si="368"/>
        <v>2.7780238871527779E-2</v>
      </c>
      <c r="AT47" s="44">
        <f t="shared" ca="1" si="368"/>
        <v>2.7780238871527779E-2</v>
      </c>
      <c r="AU47" s="44">
        <f t="shared" ca="1" si="368"/>
        <v>2.7780238871527779E-2</v>
      </c>
      <c r="AV47" s="44">
        <f t="shared" ca="1" si="368"/>
        <v>2.7780238871527779E-2</v>
      </c>
      <c r="AW47" s="44">
        <f t="shared" ca="1" si="368"/>
        <v>2.7780238871527779E-2</v>
      </c>
      <c r="AX47" s="44">
        <f t="shared" ca="1" si="368"/>
        <v>2.7780238871527779E-2</v>
      </c>
      <c r="AY47" s="44">
        <f t="shared" ca="1" si="368"/>
        <v>2.7780238871527779E-2</v>
      </c>
      <c r="AZ47" s="44">
        <f t="shared" ca="1" si="368"/>
        <v>2.7780238871527779E-2</v>
      </c>
      <c r="BA47" s="44">
        <f t="shared" ca="1" si="368"/>
        <v>2.7780238871527779E-2</v>
      </c>
      <c r="BB47" s="44">
        <f t="shared" ca="1" si="368"/>
        <v>2.7780238871527779E-2</v>
      </c>
      <c r="BC47" s="44">
        <f t="shared" ca="1" si="368"/>
        <v>2.7780238871527779E-2</v>
      </c>
      <c r="BD47" s="44">
        <f t="shared" ca="1" si="368"/>
        <v>2.7780238871527779E-2</v>
      </c>
      <c r="BE47" s="44">
        <f t="shared" ca="1" si="368"/>
        <v>2.7780238871527779E-2</v>
      </c>
    </row>
    <row r="48" spans="2:57" s="88" customFormat="1" ht="17" outlineLevel="1" thickBot="1" x14ac:dyDescent="0.25">
      <c r="B48" s="179"/>
      <c r="I48" s="129" t="s">
        <v>161</v>
      </c>
      <c r="J48" s="235">
        <f t="shared" ref="J48:U48" si="369">SUM(J42,J44,J46)</f>
        <v>50.11536763598032</v>
      </c>
      <c r="K48" s="235">
        <f t="shared" si="369"/>
        <v>52.621136017779342</v>
      </c>
      <c r="L48" s="235">
        <f t="shared" si="369"/>
        <v>55.252192818668313</v>
      </c>
      <c r="M48" s="235">
        <f t="shared" si="369"/>
        <v>58.014802459601725</v>
      </c>
      <c r="N48" s="235">
        <f t="shared" si="369"/>
        <v>60.915542582581821</v>
      </c>
      <c r="O48" s="235">
        <f t="shared" si="369"/>
        <v>63.961319711710914</v>
      </c>
      <c r="P48" s="235">
        <f t="shared" si="369"/>
        <v>67.159385697296457</v>
      </c>
      <c r="Q48" s="235">
        <f t="shared" si="369"/>
        <v>70.517354982161294</v>
      </c>
      <c r="R48" s="235">
        <f t="shared" si="369"/>
        <v>74.043222731269353</v>
      </c>
      <c r="S48" s="235">
        <f t="shared" si="369"/>
        <v>77.745383867832828</v>
      </c>
      <c r="T48" s="235">
        <f t="shared" si="369"/>
        <v>81.632653061224474</v>
      </c>
      <c r="U48" s="235">
        <f t="shared" si="369"/>
        <v>85.714285714285708</v>
      </c>
      <c r="V48" s="235">
        <f>SUM(V42,V44,V46)</f>
        <v>90</v>
      </c>
      <c r="W48" s="152">
        <f ca="1">IF(SUM(W42,W44,W46)=0,W24*W49,SUM(W42,W44,W46))</f>
        <v>94.499999999999986</v>
      </c>
      <c r="X48" s="152">
        <f ca="1">IF(SUM(X42,X44,X46)=0,X24*X49,SUM(X42,X44,X46))</f>
        <v>99.224999999999994</v>
      </c>
      <c r="Y48" s="152">
        <f t="shared" ref="Y48:BE48" ca="1" si="370">IF(SUM(Y42,Y44,Y46)=0,Y24*Y49,SUM(Y42,Y44,Y46))</f>
        <v>104.18625</v>
      </c>
      <c r="Z48" s="152">
        <f t="shared" ca="1" si="370"/>
        <v>109.39556250000001</v>
      </c>
      <c r="AA48" s="152">
        <f t="shared" ca="1" si="370"/>
        <v>114.86534062500002</v>
      </c>
      <c r="AB48" s="152">
        <f t="shared" ca="1" si="370"/>
        <v>120.60860765625003</v>
      </c>
      <c r="AC48" s="152">
        <f t="shared" ca="1" si="370"/>
        <v>126.63903803906254</v>
      </c>
      <c r="AD48" s="152">
        <f t="shared" ca="1" si="370"/>
        <v>132.97098994101566</v>
      </c>
      <c r="AE48" s="152">
        <f t="shared" ca="1" si="370"/>
        <v>139.61953943806645</v>
      </c>
      <c r="AF48" s="152">
        <f t="shared" ca="1" si="370"/>
        <v>146.6005164099698</v>
      </c>
      <c r="AG48" s="152">
        <f t="shared" ca="1" si="370"/>
        <v>153.93054223046829</v>
      </c>
      <c r="AH48" s="152">
        <f t="shared" ca="1" si="370"/>
        <v>161.6270693419917</v>
      </c>
      <c r="AI48" s="152">
        <f t="shared" ca="1" si="370"/>
        <v>169.70842280909127</v>
      </c>
      <c r="AJ48" s="152">
        <f t="shared" ca="1" si="370"/>
        <v>178.19384394954585</v>
      </c>
      <c r="AK48" s="152">
        <f t="shared" ca="1" si="370"/>
        <v>187.10353614702316</v>
      </c>
      <c r="AL48" s="152">
        <f t="shared" ca="1" si="370"/>
        <v>196.45871295437433</v>
      </c>
      <c r="AM48" s="152">
        <f t="shared" ca="1" si="370"/>
        <v>206.28164860209304</v>
      </c>
      <c r="AN48" s="152">
        <f t="shared" ca="1" si="370"/>
        <v>216.5957310321977</v>
      </c>
      <c r="AO48" s="152">
        <f t="shared" ca="1" si="370"/>
        <v>227.42551758380762</v>
      </c>
      <c r="AP48" s="152">
        <f t="shared" ca="1" si="370"/>
        <v>238.79679346299798</v>
      </c>
      <c r="AQ48" s="152">
        <f t="shared" ca="1" si="370"/>
        <v>250.7366331361479</v>
      </c>
      <c r="AR48" s="152">
        <f t="shared" ca="1" si="370"/>
        <v>263.27346479295534</v>
      </c>
      <c r="AS48" s="152">
        <f t="shared" ca="1" si="370"/>
        <v>276.43713803260306</v>
      </c>
      <c r="AT48" s="152">
        <f t="shared" ca="1" si="370"/>
        <v>290.25899493423321</v>
      </c>
      <c r="AU48" s="152">
        <f t="shared" ca="1" si="370"/>
        <v>304.7719446809449</v>
      </c>
      <c r="AV48" s="152">
        <f t="shared" ca="1" si="370"/>
        <v>320.01054191499213</v>
      </c>
      <c r="AW48" s="152">
        <f t="shared" ca="1" si="370"/>
        <v>336.01106901074183</v>
      </c>
      <c r="AX48" s="152">
        <f t="shared" ca="1" si="370"/>
        <v>352.81162246127894</v>
      </c>
      <c r="AY48" s="152">
        <f t="shared" ca="1" si="370"/>
        <v>370.45220358434284</v>
      </c>
      <c r="AZ48" s="152">
        <f t="shared" ca="1" si="370"/>
        <v>388.97481376355995</v>
      </c>
      <c r="BA48" s="152">
        <f t="shared" ca="1" si="370"/>
        <v>408.42355445173791</v>
      </c>
      <c r="BB48" s="152">
        <f t="shared" ca="1" si="370"/>
        <v>428.8447321743248</v>
      </c>
      <c r="BC48" s="152">
        <f t="shared" ca="1" si="370"/>
        <v>450.28696878304112</v>
      </c>
      <c r="BD48" s="152">
        <f t="shared" ca="1" si="370"/>
        <v>472.80131722219312</v>
      </c>
      <c r="BE48" s="152">
        <f t="shared" ca="1" si="370"/>
        <v>496.44138308330281</v>
      </c>
    </row>
    <row r="49" spans="2:57" s="80" customFormat="1" ht="17" outlineLevel="1" thickBot="1" x14ac:dyDescent="0.25">
      <c r="B49" s="246" t="s">
        <v>214</v>
      </c>
      <c r="E49" s="312">
        <v>0.03</v>
      </c>
      <c r="I49" s="247" t="s">
        <v>214</v>
      </c>
      <c r="J49" s="397">
        <f t="shared" ref="J49" si="371">IF(J24&lt;=0,0,J48/J24)</f>
        <v>0.03</v>
      </c>
      <c r="K49" s="397">
        <f t="shared" ref="K49" si="372">IF(K24&lt;=0,0,K48/K24)</f>
        <v>0.03</v>
      </c>
      <c r="L49" s="397">
        <f t="shared" ref="L49" si="373">IF(L24&lt;=0,0,L48/L24)</f>
        <v>0.03</v>
      </c>
      <c r="M49" s="397">
        <f t="shared" ref="M49" si="374">IF(M24&lt;=0,0,M48/M24)</f>
        <v>0.03</v>
      </c>
      <c r="N49" s="397">
        <f t="shared" ref="N49" si="375">IF(N24&lt;=0,0,N48/N24)</f>
        <v>3.0000000000000002E-2</v>
      </c>
      <c r="O49" s="397">
        <f t="shared" ref="O49" si="376">IF(O24&lt;=0,0,O48/O24)</f>
        <v>0.03</v>
      </c>
      <c r="P49" s="397">
        <f t="shared" ref="P49" si="377">IF(P24&lt;=0,0,P48/P24)</f>
        <v>2.9999999999999995E-2</v>
      </c>
      <c r="Q49" s="397">
        <f t="shared" ref="Q49" si="378">IF(Q24&lt;=0,0,Q48/Q24)</f>
        <v>0.03</v>
      </c>
      <c r="R49" s="397">
        <f t="shared" ref="R49" si="379">IF(R24&lt;=0,0,R48/R24)</f>
        <v>0.03</v>
      </c>
      <c r="S49" s="397">
        <f t="shared" ref="S49" si="380">IF(S24&lt;=0,0,S48/S24)</f>
        <v>0.03</v>
      </c>
      <c r="T49" s="397">
        <f t="shared" ref="T49" si="381">IF(T24&lt;=0,0,T48/T24)</f>
        <v>2.9999999999999995E-2</v>
      </c>
      <c r="U49" s="397">
        <f t="shared" ref="U49" si="382">IF(U24&lt;=0,0,U48/U24)</f>
        <v>0.03</v>
      </c>
      <c r="V49" s="397">
        <f t="shared" ref="V49" si="383">IF(V24&lt;=0,0,V48/V24)</f>
        <v>0.03</v>
      </c>
      <c r="W49" s="44">
        <f ca="1">IF(V$7="estimates",V49,IF(SUM(K49:P49)=0,$E49,AVERAGE(Q49:V49)))</f>
        <v>0.03</v>
      </c>
      <c r="X49" s="44">
        <f t="shared" ref="X49:BE49" ca="1" si="384">IF(W$7="estimates",W49,IF(SUM(L49:Q49)=0,$E49,AVERAGE(R49:W49)))</f>
        <v>0.03</v>
      </c>
      <c r="Y49" s="44">
        <f t="shared" ca="1" si="384"/>
        <v>0.03</v>
      </c>
      <c r="Z49" s="44">
        <f t="shared" ca="1" si="384"/>
        <v>0.03</v>
      </c>
      <c r="AA49" s="44">
        <f t="shared" ca="1" si="384"/>
        <v>0.03</v>
      </c>
      <c r="AB49" s="44">
        <f t="shared" ca="1" si="384"/>
        <v>0.03</v>
      </c>
      <c r="AC49" s="44">
        <f t="shared" ca="1" si="384"/>
        <v>0.03</v>
      </c>
      <c r="AD49" s="44">
        <f t="shared" ca="1" si="384"/>
        <v>0.03</v>
      </c>
      <c r="AE49" s="44">
        <f t="shared" ca="1" si="384"/>
        <v>0.03</v>
      </c>
      <c r="AF49" s="44">
        <f t="shared" ca="1" si="384"/>
        <v>0.03</v>
      </c>
      <c r="AG49" s="44">
        <f t="shared" ca="1" si="384"/>
        <v>0.03</v>
      </c>
      <c r="AH49" s="44">
        <f t="shared" ca="1" si="384"/>
        <v>0.03</v>
      </c>
      <c r="AI49" s="44">
        <f t="shared" ca="1" si="384"/>
        <v>0.03</v>
      </c>
      <c r="AJ49" s="44">
        <f t="shared" ca="1" si="384"/>
        <v>0.03</v>
      </c>
      <c r="AK49" s="44">
        <f t="shared" ca="1" si="384"/>
        <v>0.03</v>
      </c>
      <c r="AL49" s="44">
        <f t="shared" ca="1" si="384"/>
        <v>0.03</v>
      </c>
      <c r="AM49" s="44">
        <f t="shared" ca="1" si="384"/>
        <v>0.03</v>
      </c>
      <c r="AN49" s="44">
        <f t="shared" ca="1" si="384"/>
        <v>0.03</v>
      </c>
      <c r="AO49" s="44">
        <f t="shared" ca="1" si="384"/>
        <v>0.03</v>
      </c>
      <c r="AP49" s="44">
        <f t="shared" ca="1" si="384"/>
        <v>0.03</v>
      </c>
      <c r="AQ49" s="44">
        <f t="shared" ca="1" si="384"/>
        <v>0.03</v>
      </c>
      <c r="AR49" s="44">
        <f t="shared" ca="1" si="384"/>
        <v>0.03</v>
      </c>
      <c r="AS49" s="44">
        <f t="shared" ca="1" si="384"/>
        <v>0.03</v>
      </c>
      <c r="AT49" s="44">
        <f t="shared" ca="1" si="384"/>
        <v>0.03</v>
      </c>
      <c r="AU49" s="44">
        <f t="shared" ca="1" si="384"/>
        <v>0.03</v>
      </c>
      <c r="AV49" s="44">
        <f t="shared" ca="1" si="384"/>
        <v>0.03</v>
      </c>
      <c r="AW49" s="44">
        <f t="shared" ca="1" si="384"/>
        <v>0.03</v>
      </c>
      <c r="AX49" s="44">
        <f t="shared" ca="1" si="384"/>
        <v>0.03</v>
      </c>
      <c r="AY49" s="44">
        <f t="shared" ca="1" si="384"/>
        <v>0.03</v>
      </c>
      <c r="AZ49" s="44">
        <f t="shared" ca="1" si="384"/>
        <v>0.03</v>
      </c>
      <c r="BA49" s="44">
        <f t="shared" ca="1" si="384"/>
        <v>0.03</v>
      </c>
      <c r="BB49" s="44">
        <f t="shared" ca="1" si="384"/>
        <v>0.03</v>
      </c>
      <c r="BC49" s="44">
        <f t="shared" ca="1" si="384"/>
        <v>0.03</v>
      </c>
      <c r="BD49" s="44">
        <f t="shared" ca="1" si="384"/>
        <v>0.03</v>
      </c>
      <c r="BE49" s="44">
        <f t="shared" ca="1" si="384"/>
        <v>0.03</v>
      </c>
    </row>
    <row r="50" spans="2:57" s="144" customFormat="1" ht="17" outlineLevel="1" thickBot="1" x14ac:dyDescent="0.25">
      <c r="B50" s="241"/>
      <c r="I50" s="243" t="s">
        <v>167</v>
      </c>
      <c r="J50" s="235">
        <v>10.023073527196066</v>
      </c>
      <c r="K50" s="235">
        <v>10.524227203555871</v>
      </c>
      <c r="L50" s="235">
        <v>11.050438563733664</v>
      </c>
      <c r="M50" s="235">
        <v>11.602960491920348</v>
      </c>
      <c r="N50" s="235">
        <v>12.183108516516366</v>
      </c>
      <c r="O50" s="235">
        <v>12.792263942342185</v>
      </c>
      <c r="P50" s="235">
        <v>13.431877139459294</v>
      </c>
      <c r="Q50" s="235">
        <v>14.103470996432259</v>
      </c>
      <c r="R50" s="235">
        <v>14.808644546253873</v>
      </c>
      <c r="S50" s="235">
        <v>15.549076773566567</v>
      </c>
      <c r="T50" s="235">
        <v>16.326530612244895</v>
      </c>
      <c r="U50" s="235">
        <v>17.142857142857142</v>
      </c>
      <c r="V50" s="235">
        <v>18</v>
      </c>
      <c r="W50" s="242">
        <f ca="1">W26*W51</f>
        <v>18.899999999999999</v>
      </c>
      <c r="X50" s="242">
        <f ca="1">X26*X51</f>
        <v>19.844999999999999</v>
      </c>
      <c r="Y50" s="242">
        <f t="shared" ref="Y50:BE50" ca="1" si="385">Y26*Y51</f>
        <v>20.837250000000001</v>
      </c>
      <c r="Z50" s="242">
        <f t="shared" ca="1" si="385"/>
        <v>21.879112500000002</v>
      </c>
      <c r="AA50" s="242">
        <f t="shared" ca="1" si="385"/>
        <v>22.973068125000001</v>
      </c>
      <c r="AB50" s="242">
        <f t="shared" ca="1" si="385"/>
        <v>24.121721531250007</v>
      </c>
      <c r="AC50" s="242">
        <f t="shared" ca="1" si="385"/>
        <v>25.327807607812506</v>
      </c>
      <c r="AD50" s="242">
        <f t="shared" ca="1" si="385"/>
        <v>26.594197988203131</v>
      </c>
      <c r="AE50" s="242">
        <f t="shared" ca="1" si="385"/>
        <v>27.923907887613286</v>
      </c>
      <c r="AF50" s="242">
        <f t="shared" ca="1" si="385"/>
        <v>29.320103281993955</v>
      </c>
      <c r="AG50" s="242">
        <f t="shared" ca="1" si="385"/>
        <v>30.786108446093653</v>
      </c>
      <c r="AH50" s="242">
        <f t="shared" ca="1" si="385"/>
        <v>32.325413868398343</v>
      </c>
      <c r="AI50" s="242">
        <f t="shared" ca="1" si="385"/>
        <v>33.941684561818263</v>
      </c>
      <c r="AJ50" s="242">
        <f t="shared" ca="1" si="385"/>
        <v>35.638768789909179</v>
      </c>
      <c r="AK50" s="242">
        <f t="shared" ca="1" si="385"/>
        <v>37.420707229404641</v>
      </c>
      <c r="AL50" s="242">
        <f t="shared" ca="1" si="385"/>
        <v>39.291742590874875</v>
      </c>
      <c r="AM50" s="242">
        <f t="shared" ca="1" si="385"/>
        <v>41.25632972041862</v>
      </c>
      <c r="AN50" s="242">
        <f t="shared" ca="1" si="385"/>
        <v>43.319146206439548</v>
      </c>
      <c r="AO50" s="242">
        <f t="shared" ca="1" si="385"/>
        <v>45.485103516761527</v>
      </c>
      <c r="AP50" s="242">
        <f t="shared" ca="1" si="385"/>
        <v>47.759358692599605</v>
      </c>
      <c r="AQ50" s="242">
        <f t="shared" ca="1" si="385"/>
        <v>50.147326627229589</v>
      </c>
      <c r="AR50" s="242">
        <f t="shared" ca="1" si="385"/>
        <v>52.65469295859107</v>
      </c>
      <c r="AS50" s="242">
        <f t="shared" ca="1" si="385"/>
        <v>55.287427606520623</v>
      </c>
      <c r="AT50" s="242">
        <f t="shared" ca="1" si="385"/>
        <v>58.051798986846656</v>
      </c>
      <c r="AU50" s="242">
        <f t="shared" ca="1" si="385"/>
        <v>60.954388936188991</v>
      </c>
      <c r="AV50" s="242">
        <f t="shared" ca="1" si="385"/>
        <v>64.002108382998443</v>
      </c>
      <c r="AW50" s="242">
        <f t="shared" ca="1" si="385"/>
        <v>67.202213802148364</v>
      </c>
      <c r="AX50" s="242">
        <f t="shared" ca="1" si="385"/>
        <v>70.562324492255783</v>
      </c>
      <c r="AY50" s="242">
        <f t="shared" ca="1" si="385"/>
        <v>74.090440716868571</v>
      </c>
      <c r="AZ50" s="242">
        <f t="shared" ca="1" si="385"/>
        <v>77.79496275271201</v>
      </c>
      <c r="BA50" s="242">
        <f t="shared" ca="1" si="385"/>
        <v>81.684710890347603</v>
      </c>
      <c r="BB50" s="242">
        <f t="shared" ca="1" si="385"/>
        <v>85.768946434864986</v>
      </c>
      <c r="BC50" s="242">
        <f t="shared" ca="1" si="385"/>
        <v>90.057393756608235</v>
      </c>
      <c r="BD50" s="242">
        <f t="shared" ca="1" si="385"/>
        <v>94.560263444438661</v>
      </c>
      <c r="BE50" s="242">
        <f t="shared" ca="1" si="385"/>
        <v>99.288276616660596</v>
      </c>
    </row>
    <row r="51" spans="2:57" s="80" customFormat="1" ht="17" outlineLevel="1" thickBot="1" x14ac:dyDescent="0.25">
      <c r="B51" s="246" t="s">
        <v>218</v>
      </c>
      <c r="E51" s="312">
        <v>0.03</v>
      </c>
      <c r="I51" s="352" t="str">
        <f>CONCATENATE(I50," engagement %")</f>
        <v>Google AdWords engagement %</v>
      </c>
      <c r="J51" s="398">
        <f t="shared" ref="J51:V51" si="386">IF(J26&lt;=0,0,J50/J26)</f>
        <v>0.03</v>
      </c>
      <c r="K51" s="398">
        <f t="shared" si="386"/>
        <v>0.03</v>
      </c>
      <c r="L51" s="398">
        <f t="shared" si="386"/>
        <v>2.9999999999999995E-2</v>
      </c>
      <c r="M51" s="398">
        <f t="shared" si="386"/>
        <v>0.03</v>
      </c>
      <c r="N51" s="398">
        <f t="shared" si="386"/>
        <v>0.03</v>
      </c>
      <c r="O51" s="398">
        <f t="shared" si="386"/>
        <v>0.03</v>
      </c>
      <c r="P51" s="398">
        <f t="shared" si="386"/>
        <v>0.03</v>
      </c>
      <c r="Q51" s="398">
        <f t="shared" si="386"/>
        <v>0.03</v>
      </c>
      <c r="R51" s="398">
        <f t="shared" si="386"/>
        <v>0.03</v>
      </c>
      <c r="S51" s="398">
        <f t="shared" si="386"/>
        <v>0.03</v>
      </c>
      <c r="T51" s="398">
        <f t="shared" si="386"/>
        <v>2.9999999999999995E-2</v>
      </c>
      <c r="U51" s="398">
        <f t="shared" si="386"/>
        <v>0.03</v>
      </c>
      <c r="V51" s="399">
        <f t="shared" si="386"/>
        <v>0.03</v>
      </c>
      <c r="W51" s="81">
        <f ca="1">IF(V$7="estimates",V51,IF(SUM(K51:P51)=0,$E51,AVERAGE(Q51:V51)))</f>
        <v>0.03</v>
      </c>
      <c r="X51" s="81">
        <f t="shared" ref="X51:BE51" ca="1" si="387">IF(W$7="estimates",W51,IF(SUM(L51:Q51)=0,$E51,AVERAGE(R51:W51)))</f>
        <v>0.03</v>
      </c>
      <c r="Y51" s="81">
        <f t="shared" ca="1" si="387"/>
        <v>0.03</v>
      </c>
      <c r="Z51" s="81">
        <f t="shared" ca="1" si="387"/>
        <v>0.03</v>
      </c>
      <c r="AA51" s="81">
        <f t="shared" ca="1" si="387"/>
        <v>0.03</v>
      </c>
      <c r="AB51" s="81">
        <f t="shared" ca="1" si="387"/>
        <v>0.03</v>
      </c>
      <c r="AC51" s="81">
        <f t="shared" ca="1" si="387"/>
        <v>0.03</v>
      </c>
      <c r="AD51" s="81">
        <f t="shared" ca="1" si="387"/>
        <v>0.03</v>
      </c>
      <c r="AE51" s="81">
        <f t="shared" ca="1" si="387"/>
        <v>0.03</v>
      </c>
      <c r="AF51" s="81">
        <f t="shared" ca="1" si="387"/>
        <v>0.03</v>
      </c>
      <c r="AG51" s="81">
        <f t="shared" ca="1" si="387"/>
        <v>0.03</v>
      </c>
      <c r="AH51" s="81">
        <f t="shared" ca="1" si="387"/>
        <v>0.03</v>
      </c>
      <c r="AI51" s="81">
        <f t="shared" ca="1" si="387"/>
        <v>0.03</v>
      </c>
      <c r="AJ51" s="81">
        <f t="shared" ca="1" si="387"/>
        <v>0.03</v>
      </c>
      <c r="AK51" s="81">
        <f t="shared" ca="1" si="387"/>
        <v>0.03</v>
      </c>
      <c r="AL51" s="81">
        <f t="shared" ca="1" si="387"/>
        <v>0.03</v>
      </c>
      <c r="AM51" s="81">
        <f t="shared" ca="1" si="387"/>
        <v>0.03</v>
      </c>
      <c r="AN51" s="81">
        <f t="shared" ca="1" si="387"/>
        <v>0.03</v>
      </c>
      <c r="AO51" s="81">
        <f t="shared" ca="1" si="387"/>
        <v>0.03</v>
      </c>
      <c r="AP51" s="81">
        <f t="shared" ca="1" si="387"/>
        <v>0.03</v>
      </c>
      <c r="AQ51" s="81">
        <f t="shared" ca="1" si="387"/>
        <v>0.03</v>
      </c>
      <c r="AR51" s="81">
        <f t="shared" ca="1" si="387"/>
        <v>0.03</v>
      </c>
      <c r="AS51" s="81">
        <f t="shared" ca="1" si="387"/>
        <v>0.03</v>
      </c>
      <c r="AT51" s="81">
        <f t="shared" ca="1" si="387"/>
        <v>0.03</v>
      </c>
      <c r="AU51" s="81">
        <f t="shared" ca="1" si="387"/>
        <v>0.03</v>
      </c>
      <c r="AV51" s="81">
        <f t="shared" ca="1" si="387"/>
        <v>0.03</v>
      </c>
      <c r="AW51" s="81">
        <f t="shared" ca="1" si="387"/>
        <v>0.03</v>
      </c>
      <c r="AX51" s="81">
        <f t="shared" ca="1" si="387"/>
        <v>0.03</v>
      </c>
      <c r="AY51" s="81">
        <f t="shared" ca="1" si="387"/>
        <v>0.03</v>
      </c>
      <c r="AZ51" s="81">
        <f t="shared" ca="1" si="387"/>
        <v>0.03</v>
      </c>
      <c r="BA51" s="81">
        <f t="shared" ca="1" si="387"/>
        <v>0.03</v>
      </c>
      <c r="BB51" s="81">
        <f t="shared" ca="1" si="387"/>
        <v>0.03</v>
      </c>
      <c r="BC51" s="81">
        <f t="shared" ca="1" si="387"/>
        <v>0.03</v>
      </c>
      <c r="BD51" s="81">
        <f t="shared" ca="1" si="387"/>
        <v>0.03</v>
      </c>
      <c r="BE51" s="81">
        <f t="shared" ca="1" si="387"/>
        <v>0.03</v>
      </c>
    </row>
    <row r="52" spans="2:57" s="144" customFormat="1" ht="17" outlineLevel="1" thickBot="1" x14ac:dyDescent="0.25">
      <c r="B52" s="241"/>
      <c r="I52" s="243" t="s">
        <v>13</v>
      </c>
      <c r="J52" s="244">
        <v>150</v>
      </c>
      <c r="K52" s="244">
        <v>156</v>
      </c>
      <c r="L52" s="244">
        <v>162.23999999999998</v>
      </c>
      <c r="M52" s="244">
        <v>168.7296</v>
      </c>
      <c r="N52" s="244">
        <v>175.47878400000002</v>
      </c>
      <c r="O52" s="244">
        <v>182.49793536000004</v>
      </c>
      <c r="P52" s="244">
        <v>189.79785277440004</v>
      </c>
      <c r="Q52" s="244">
        <v>197.38976688537605</v>
      </c>
      <c r="R52" s="244">
        <v>205.28535756079111</v>
      </c>
      <c r="S52" s="244">
        <v>213.49677186322279</v>
      </c>
      <c r="T52" s="244">
        <v>222.03664273775169</v>
      </c>
      <c r="U52" s="244">
        <v>230.91810844726174</v>
      </c>
      <c r="V52" s="235">
        <v>240.15483278515222</v>
      </c>
      <c r="W52" s="35">
        <f ca="1">W28*W53</f>
        <v>249.76102609655834</v>
      </c>
      <c r="X52" s="35">
        <f ca="1">X28*X53</f>
        <v>259.75146714042069</v>
      </c>
      <c r="Y52" s="35">
        <f t="shared" ref="Y52:BE52" ca="1" si="388">Y28*Y53</f>
        <v>270.14152582603748</v>
      </c>
      <c r="Z52" s="35">
        <f t="shared" ca="1" si="388"/>
        <v>280.94718685907901</v>
      </c>
      <c r="AA52" s="35">
        <f t="shared" ca="1" si="388"/>
        <v>292.18507433344217</v>
      </c>
      <c r="AB52" s="35">
        <f t="shared" ca="1" si="388"/>
        <v>303.8724773067799</v>
      </c>
      <c r="AC52" s="35">
        <f t="shared" ca="1" si="388"/>
        <v>316.02737639905115</v>
      </c>
      <c r="AD52" s="35">
        <f t="shared" ca="1" si="388"/>
        <v>328.66847145501322</v>
      </c>
      <c r="AE52" s="35">
        <f t="shared" ca="1" si="388"/>
        <v>341.8152103132137</v>
      </c>
      <c r="AF52" s="35">
        <f t="shared" ca="1" si="388"/>
        <v>355.48781872574227</v>
      </c>
      <c r="AG52" s="35">
        <f t="shared" ca="1" si="388"/>
        <v>369.70733147477199</v>
      </c>
      <c r="AH52" s="35">
        <f t="shared" ca="1" si="388"/>
        <v>384.4956247337629</v>
      </c>
      <c r="AI52" s="35">
        <f t="shared" ca="1" si="388"/>
        <v>399.87544972311338</v>
      </c>
      <c r="AJ52" s="35">
        <f t="shared" ca="1" si="388"/>
        <v>415.87046771203796</v>
      </c>
      <c r="AK52" s="35">
        <f t="shared" ca="1" si="388"/>
        <v>432.50528642051944</v>
      </c>
      <c r="AL52" s="35">
        <f t="shared" ca="1" si="388"/>
        <v>449.80549787734026</v>
      </c>
      <c r="AM52" s="35">
        <f t="shared" ca="1" si="388"/>
        <v>467.79771779243384</v>
      </c>
      <c r="AN52" s="35">
        <f t="shared" ca="1" si="388"/>
        <v>486.50962650413123</v>
      </c>
      <c r="AO52" s="35">
        <f t="shared" ca="1" si="388"/>
        <v>505.9700115642965</v>
      </c>
      <c r="AP52" s="35">
        <f t="shared" ca="1" si="388"/>
        <v>526.20881202686837</v>
      </c>
      <c r="AQ52" s="35">
        <f t="shared" ca="1" si="388"/>
        <v>547.25716450794323</v>
      </c>
      <c r="AR52" s="35">
        <f t="shared" ca="1" si="388"/>
        <v>569.14745108826094</v>
      </c>
      <c r="AS52" s="35">
        <f t="shared" ca="1" si="388"/>
        <v>591.91334913179139</v>
      </c>
      <c r="AT52" s="35">
        <f t="shared" ca="1" si="388"/>
        <v>615.58988309706308</v>
      </c>
      <c r="AU52" s="35">
        <f t="shared" ca="1" si="388"/>
        <v>640.21347842094565</v>
      </c>
      <c r="AV52" s="35">
        <f t="shared" ca="1" si="388"/>
        <v>665.82201755778362</v>
      </c>
      <c r="AW52" s="35">
        <f t="shared" ca="1" si="388"/>
        <v>692.45489826009498</v>
      </c>
      <c r="AX52" s="35">
        <f t="shared" ca="1" si="388"/>
        <v>720.15309419049868</v>
      </c>
      <c r="AY52" s="35">
        <f t="shared" ca="1" si="388"/>
        <v>748.95921795811876</v>
      </c>
      <c r="AZ52" s="35">
        <f t="shared" ca="1" si="388"/>
        <v>778.91758667644342</v>
      </c>
      <c r="BA52" s="35">
        <f t="shared" ca="1" si="388"/>
        <v>810.07429014350123</v>
      </c>
      <c r="BB52" s="35">
        <f t="shared" ca="1" si="388"/>
        <v>842.47726174924139</v>
      </c>
      <c r="BC52" s="35">
        <f t="shared" ca="1" si="388"/>
        <v>876.17635221921114</v>
      </c>
      <c r="BD52" s="35">
        <f t="shared" ca="1" si="388"/>
        <v>911.22340630797953</v>
      </c>
      <c r="BE52" s="35">
        <f t="shared" ca="1" si="388"/>
        <v>947.67234256029883</v>
      </c>
    </row>
    <row r="53" spans="2:57" s="80" customFormat="1" ht="17" outlineLevel="1" thickBot="1" x14ac:dyDescent="0.25">
      <c r="B53" s="246" t="s">
        <v>219</v>
      </c>
      <c r="E53" s="312">
        <v>0.03</v>
      </c>
      <c r="I53" s="352" t="str">
        <f>CONCATENATE(I52," engagement %")</f>
        <v>Email engagement %</v>
      </c>
      <c r="J53" s="212">
        <f t="shared" ref="J53:V53" si="389">IF(J28&lt;=0,0,J52/J28)</f>
        <v>0.03</v>
      </c>
      <c r="K53" s="212">
        <f t="shared" si="389"/>
        <v>0.03</v>
      </c>
      <c r="L53" s="212">
        <f t="shared" si="389"/>
        <v>2.9999999999999995E-2</v>
      </c>
      <c r="M53" s="212">
        <f t="shared" si="389"/>
        <v>0.03</v>
      </c>
      <c r="N53" s="212">
        <f t="shared" si="389"/>
        <v>0.03</v>
      </c>
      <c r="O53" s="212">
        <f t="shared" si="389"/>
        <v>0.03</v>
      </c>
      <c r="P53" s="212">
        <f t="shared" si="389"/>
        <v>0.03</v>
      </c>
      <c r="Q53" s="212">
        <f t="shared" si="389"/>
        <v>0.03</v>
      </c>
      <c r="R53" s="212">
        <f t="shared" si="389"/>
        <v>0.03</v>
      </c>
      <c r="S53" s="212">
        <f t="shared" si="389"/>
        <v>3.0000000000000002E-2</v>
      </c>
      <c r="T53" s="212">
        <f t="shared" si="389"/>
        <v>0.03</v>
      </c>
      <c r="U53" s="212">
        <f t="shared" si="389"/>
        <v>0.03</v>
      </c>
      <c r="V53" s="399">
        <f t="shared" si="389"/>
        <v>0.03</v>
      </c>
      <c r="W53" s="81">
        <f ca="1">IF(V$7="estimates",V53,IF(SUM(K53:P53)=0,$E53,AVERAGE(Q53:V53)))</f>
        <v>0.03</v>
      </c>
      <c r="X53" s="81">
        <f t="shared" ref="X53:BE53" ca="1" si="390">IF(W$7="estimates",W53,IF(SUM(L53:Q53)=0,$E53,AVERAGE(R53:W53)))</f>
        <v>0.03</v>
      </c>
      <c r="Y53" s="81">
        <f t="shared" ca="1" si="390"/>
        <v>0.03</v>
      </c>
      <c r="Z53" s="81">
        <f t="shared" ca="1" si="390"/>
        <v>0.03</v>
      </c>
      <c r="AA53" s="81">
        <f t="shared" ca="1" si="390"/>
        <v>0.03</v>
      </c>
      <c r="AB53" s="81">
        <f t="shared" ca="1" si="390"/>
        <v>0.03</v>
      </c>
      <c r="AC53" s="81">
        <f t="shared" ca="1" si="390"/>
        <v>0.03</v>
      </c>
      <c r="AD53" s="81">
        <f t="shared" ca="1" si="390"/>
        <v>0.03</v>
      </c>
      <c r="AE53" s="81">
        <f t="shared" ca="1" si="390"/>
        <v>0.03</v>
      </c>
      <c r="AF53" s="81">
        <f t="shared" ca="1" si="390"/>
        <v>0.03</v>
      </c>
      <c r="AG53" s="81">
        <f t="shared" ca="1" si="390"/>
        <v>0.03</v>
      </c>
      <c r="AH53" s="81">
        <f t="shared" ca="1" si="390"/>
        <v>0.03</v>
      </c>
      <c r="AI53" s="81">
        <f t="shared" ca="1" si="390"/>
        <v>0.03</v>
      </c>
      <c r="AJ53" s="81">
        <f t="shared" ca="1" si="390"/>
        <v>0.03</v>
      </c>
      <c r="AK53" s="81">
        <f t="shared" ca="1" si="390"/>
        <v>0.03</v>
      </c>
      <c r="AL53" s="81">
        <f t="shared" ca="1" si="390"/>
        <v>0.03</v>
      </c>
      <c r="AM53" s="81">
        <f t="shared" ca="1" si="390"/>
        <v>0.03</v>
      </c>
      <c r="AN53" s="81">
        <f t="shared" ca="1" si="390"/>
        <v>0.03</v>
      </c>
      <c r="AO53" s="81">
        <f t="shared" ca="1" si="390"/>
        <v>0.03</v>
      </c>
      <c r="AP53" s="81">
        <f t="shared" ca="1" si="390"/>
        <v>0.03</v>
      </c>
      <c r="AQ53" s="81">
        <f t="shared" ca="1" si="390"/>
        <v>0.03</v>
      </c>
      <c r="AR53" s="81">
        <f t="shared" ca="1" si="390"/>
        <v>0.03</v>
      </c>
      <c r="AS53" s="81">
        <f t="shared" ca="1" si="390"/>
        <v>0.03</v>
      </c>
      <c r="AT53" s="81">
        <f t="shared" ca="1" si="390"/>
        <v>0.03</v>
      </c>
      <c r="AU53" s="81">
        <f t="shared" ca="1" si="390"/>
        <v>0.03</v>
      </c>
      <c r="AV53" s="81">
        <f t="shared" ca="1" si="390"/>
        <v>0.03</v>
      </c>
      <c r="AW53" s="81">
        <f t="shared" ca="1" si="390"/>
        <v>0.03</v>
      </c>
      <c r="AX53" s="81">
        <f t="shared" ca="1" si="390"/>
        <v>0.03</v>
      </c>
      <c r="AY53" s="81">
        <f t="shared" ca="1" si="390"/>
        <v>0.03</v>
      </c>
      <c r="AZ53" s="81">
        <f t="shared" ca="1" si="390"/>
        <v>0.03</v>
      </c>
      <c r="BA53" s="81">
        <f t="shared" ca="1" si="390"/>
        <v>0.03</v>
      </c>
      <c r="BB53" s="81">
        <f t="shared" ca="1" si="390"/>
        <v>0.03</v>
      </c>
      <c r="BC53" s="81">
        <f t="shared" ca="1" si="390"/>
        <v>0.03</v>
      </c>
      <c r="BD53" s="81">
        <f t="shared" ca="1" si="390"/>
        <v>0.03</v>
      </c>
      <c r="BE53" s="81">
        <f t="shared" ca="1" si="390"/>
        <v>0.03</v>
      </c>
    </row>
    <row r="54" spans="2:57" s="144" customFormat="1" ht="17" outlineLevel="1" thickBot="1" x14ac:dyDescent="0.25">
      <c r="B54" s="241"/>
      <c r="I54" s="243" t="s">
        <v>14</v>
      </c>
      <c r="J54" s="244">
        <v>90</v>
      </c>
      <c r="K54" s="244">
        <v>95.399999999999991</v>
      </c>
      <c r="L54" s="244">
        <v>101.124</v>
      </c>
      <c r="M54" s="244">
        <v>107.19144</v>
      </c>
      <c r="N54" s="244">
        <v>113.62292640000001</v>
      </c>
      <c r="O54" s="244">
        <v>120.44030198400002</v>
      </c>
      <c r="P54" s="244">
        <v>127.66672010304002</v>
      </c>
      <c r="Q54" s="244">
        <v>135.32672330922242</v>
      </c>
      <c r="R54" s="244">
        <v>143.44632670777577</v>
      </c>
      <c r="S54" s="244">
        <v>152.05310631024233</v>
      </c>
      <c r="T54" s="244">
        <v>161.17629268885688</v>
      </c>
      <c r="U54" s="244">
        <v>170.84687025018829</v>
      </c>
      <c r="V54" s="235">
        <v>181.0976824651996</v>
      </c>
      <c r="W54" s="35">
        <f ca="1">W30*W55</f>
        <v>191.96354341311158</v>
      </c>
      <c r="X54" s="35">
        <f ca="1">X30*X55</f>
        <v>203.48135601789829</v>
      </c>
      <c r="Y54" s="35">
        <f t="shared" ref="Y54:BE54" ca="1" si="391">Y30*Y55</f>
        <v>215.69023737897223</v>
      </c>
      <c r="Z54" s="35">
        <f t="shared" ca="1" si="391"/>
        <v>228.63165162171057</v>
      </c>
      <c r="AA54" s="35">
        <f t="shared" ca="1" si="391"/>
        <v>242.34955071901322</v>
      </c>
      <c r="AB54" s="35">
        <f t="shared" ca="1" si="391"/>
        <v>256.89052376215403</v>
      </c>
      <c r="AC54" s="35">
        <f t="shared" ca="1" si="391"/>
        <v>272.30395518788328</v>
      </c>
      <c r="AD54" s="35">
        <f t="shared" ca="1" si="391"/>
        <v>288.64219249915629</v>
      </c>
      <c r="AE54" s="35">
        <f t="shared" ca="1" si="391"/>
        <v>305.96072404910569</v>
      </c>
      <c r="AF54" s="35">
        <f t="shared" ca="1" si="391"/>
        <v>324.318367492052</v>
      </c>
      <c r="AG54" s="35">
        <f t="shared" ca="1" si="391"/>
        <v>343.77746954157516</v>
      </c>
      <c r="AH54" s="35">
        <f t="shared" ca="1" si="391"/>
        <v>364.40411771406968</v>
      </c>
      <c r="AI54" s="35">
        <f t="shared" ca="1" si="391"/>
        <v>386.26836477691387</v>
      </c>
      <c r="AJ54" s="35">
        <f t="shared" ca="1" si="391"/>
        <v>409.44446666352871</v>
      </c>
      <c r="AK54" s="35">
        <f t="shared" ca="1" si="391"/>
        <v>434.0111346633405</v>
      </c>
      <c r="AL54" s="35">
        <f t="shared" ca="1" si="391"/>
        <v>460.05180274314097</v>
      </c>
      <c r="AM54" s="35">
        <f t="shared" ca="1" si="391"/>
        <v>487.65491090772946</v>
      </c>
      <c r="AN54" s="35">
        <f t="shared" ca="1" si="391"/>
        <v>516.91420556219327</v>
      </c>
      <c r="AO54" s="35">
        <f t="shared" ca="1" si="391"/>
        <v>547.92905789592487</v>
      </c>
      <c r="AP54" s="35">
        <f t="shared" ca="1" si="391"/>
        <v>580.80480136968049</v>
      </c>
      <c r="AQ54" s="35">
        <f t="shared" ca="1" si="391"/>
        <v>615.65308945186132</v>
      </c>
      <c r="AR54" s="35">
        <f t="shared" ca="1" si="391"/>
        <v>652.59227481897301</v>
      </c>
      <c r="AS54" s="35">
        <f t="shared" ca="1" si="391"/>
        <v>691.74781130811141</v>
      </c>
      <c r="AT54" s="35">
        <f t="shared" ca="1" si="391"/>
        <v>733.25267998659808</v>
      </c>
      <c r="AU54" s="35">
        <f t="shared" ca="1" si="391"/>
        <v>777.2478407857941</v>
      </c>
      <c r="AV54" s="35">
        <f t="shared" ca="1" si="391"/>
        <v>823.88271123294169</v>
      </c>
      <c r="AW54" s="35">
        <f t="shared" ca="1" si="391"/>
        <v>873.31567390691828</v>
      </c>
      <c r="AX54" s="35">
        <f t="shared" ca="1" si="391"/>
        <v>925.71461434133334</v>
      </c>
      <c r="AY54" s="35">
        <f t="shared" ca="1" si="391"/>
        <v>981.25749120181331</v>
      </c>
      <c r="AZ54" s="35">
        <f t="shared" ca="1" si="391"/>
        <v>1040.1329406739221</v>
      </c>
      <c r="BA54" s="35">
        <f t="shared" ca="1" si="391"/>
        <v>1102.5409171143576</v>
      </c>
      <c r="BB54" s="35">
        <f t="shared" ca="1" si="391"/>
        <v>1168.693372141219</v>
      </c>
      <c r="BC54" s="35">
        <f t="shared" ca="1" si="391"/>
        <v>1238.8149744696923</v>
      </c>
      <c r="BD54" s="35">
        <f t="shared" ca="1" si="391"/>
        <v>1313.143872937874</v>
      </c>
      <c r="BE54" s="35">
        <f t="shared" ca="1" si="391"/>
        <v>1391.9325053141465</v>
      </c>
    </row>
    <row r="55" spans="2:57" s="212" customFormat="1" ht="17" outlineLevel="1" thickBot="1" x14ac:dyDescent="0.25">
      <c r="B55" s="353" t="s">
        <v>220</v>
      </c>
      <c r="E55" s="312">
        <v>0.03</v>
      </c>
      <c r="I55" s="352" t="str">
        <f>CONCATENATE(I54," engagement %")</f>
        <v>Sales reps engagement %</v>
      </c>
      <c r="J55" s="212">
        <f t="shared" ref="J55:V55" si="392">IF(J30&lt;=0,0,J54/J30)</f>
        <v>0.03</v>
      </c>
      <c r="K55" s="212">
        <f t="shared" si="392"/>
        <v>0.03</v>
      </c>
      <c r="L55" s="212">
        <f t="shared" si="392"/>
        <v>2.9999999999999995E-2</v>
      </c>
      <c r="M55" s="212">
        <f t="shared" si="392"/>
        <v>0.03</v>
      </c>
      <c r="N55" s="212">
        <f t="shared" si="392"/>
        <v>0.03</v>
      </c>
      <c r="O55" s="212">
        <f t="shared" si="392"/>
        <v>0.03</v>
      </c>
      <c r="P55" s="212">
        <f t="shared" si="392"/>
        <v>0.03</v>
      </c>
      <c r="Q55" s="212">
        <f t="shared" si="392"/>
        <v>0.03</v>
      </c>
      <c r="R55" s="212">
        <f t="shared" si="392"/>
        <v>0.03</v>
      </c>
      <c r="S55" s="212">
        <f t="shared" si="392"/>
        <v>3.0000000000000002E-2</v>
      </c>
      <c r="T55" s="212">
        <f t="shared" si="392"/>
        <v>0.03</v>
      </c>
      <c r="U55" s="212">
        <f t="shared" si="392"/>
        <v>0.03</v>
      </c>
      <c r="V55" s="399">
        <f t="shared" si="392"/>
        <v>0.03</v>
      </c>
      <c r="W55" s="81">
        <f ca="1">IF(V$7="estimates",V55,IF(SUM(K55:P55)=0,$E55,AVERAGE(Q55:V55)))</f>
        <v>0.03</v>
      </c>
      <c r="X55" s="81">
        <f t="shared" ref="X55:BE55" ca="1" si="393">IF(W$7="estimates",W55,IF(SUM(L55:Q55)=0,$E55,AVERAGE(R55:W55)))</f>
        <v>0.03</v>
      </c>
      <c r="Y55" s="81">
        <f t="shared" ca="1" si="393"/>
        <v>0.03</v>
      </c>
      <c r="Z55" s="81">
        <f t="shared" ca="1" si="393"/>
        <v>0.03</v>
      </c>
      <c r="AA55" s="81">
        <f t="shared" ca="1" si="393"/>
        <v>0.03</v>
      </c>
      <c r="AB55" s="81">
        <f t="shared" ca="1" si="393"/>
        <v>0.03</v>
      </c>
      <c r="AC55" s="81">
        <f t="shared" ca="1" si="393"/>
        <v>0.03</v>
      </c>
      <c r="AD55" s="81">
        <f t="shared" ca="1" si="393"/>
        <v>0.03</v>
      </c>
      <c r="AE55" s="81">
        <f t="shared" ca="1" si="393"/>
        <v>0.03</v>
      </c>
      <c r="AF55" s="81">
        <f t="shared" ca="1" si="393"/>
        <v>0.03</v>
      </c>
      <c r="AG55" s="81">
        <f t="shared" ca="1" si="393"/>
        <v>0.03</v>
      </c>
      <c r="AH55" s="81">
        <f t="shared" ca="1" si="393"/>
        <v>0.03</v>
      </c>
      <c r="AI55" s="81">
        <f t="shared" ca="1" si="393"/>
        <v>0.03</v>
      </c>
      <c r="AJ55" s="81">
        <f t="shared" ca="1" si="393"/>
        <v>0.03</v>
      </c>
      <c r="AK55" s="81">
        <f t="shared" ca="1" si="393"/>
        <v>0.03</v>
      </c>
      <c r="AL55" s="81">
        <f t="shared" ca="1" si="393"/>
        <v>0.03</v>
      </c>
      <c r="AM55" s="81">
        <f t="shared" ca="1" si="393"/>
        <v>0.03</v>
      </c>
      <c r="AN55" s="81">
        <f t="shared" ca="1" si="393"/>
        <v>0.03</v>
      </c>
      <c r="AO55" s="81">
        <f t="shared" ca="1" si="393"/>
        <v>0.03</v>
      </c>
      <c r="AP55" s="81">
        <f t="shared" ca="1" si="393"/>
        <v>0.03</v>
      </c>
      <c r="AQ55" s="81">
        <f t="shared" ca="1" si="393"/>
        <v>0.03</v>
      </c>
      <c r="AR55" s="81">
        <f t="shared" ca="1" si="393"/>
        <v>0.03</v>
      </c>
      <c r="AS55" s="81">
        <f t="shared" ca="1" si="393"/>
        <v>0.03</v>
      </c>
      <c r="AT55" s="81">
        <f t="shared" ca="1" si="393"/>
        <v>0.03</v>
      </c>
      <c r="AU55" s="81">
        <f t="shared" ca="1" si="393"/>
        <v>0.03</v>
      </c>
      <c r="AV55" s="81">
        <f t="shared" ca="1" si="393"/>
        <v>0.03</v>
      </c>
      <c r="AW55" s="81">
        <f t="shared" ca="1" si="393"/>
        <v>0.03</v>
      </c>
      <c r="AX55" s="81">
        <f t="shared" ca="1" si="393"/>
        <v>0.03</v>
      </c>
      <c r="AY55" s="81">
        <f t="shared" ca="1" si="393"/>
        <v>0.03</v>
      </c>
      <c r="AZ55" s="81">
        <f t="shared" ca="1" si="393"/>
        <v>0.03</v>
      </c>
      <c r="BA55" s="81">
        <f t="shared" ca="1" si="393"/>
        <v>0.03</v>
      </c>
      <c r="BB55" s="81">
        <f t="shared" ca="1" si="393"/>
        <v>0.03</v>
      </c>
      <c r="BC55" s="81">
        <f t="shared" ca="1" si="393"/>
        <v>0.03</v>
      </c>
      <c r="BD55" s="81">
        <f t="shared" ca="1" si="393"/>
        <v>0.03</v>
      </c>
      <c r="BE55" s="81">
        <f t="shared" ca="1" si="393"/>
        <v>0.03</v>
      </c>
    </row>
    <row r="56" spans="2:57" s="214" customFormat="1" ht="17" thickBot="1" x14ac:dyDescent="0.25">
      <c r="B56" s="385"/>
      <c r="E56" s="57"/>
      <c r="I56" s="386" t="s">
        <v>115</v>
      </c>
      <c r="J56" s="214">
        <v>300.13844116317637</v>
      </c>
      <c r="K56" s="214">
        <v>314.54536322133521</v>
      </c>
      <c r="L56" s="214">
        <v>329.66663138240193</v>
      </c>
      <c r="M56" s="214">
        <v>345.53880295152209</v>
      </c>
      <c r="N56" s="214">
        <v>362.20036149909816</v>
      </c>
      <c r="O56" s="214">
        <v>379.69182099805317</v>
      </c>
      <c r="P56" s="214">
        <v>398.05583571419589</v>
      </c>
      <c r="Q56" s="214">
        <v>417.33731617319199</v>
      </c>
      <c r="R56" s="214">
        <v>437.58355154609012</v>
      </c>
      <c r="S56" s="214">
        <v>458.84433881486444</v>
      </c>
      <c r="T56" s="214">
        <v>481.17211910007791</v>
      </c>
      <c r="U56" s="214">
        <v>504.62212155459292</v>
      </c>
      <c r="V56" s="214">
        <v>529.25251525035173</v>
      </c>
      <c r="W56" s="387">
        <f ca="1">IF(SUM(W48,W50,W52,W54)=0,W32*W57,SUM(W48,W50,W52,W54))</f>
        <v>555.12456950966987</v>
      </c>
      <c r="X56" s="387">
        <f ca="1">IF(SUM(X48,X50,X52,X54)=0,X32*X57,SUM(X48,X50,X52,X54))</f>
        <v>582.30282315831892</v>
      </c>
      <c r="Y56" s="387">
        <f t="shared" ref="Y56:BE56" ca="1" si="394">IF(SUM(Y48,Y50,Y52,Y54)=0,Y32*Y57,SUM(Y48,Y50,Y52,Y54))</f>
        <v>610.85526320500969</v>
      </c>
      <c r="Z56" s="387">
        <f t="shared" ca="1" si="394"/>
        <v>640.85351348078962</v>
      </c>
      <c r="AA56" s="387">
        <f t="shared" ca="1" si="394"/>
        <v>672.37303380245544</v>
      </c>
      <c r="AB56" s="387">
        <f t="shared" ca="1" si="394"/>
        <v>705.49333025643398</v>
      </c>
      <c r="AC56" s="387">
        <f t="shared" ca="1" si="394"/>
        <v>740.2981772338095</v>
      </c>
      <c r="AD56" s="387">
        <f t="shared" ca="1" si="394"/>
        <v>776.87585188338835</v>
      </c>
      <c r="AE56" s="387">
        <f t="shared" ca="1" si="394"/>
        <v>815.31938168799911</v>
      </c>
      <c r="AF56" s="387">
        <f t="shared" ca="1" si="394"/>
        <v>855.72680590975801</v>
      </c>
      <c r="AG56" s="387">
        <f t="shared" ca="1" si="394"/>
        <v>898.20145169290913</v>
      </c>
      <c r="AH56" s="387">
        <f t="shared" ca="1" si="394"/>
        <v>942.85222565822266</v>
      </c>
      <c r="AI56" s="387">
        <f t="shared" ca="1" si="394"/>
        <v>989.79392187093686</v>
      </c>
      <c r="AJ56" s="387">
        <f t="shared" ca="1" si="394"/>
        <v>1039.1475471150216</v>
      </c>
      <c r="AK56" s="387">
        <f t="shared" ca="1" si="394"/>
        <v>1091.0406644602876</v>
      </c>
      <c r="AL56" s="387">
        <f t="shared" ca="1" si="394"/>
        <v>1145.6077561657305</v>
      </c>
      <c r="AM56" s="387">
        <f t="shared" ca="1" si="394"/>
        <v>1202.9906070226748</v>
      </c>
      <c r="AN56" s="387">
        <f t="shared" ca="1" si="394"/>
        <v>1263.3387093049619</v>
      </c>
      <c r="AO56" s="387">
        <f t="shared" ca="1" si="394"/>
        <v>1326.8096905607904</v>
      </c>
      <c r="AP56" s="387">
        <f t="shared" ca="1" si="394"/>
        <v>1393.5697655521465</v>
      </c>
      <c r="AQ56" s="387">
        <f t="shared" ca="1" si="394"/>
        <v>1463.7942137231821</v>
      </c>
      <c r="AR56" s="387">
        <f t="shared" ca="1" si="394"/>
        <v>1537.6678836587803</v>
      </c>
      <c r="AS56" s="387">
        <f t="shared" ca="1" si="394"/>
        <v>1615.3857260790264</v>
      </c>
      <c r="AT56" s="387">
        <f t="shared" ca="1" si="394"/>
        <v>1697.1533570047409</v>
      </c>
      <c r="AU56" s="387">
        <f t="shared" ca="1" si="394"/>
        <v>1783.1876528238736</v>
      </c>
      <c r="AV56" s="387">
        <f t="shared" ca="1" si="394"/>
        <v>1873.7173790887159</v>
      </c>
      <c r="AW56" s="387">
        <f t="shared" ca="1" si="394"/>
        <v>1968.9838549799033</v>
      </c>
      <c r="AX56" s="387">
        <f t="shared" ca="1" si="394"/>
        <v>2069.2416554853667</v>
      </c>
      <c r="AY56" s="387">
        <f t="shared" ca="1" si="394"/>
        <v>2174.7593534611433</v>
      </c>
      <c r="AZ56" s="387">
        <f t="shared" ca="1" si="394"/>
        <v>2285.8203038666375</v>
      </c>
      <c r="BA56" s="387">
        <f t="shared" ca="1" si="394"/>
        <v>2402.7234725999442</v>
      </c>
      <c r="BB56" s="387">
        <f t="shared" ca="1" si="394"/>
        <v>2525.7843124996502</v>
      </c>
      <c r="BC56" s="387">
        <f t="shared" ca="1" si="394"/>
        <v>2655.3356892285528</v>
      </c>
      <c r="BD56" s="387">
        <f t="shared" ca="1" si="394"/>
        <v>2791.7288599124849</v>
      </c>
      <c r="BE56" s="387">
        <f t="shared" ca="1" si="394"/>
        <v>2935.3345075744087</v>
      </c>
    </row>
    <row r="57" spans="2:57" s="389" customFormat="1" ht="17" thickBot="1" x14ac:dyDescent="0.25">
      <c r="B57" s="388" t="s">
        <v>117</v>
      </c>
      <c r="E57" s="390">
        <v>0.03</v>
      </c>
      <c r="I57" s="391" t="s">
        <v>117</v>
      </c>
      <c r="J57" s="392">
        <f t="shared" ref="J57:V57" si="395">IF(J32&lt;=0,0,J56/J32)</f>
        <v>0.03</v>
      </c>
      <c r="K57" s="392">
        <f t="shared" si="395"/>
        <v>3.0000000000000002E-2</v>
      </c>
      <c r="L57" s="392">
        <f t="shared" si="395"/>
        <v>0.03</v>
      </c>
      <c r="M57" s="392">
        <f t="shared" si="395"/>
        <v>0.03</v>
      </c>
      <c r="N57" s="392">
        <f t="shared" si="395"/>
        <v>0.03</v>
      </c>
      <c r="O57" s="392">
        <f t="shared" si="395"/>
        <v>0.03</v>
      </c>
      <c r="P57" s="392">
        <f t="shared" si="395"/>
        <v>0.03</v>
      </c>
      <c r="Q57" s="392">
        <f t="shared" si="395"/>
        <v>0.03</v>
      </c>
      <c r="R57" s="392">
        <f t="shared" si="395"/>
        <v>0.03</v>
      </c>
      <c r="S57" s="392">
        <f t="shared" si="395"/>
        <v>0.03</v>
      </c>
      <c r="T57" s="392">
        <f t="shared" si="395"/>
        <v>0.03</v>
      </c>
      <c r="U57" s="392">
        <f t="shared" si="395"/>
        <v>0.03</v>
      </c>
      <c r="V57" s="400">
        <f t="shared" si="395"/>
        <v>2.9999999999999995E-2</v>
      </c>
      <c r="W57" s="236">
        <f ca="1">IF(V$7="estimates",V57,IF(SUM(K57:P57)=0,$E57,AVERAGE(Q57:V57)))</f>
        <v>0.03</v>
      </c>
      <c r="X57" s="236">
        <f t="shared" ref="X57:BE57" ca="1" si="396">IF(W$7="estimates",W57,IF(SUM(L57:Q57)=0,$E57,AVERAGE(R57:W57)))</f>
        <v>0.03</v>
      </c>
      <c r="Y57" s="236">
        <f t="shared" ca="1" si="396"/>
        <v>0.03</v>
      </c>
      <c r="Z57" s="236">
        <f t="shared" ca="1" si="396"/>
        <v>0.03</v>
      </c>
      <c r="AA57" s="236">
        <f t="shared" ca="1" si="396"/>
        <v>0.03</v>
      </c>
      <c r="AB57" s="236">
        <f t="shared" ca="1" si="396"/>
        <v>0.03</v>
      </c>
      <c r="AC57" s="236">
        <f t="shared" ca="1" si="396"/>
        <v>0.03</v>
      </c>
      <c r="AD57" s="236">
        <f t="shared" ca="1" si="396"/>
        <v>0.03</v>
      </c>
      <c r="AE57" s="236">
        <f t="shared" ca="1" si="396"/>
        <v>0.03</v>
      </c>
      <c r="AF57" s="236">
        <f t="shared" ca="1" si="396"/>
        <v>0.03</v>
      </c>
      <c r="AG57" s="236">
        <f t="shared" ca="1" si="396"/>
        <v>0.03</v>
      </c>
      <c r="AH57" s="236">
        <f t="shared" ca="1" si="396"/>
        <v>0.03</v>
      </c>
      <c r="AI57" s="236">
        <f t="shared" ca="1" si="396"/>
        <v>0.03</v>
      </c>
      <c r="AJ57" s="236">
        <f t="shared" ca="1" si="396"/>
        <v>0.03</v>
      </c>
      <c r="AK57" s="236">
        <f t="shared" ca="1" si="396"/>
        <v>0.03</v>
      </c>
      <c r="AL57" s="236">
        <f t="shared" ca="1" si="396"/>
        <v>0.03</v>
      </c>
      <c r="AM57" s="236">
        <f t="shared" ca="1" si="396"/>
        <v>0.03</v>
      </c>
      <c r="AN57" s="236">
        <f t="shared" ca="1" si="396"/>
        <v>0.03</v>
      </c>
      <c r="AO57" s="236">
        <f t="shared" ca="1" si="396"/>
        <v>0.03</v>
      </c>
      <c r="AP57" s="236">
        <f t="shared" ca="1" si="396"/>
        <v>0.03</v>
      </c>
      <c r="AQ57" s="236">
        <f t="shared" ca="1" si="396"/>
        <v>0.03</v>
      </c>
      <c r="AR57" s="236">
        <f t="shared" ca="1" si="396"/>
        <v>0.03</v>
      </c>
      <c r="AS57" s="236">
        <f t="shared" ca="1" si="396"/>
        <v>0.03</v>
      </c>
      <c r="AT57" s="236">
        <f t="shared" ca="1" si="396"/>
        <v>0.03</v>
      </c>
      <c r="AU57" s="236">
        <f t="shared" ca="1" si="396"/>
        <v>0.03</v>
      </c>
      <c r="AV57" s="236">
        <f t="shared" ca="1" si="396"/>
        <v>0.03</v>
      </c>
      <c r="AW57" s="236">
        <f t="shared" ca="1" si="396"/>
        <v>0.03</v>
      </c>
      <c r="AX57" s="236">
        <f t="shared" ca="1" si="396"/>
        <v>0.03</v>
      </c>
      <c r="AY57" s="236">
        <f t="shared" ca="1" si="396"/>
        <v>0.03</v>
      </c>
      <c r="AZ57" s="236">
        <f t="shared" ca="1" si="396"/>
        <v>0.03</v>
      </c>
      <c r="BA57" s="236">
        <f t="shared" ca="1" si="396"/>
        <v>0.03</v>
      </c>
      <c r="BB57" s="236">
        <f t="shared" ca="1" si="396"/>
        <v>0.03</v>
      </c>
      <c r="BC57" s="236">
        <f t="shared" ca="1" si="396"/>
        <v>0.03</v>
      </c>
      <c r="BD57" s="236">
        <f t="shared" ca="1" si="396"/>
        <v>0.03</v>
      </c>
      <c r="BE57" s="236">
        <f t="shared" ca="1" si="396"/>
        <v>0.03</v>
      </c>
    </row>
    <row r="58" spans="2:57" s="51" customFormat="1" ht="17" thickBot="1" x14ac:dyDescent="0.25">
      <c r="B58" s="183"/>
      <c r="E58" s="189"/>
      <c r="I58" s="132" t="s">
        <v>10</v>
      </c>
      <c r="J58" s="52">
        <f>J39+J56</f>
        <v>400.13844116317637</v>
      </c>
      <c r="K58" s="52">
        <f t="shared" ref="K58:V58" si="397">K39+K56</f>
        <v>417.54536322133521</v>
      </c>
      <c r="L58" s="52">
        <f t="shared" si="397"/>
        <v>435.75663138240191</v>
      </c>
      <c r="M58" s="52">
        <f t="shared" si="397"/>
        <v>454.81150295152207</v>
      </c>
      <c r="N58" s="52">
        <f t="shared" si="397"/>
        <v>474.75124249909817</v>
      </c>
      <c r="O58" s="52">
        <f t="shared" si="397"/>
        <v>495.61922842805319</v>
      </c>
      <c r="P58" s="52">
        <f t="shared" si="397"/>
        <v>517.4610653670959</v>
      </c>
      <c r="Q58" s="52">
        <f t="shared" si="397"/>
        <v>540.324702715679</v>
      </c>
      <c r="R58" s="52">
        <f t="shared" si="397"/>
        <v>564.26055968485173</v>
      </c>
      <c r="S58" s="52">
        <f t="shared" si="397"/>
        <v>589.32165719778891</v>
      </c>
      <c r="T58" s="52">
        <f t="shared" si="397"/>
        <v>615.5637570344901</v>
      </c>
      <c r="U58" s="52">
        <f t="shared" si="397"/>
        <v>643.04550862703752</v>
      </c>
      <c r="V58" s="52">
        <f t="shared" si="397"/>
        <v>673.21283780569411</v>
      </c>
      <c r="W58" s="53">
        <f t="shared" ref="W58:BE58" ca="1" si="398">W39+W56</f>
        <v>703.64363561259802</v>
      </c>
      <c r="X58" s="53">
        <f t="shared" ca="1" si="398"/>
        <v>735.5662483173129</v>
      </c>
      <c r="Y58" s="53">
        <f t="shared" ca="1" si="398"/>
        <v>769.01460333436046</v>
      </c>
      <c r="Z58" s="53">
        <f t="shared" ca="1" si="398"/>
        <v>804.06516586427244</v>
      </c>
      <c r="AA58" s="53">
        <f t="shared" ca="1" si="398"/>
        <v>840.79839174818835</v>
      </c>
      <c r="AB58" s="53">
        <f t="shared" ca="1" si="398"/>
        <v>879.29894269210013</v>
      </c>
      <c r="AC58" s="53">
        <f t="shared" ca="1" si="398"/>
        <v>919.65591340005949</v>
      </c>
      <c r="AD58" s="53">
        <f t="shared" ca="1" si="398"/>
        <v>961.96307128828244</v>
      </c>
      <c r="AE58" s="53">
        <f t="shared" ca="1" si="398"/>
        <v>1006.3191094905495</v>
      </c>
      <c r="AF58" s="53">
        <f t="shared" ca="1" si="398"/>
        <v>1052.827913906001</v>
      </c>
      <c r="AG58" s="53">
        <f t="shared" ca="1" si="398"/>
        <v>1101.5988450834766</v>
      </c>
      <c r="AH58" s="53">
        <f t="shared" ca="1" si="398"/>
        <v>1152.7470357820998</v>
      </c>
      <c r="AI58" s="53">
        <f t="shared" ca="1" si="398"/>
        <v>1206.3937050959935</v>
      </c>
      <c r="AJ58" s="53">
        <f t="shared" ca="1" si="398"/>
        <v>1262.6664900819897</v>
      </c>
      <c r="AK58" s="53">
        <f t="shared" ca="1" si="398"/>
        <v>1321.6997958831453</v>
      </c>
      <c r="AL58" s="53">
        <f t="shared" ca="1" si="398"/>
        <v>1383.6351653979293</v>
      </c>
      <c r="AM58" s="53">
        <f t="shared" ca="1" si="398"/>
        <v>1448.6216696053466</v>
      </c>
      <c r="AN58" s="53">
        <f t="shared" ca="1" si="398"/>
        <v>1516.8163197201357</v>
      </c>
      <c r="AO58" s="53">
        <f t="shared" ca="1" si="398"/>
        <v>1588.3845024197824</v>
      </c>
      <c r="AP58" s="53">
        <f t="shared" ca="1" si="398"/>
        <v>1663.500439456634</v>
      </c>
      <c r="AQ58" s="53">
        <f t="shared" ca="1" si="398"/>
        <v>1742.347673044063</v>
      </c>
      <c r="AR58" s="53">
        <f t="shared" ca="1" si="398"/>
        <v>1825.119578485745</v>
      </c>
      <c r="AS58" s="53">
        <f t="shared" ca="1" si="398"/>
        <v>1912.0199056018525</v>
      </c>
      <c r="AT58" s="53">
        <f t="shared" ca="1" si="398"/>
        <v>2003.2633505956574</v>
      </c>
      <c r="AU58" s="53">
        <f t="shared" ca="1" si="398"/>
        <v>2099.0761600989445</v>
      </c>
      <c r="AV58" s="53">
        <f t="shared" ca="1" si="398"/>
        <v>2199.6967692350736</v>
      </c>
      <c r="AW58" s="53">
        <f t="shared" ca="1" si="398"/>
        <v>2305.3764756448254</v>
      </c>
      <c r="AX58" s="53">
        <f t="shared" ca="1" si="398"/>
        <v>2416.3801515326404</v>
      </c>
      <c r="AY58" s="53">
        <f t="shared" ca="1" si="398"/>
        <v>2532.9869959099269</v>
      </c>
      <c r="AZ58" s="53">
        <f t="shared" ca="1" si="398"/>
        <v>2655.491329338091</v>
      </c>
      <c r="BA58" s="53">
        <f t="shared" ca="1" si="398"/>
        <v>2784.2034336072911</v>
      </c>
      <c r="BB58" s="53">
        <f t="shared" ca="1" si="398"/>
        <v>2919.4504389280655</v>
      </c>
      <c r="BC58" s="53">
        <f t="shared" ca="1" si="398"/>
        <v>3061.5772613623203</v>
      </c>
      <c r="BD58" s="53">
        <f t="shared" ca="1" si="398"/>
        <v>3210.9475933783033</v>
      </c>
      <c r="BE58" s="53">
        <f t="shared" ca="1" si="398"/>
        <v>3367.944950581496</v>
      </c>
    </row>
    <row r="59" spans="2:57" s="48" customFormat="1" ht="18" thickTop="1" thickBot="1" x14ac:dyDescent="0.25">
      <c r="E59" s="50"/>
      <c r="I59" s="125" t="s">
        <v>11</v>
      </c>
      <c r="J59" s="48">
        <f>J37+J58</f>
        <v>1400.1384411631764</v>
      </c>
      <c r="K59" s="48">
        <f t="shared" ref="K59:V59" si="399">K37+K58</f>
        <v>1817.6838043845116</v>
      </c>
      <c r="L59" s="48">
        <f t="shared" si="399"/>
        <v>2253.4404357669137</v>
      </c>
      <c r="M59" s="48">
        <f t="shared" si="399"/>
        <v>2708.2519387184357</v>
      </c>
      <c r="N59" s="48">
        <f t="shared" si="399"/>
        <v>3183.0031812175339</v>
      </c>
      <c r="O59" s="48">
        <f t="shared" si="399"/>
        <v>3678.6224096455871</v>
      </c>
      <c r="P59" s="48">
        <f t="shared" si="399"/>
        <v>4196.0834750126833</v>
      </c>
      <c r="Q59" s="48">
        <f t="shared" si="399"/>
        <v>4736.4081777283627</v>
      </c>
      <c r="R59" s="48">
        <f t="shared" si="399"/>
        <v>5300.6687374132143</v>
      </c>
      <c r="S59" s="48">
        <f t="shared" si="399"/>
        <v>5889.9903946110035</v>
      </c>
      <c r="T59" s="48">
        <f t="shared" si="399"/>
        <v>6505.5541516454932</v>
      </c>
      <c r="U59" s="48">
        <f t="shared" si="399"/>
        <v>7148.5996602725309</v>
      </c>
      <c r="V59" s="49">
        <f t="shared" si="399"/>
        <v>7821.812498078225</v>
      </c>
      <c r="W59" s="50">
        <f t="shared" ref="W59:BE59" ca="1" si="400">W37+W58</f>
        <v>8525.4561336908228</v>
      </c>
      <c r="X59" s="50">
        <f t="shared" ca="1" si="400"/>
        <v>9261.0223820081355</v>
      </c>
      <c r="Y59" s="50">
        <f t="shared" ca="1" si="400"/>
        <v>10030.036985342496</v>
      </c>
      <c r="Z59" s="50">
        <f t="shared" ca="1" si="400"/>
        <v>10834.102151206769</v>
      </c>
      <c r="AA59" s="50">
        <f t="shared" ca="1" si="400"/>
        <v>11674.900542954958</v>
      </c>
      <c r="AB59" s="50">
        <f t="shared" ca="1" si="400"/>
        <v>12554.199485647057</v>
      </c>
      <c r="AC59" s="50">
        <f t="shared" ca="1" si="400"/>
        <v>13473.855399047117</v>
      </c>
      <c r="AD59" s="50">
        <f t="shared" ca="1" si="400"/>
        <v>14435.8184703354</v>
      </c>
      <c r="AE59" s="50">
        <f t="shared" ca="1" si="400"/>
        <v>15442.137579825949</v>
      </c>
      <c r="AF59" s="50">
        <f t="shared" ca="1" si="400"/>
        <v>16494.96549373195</v>
      </c>
      <c r="AG59" s="50">
        <f t="shared" ca="1" si="400"/>
        <v>17596.564338815428</v>
      </c>
      <c r="AH59" s="50">
        <f t="shared" ca="1" si="400"/>
        <v>18749.311374597528</v>
      </c>
      <c r="AI59" s="50">
        <f t="shared" ca="1" si="400"/>
        <v>19955.705079693522</v>
      </c>
      <c r="AJ59" s="50">
        <f t="shared" ca="1" si="400"/>
        <v>21218.371569775511</v>
      </c>
      <c r="AK59" s="50">
        <f t="shared" ca="1" si="400"/>
        <v>22540.071365658656</v>
      </c>
      <c r="AL59" s="50">
        <f t="shared" ca="1" si="400"/>
        <v>23923.706531056585</v>
      </c>
      <c r="AM59" s="50">
        <f t="shared" ca="1" si="400"/>
        <v>25372.32820066193</v>
      </c>
      <c r="AN59" s="50">
        <f t="shared" ca="1" si="400"/>
        <v>26889.144520382066</v>
      </c>
      <c r="AO59" s="50">
        <f t="shared" ca="1" si="400"/>
        <v>28477.529022801849</v>
      </c>
      <c r="AP59" s="50">
        <f t="shared" ca="1" si="400"/>
        <v>30141.029462258484</v>
      </c>
      <c r="AQ59" s="50">
        <f t="shared" ca="1" si="400"/>
        <v>31883.377135302548</v>
      </c>
      <c r="AR59" s="50">
        <f t="shared" ca="1" si="400"/>
        <v>33708.496713788292</v>
      </c>
      <c r="AS59" s="50">
        <f t="shared" ca="1" si="400"/>
        <v>35620.516619390146</v>
      </c>
      <c r="AT59" s="50">
        <f t="shared" ca="1" si="400"/>
        <v>37623.779969985801</v>
      </c>
      <c r="AU59" s="50">
        <f t="shared" ca="1" si="400"/>
        <v>39722.856130084743</v>
      </c>
      <c r="AV59" s="50">
        <f t="shared" ca="1" si="400"/>
        <v>41922.552899319817</v>
      </c>
      <c r="AW59" s="50">
        <f t="shared" ca="1" si="400"/>
        <v>44227.929374964646</v>
      </c>
      <c r="AX59" s="50">
        <f t="shared" ca="1" si="400"/>
        <v>46644.309526497287</v>
      </c>
      <c r="AY59" s="50">
        <f t="shared" ca="1" si="400"/>
        <v>49177.29652240721</v>
      </c>
      <c r="AZ59" s="50">
        <f t="shared" ca="1" si="400"/>
        <v>51832.787851745299</v>
      </c>
      <c r="BA59" s="50">
        <f t="shared" ca="1" si="400"/>
        <v>54616.991285352589</v>
      </c>
      <c r="BB59" s="50">
        <f t="shared" ca="1" si="400"/>
        <v>57536.441724280652</v>
      </c>
      <c r="BC59" s="50">
        <f t="shared" ca="1" si="400"/>
        <v>60598.018985642972</v>
      </c>
      <c r="BD59" s="50">
        <f t="shared" ca="1" si="400"/>
        <v>63808.966579021275</v>
      </c>
      <c r="BE59" s="50">
        <f t="shared" ca="1" si="400"/>
        <v>67176.911529602774</v>
      </c>
    </row>
    <row r="60" spans="2:57" x14ac:dyDescent="0.2">
      <c r="B60" s="14"/>
      <c r="E60" s="7"/>
    </row>
    <row r="61" spans="2:57" s="27" customFormat="1" ht="17" thickBot="1" x14ac:dyDescent="0.25">
      <c r="B61" s="182"/>
      <c r="E61" s="29"/>
      <c r="I61" s="126" t="s">
        <v>16</v>
      </c>
      <c r="V61" s="28"/>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row>
    <row r="62" spans="2:57" s="33" customFormat="1" ht="17" thickBot="1" x14ac:dyDescent="0.25">
      <c r="B62" s="88" t="s">
        <v>17</v>
      </c>
      <c r="E62" s="306">
        <v>650</v>
      </c>
      <c r="I62" s="122" t="s">
        <v>17</v>
      </c>
      <c r="J62" s="33">
        <v>100</v>
      </c>
      <c r="K62" s="33">
        <f>J70</f>
        <v>117</v>
      </c>
      <c r="L62" s="33">
        <f t="shared" ref="L62:V62" si="401">K70</f>
        <v>135.49150305135734</v>
      </c>
      <c r="M62" s="33">
        <f t="shared" si="401"/>
        <v>157.87023246808937</v>
      </c>
      <c r="N62" s="33">
        <f t="shared" si="401"/>
        <v>184.39216227384719</v>
      </c>
      <c r="O62" s="33">
        <f t="shared" si="401"/>
        <v>215.29482391810438</v>
      </c>
      <c r="P62" s="33">
        <f t="shared" si="401"/>
        <v>250.8471482265798</v>
      </c>
      <c r="Q62" s="33">
        <f t="shared" si="401"/>
        <v>291.34918938369913</v>
      </c>
      <c r="R62" s="33">
        <f t="shared" si="401"/>
        <v>337.13129234090718</v>
      </c>
      <c r="S62" s="33">
        <f t="shared" si="401"/>
        <v>388.5537110730989</v>
      </c>
      <c r="T62" s="33">
        <f t="shared" si="401"/>
        <v>446.0066132454873</v>
      </c>
      <c r="U62" s="33">
        <f t="shared" si="401"/>
        <v>509.91040735699056</v>
      </c>
      <c r="V62" s="34">
        <f t="shared" si="401"/>
        <v>580.7163453648451</v>
      </c>
      <c r="W62" s="35">
        <f>IF(V70=0,$E62,V70)</f>
        <v>659.05271125672709</v>
      </c>
      <c r="X62" s="35">
        <f t="shared" ref="X62:BE62" ca="1" si="402">IF(W70=0,$E62,W70)</f>
        <v>737.38224617078197</v>
      </c>
      <c r="Y62" s="35">
        <f t="shared" ca="1" si="402"/>
        <v>815.55938992181643</v>
      </c>
      <c r="Z62" s="35">
        <f t="shared" ca="1" si="402"/>
        <v>893.50104996032917</v>
      </c>
      <c r="AA62" s="35">
        <f t="shared" ca="1" si="402"/>
        <v>971.11515662641989</v>
      </c>
      <c r="AB62" s="35">
        <f t="shared" ca="1" si="402"/>
        <v>1048.2991967471542</v>
      </c>
      <c r="AC62" s="35">
        <f t="shared" ca="1" si="402"/>
        <v>1124.9394083232974</v>
      </c>
      <c r="AD62" s="35">
        <f t="shared" ca="1" si="402"/>
        <v>1200.9099251845391</v>
      </c>
      <c r="AE62" s="35">
        <f t="shared" ca="1" si="402"/>
        <v>1276.0718604555275</v>
      </c>
      <c r="AF62" s="35">
        <f t="shared" ca="1" si="402"/>
        <v>1350.2723245558516</v>
      </c>
      <c r="AG62" s="35">
        <f t="shared" ca="1" si="402"/>
        <v>1423.3433732466231</v>
      </c>
      <c r="AH62" s="35">
        <f t="shared" ca="1" si="402"/>
        <v>1495.1008809347509</v>
      </c>
      <c r="AI62" s="35">
        <f t="shared" ca="1" si="402"/>
        <v>1565.3433341235984</v>
      </c>
      <c r="AJ62" s="35">
        <f t="shared" ca="1" si="402"/>
        <v>1633.850539554837</v>
      </c>
      <c r="AK62" s="35">
        <f t="shared" ca="1" si="402"/>
        <v>1706.6955736699913</v>
      </c>
      <c r="AL62" s="35">
        <f t="shared" ca="1" si="402"/>
        <v>1784.1248971131638</v>
      </c>
      <c r="AM62" s="35">
        <f t="shared" ca="1" si="402"/>
        <v>1866.3353871734878</v>
      </c>
      <c r="AN62" s="35">
        <f t="shared" ca="1" si="402"/>
        <v>1953.5338085434196</v>
      </c>
      <c r="AO62" s="35">
        <f t="shared" ca="1" si="402"/>
        <v>2045.9379572121038</v>
      </c>
      <c r="AP62" s="35">
        <f t="shared" ca="1" si="402"/>
        <v>2143.7772384891819</v>
      </c>
      <c r="AQ62" s="35">
        <f t="shared" ca="1" si="402"/>
        <v>2247.2932703152455</v>
      </c>
      <c r="AR62" s="35">
        <f t="shared" ca="1" si="402"/>
        <v>2356.7405196194095</v>
      </c>
      <c r="AS62" s="35">
        <f t="shared" ca="1" si="402"/>
        <v>2472.3869736283059</v>
      </c>
      <c r="AT62" s="35">
        <f t="shared" ca="1" si="402"/>
        <v>2594.5148480747544</v>
      </c>
      <c r="AU62" s="35">
        <f t="shared" ca="1" si="402"/>
        <v>2723.4213343645351</v>
      </c>
      <c r="AV62" s="35">
        <f t="shared" ca="1" si="402"/>
        <v>2859.4193878768006</v>
      </c>
      <c r="AW62" s="35">
        <f t="shared" ca="1" si="402"/>
        <v>3002.8385596975759</v>
      </c>
      <c r="AX62" s="35">
        <f t="shared" ca="1" si="402"/>
        <v>3154.0258742168076</v>
      </c>
      <c r="AY62" s="35">
        <f t="shared" ca="1" si="402"/>
        <v>3313.3467551580093</v>
      </c>
      <c r="AZ62" s="35">
        <f t="shared" ca="1" si="402"/>
        <v>3481.186002756112</v>
      </c>
      <c r="BA62" s="35">
        <f t="shared" ca="1" si="402"/>
        <v>3657.9488249541687</v>
      </c>
      <c r="BB62" s="35">
        <f t="shared" ca="1" si="402"/>
        <v>3844.0619256535256</v>
      </c>
      <c r="BC62" s="35">
        <f t="shared" ca="1" si="402"/>
        <v>4039.9746532255285</v>
      </c>
      <c r="BD62" s="35">
        <f t="shared" ca="1" si="402"/>
        <v>4246.1602126763009</v>
      </c>
      <c r="BE62" s="35">
        <f t="shared" ca="1" si="402"/>
        <v>4463.1169450502084</v>
      </c>
    </row>
    <row r="63" spans="2:57" s="33" customFormat="1" ht="17" customHeight="1" thickBot="1" x14ac:dyDescent="0.25">
      <c r="B63" s="88"/>
      <c r="E63" s="35"/>
      <c r="I63" s="122" t="s">
        <v>21</v>
      </c>
      <c r="J63" s="33">
        <v>20</v>
      </c>
      <c r="K63" s="33">
        <v>20.877268161066763</v>
      </c>
      <c r="L63" s="33">
        <v>23.966614726032105</v>
      </c>
      <c r="M63" s="33">
        <v>27.288690177091322</v>
      </c>
      <c r="N63" s="33">
        <v>30.858830762441382</v>
      </c>
      <c r="O63" s="33">
        <v>34.693345989963724</v>
      </c>
      <c r="P63" s="33">
        <v>38.809579902532199</v>
      </c>
      <c r="Q63" s="33">
        <v>43.225976217254328</v>
      </c>
      <c r="R63" s="33">
        <v>47.962147573212405</v>
      </c>
      <c r="S63" s="33">
        <v>53.038949147801013</v>
      </c>
      <c r="T63" s="33">
        <v>58.478556918276574</v>
      </c>
      <c r="U63" s="33">
        <v>64.304550862703778</v>
      </c>
      <c r="V63" s="34">
        <v>70.687347969597909</v>
      </c>
      <c r="W63" s="35">
        <f t="shared" ref="W63:BE63" ca="1" si="403">W64*W58</f>
        <v>70.364363561259822</v>
      </c>
      <c r="X63" s="35">
        <f t="shared" ca="1" si="403"/>
        <v>69.878793590144753</v>
      </c>
      <c r="Y63" s="35">
        <f t="shared" ca="1" si="403"/>
        <v>69.211314300092454</v>
      </c>
      <c r="Z63" s="35">
        <f t="shared" ca="1" si="403"/>
        <v>68.345539098463178</v>
      </c>
      <c r="AA63" s="35">
        <f t="shared" ca="1" si="403"/>
        <v>67.263871339855086</v>
      </c>
      <c r="AB63" s="35">
        <f t="shared" ca="1" si="403"/>
        <v>65.947420701907518</v>
      </c>
      <c r="AC63" s="35">
        <f t="shared" ca="1" si="403"/>
        <v>64.375913938004174</v>
      </c>
      <c r="AD63" s="35">
        <f t="shared" ca="1" si="403"/>
        <v>62.527599633738362</v>
      </c>
      <c r="AE63" s="35">
        <f t="shared" ca="1" si="403"/>
        <v>60.379146569432976</v>
      </c>
      <c r="AF63" s="35">
        <f t="shared" ca="1" si="403"/>
        <v>57.905535264830057</v>
      </c>
      <c r="AG63" s="35">
        <f t="shared" ca="1" si="403"/>
        <v>55.079942254173844</v>
      </c>
      <c r="AH63" s="35">
        <f t="shared" ca="1" si="403"/>
        <v>51.873616610194503</v>
      </c>
      <c r="AI63" s="35">
        <f t="shared" ca="1" si="403"/>
        <v>48.255748203839758</v>
      </c>
      <c r="AJ63" s="35">
        <f t="shared" ca="1" si="403"/>
        <v>50.506659603279601</v>
      </c>
      <c r="AK63" s="35">
        <f t="shared" ca="1" si="403"/>
        <v>52.867991835325832</v>
      </c>
      <c r="AL63" s="35">
        <f t="shared" ca="1" si="403"/>
        <v>55.345406615917192</v>
      </c>
      <c r="AM63" s="35">
        <f t="shared" ca="1" si="403"/>
        <v>57.944866784213886</v>
      </c>
      <c r="AN63" s="35">
        <f t="shared" ca="1" si="403"/>
        <v>60.672652788805451</v>
      </c>
      <c r="AO63" s="35">
        <f t="shared" ca="1" si="403"/>
        <v>63.535380096791322</v>
      </c>
      <c r="AP63" s="35">
        <f t="shared" ca="1" si="403"/>
        <v>66.540017578265392</v>
      </c>
      <c r="AQ63" s="35">
        <f t="shared" ca="1" si="403"/>
        <v>69.693906921762547</v>
      </c>
      <c r="AR63" s="35">
        <f t="shared" ca="1" si="403"/>
        <v>73.004783139429833</v>
      </c>
      <c r="AS63" s="35">
        <f t="shared" ca="1" si="403"/>
        <v>76.480796224074126</v>
      </c>
      <c r="AT63" s="35">
        <f t="shared" ca="1" si="403"/>
        <v>80.130534023826328</v>
      </c>
      <c r="AU63" s="35">
        <f t="shared" ca="1" si="403"/>
        <v>83.963046403957804</v>
      </c>
      <c r="AV63" s="35">
        <f t="shared" ca="1" si="403"/>
        <v>87.987870769402974</v>
      </c>
      <c r="AW63" s="35">
        <f t="shared" ca="1" si="403"/>
        <v>92.215059025793053</v>
      </c>
      <c r="AX63" s="35">
        <f t="shared" ca="1" si="403"/>
        <v>96.655206061305648</v>
      </c>
      <c r="AY63" s="35">
        <f t="shared" ca="1" si="403"/>
        <v>101.31947983639711</v>
      </c>
      <c r="AZ63" s="35">
        <f t="shared" ca="1" si="403"/>
        <v>106.21965317352368</v>
      </c>
      <c r="BA63" s="35">
        <f t="shared" ca="1" si="403"/>
        <v>111.36813734429168</v>
      </c>
      <c r="BB63" s="35">
        <f t="shared" ca="1" si="403"/>
        <v>116.77801755712267</v>
      </c>
      <c r="BC63" s="35">
        <f t="shared" ca="1" si="403"/>
        <v>122.46309045449286</v>
      </c>
      <c r="BD63" s="35">
        <f t="shared" ca="1" si="403"/>
        <v>128.43790373513218</v>
      </c>
      <c r="BE63" s="35">
        <f t="shared" ca="1" si="403"/>
        <v>134.71779802325989</v>
      </c>
    </row>
    <row r="64" spans="2:57" s="37" customFormat="1" ht="17" thickBot="1" x14ac:dyDescent="0.25">
      <c r="B64" s="184" t="s">
        <v>145</v>
      </c>
      <c r="E64" s="312">
        <v>0.11</v>
      </c>
      <c r="F64" s="37" t="s">
        <v>148</v>
      </c>
      <c r="I64" s="124" t="s">
        <v>18</v>
      </c>
      <c r="J64" s="36">
        <f t="shared" ref="J64:V64" si="404">J63/J58</f>
        <v>4.9982700841891881E-2</v>
      </c>
      <c r="K64" s="36">
        <f t="shared" si="404"/>
        <v>0.05</v>
      </c>
      <c r="L64" s="36">
        <f t="shared" si="404"/>
        <v>5.5E-2</v>
      </c>
      <c r="M64" s="36">
        <f t="shared" si="404"/>
        <v>0.06</v>
      </c>
      <c r="N64" s="36">
        <f t="shared" si="404"/>
        <v>6.5000000000000002E-2</v>
      </c>
      <c r="O64" s="36">
        <f t="shared" si="404"/>
        <v>7.0000000000000007E-2</v>
      </c>
      <c r="P64" s="36">
        <f t="shared" si="404"/>
        <v>7.5000000000000011E-2</v>
      </c>
      <c r="Q64" s="36">
        <f t="shared" si="404"/>
        <v>8.0000000000000016E-2</v>
      </c>
      <c r="R64" s="36">
        <f t="shared" si="404"/>
        <v>8.500000000000002E-2</v>
      </c>
      <c r="S64" s="36">
        <f t="shared" si="404"/>
        <v>9.0000000000000024E-2</v>
      </c>
      <c r="T64" s="36">
        <f t="shared" si="404"/>
        <v>9.5000000000000029E-2</v>
      </c>
      <c r="U64" s="36">
        <f t="shared" si="404"/>
        <v>0.10000000000000003</v>
      </c>
      <c r="V64" s="38">
        <f t="shared" si="404"/>
        <v>0.10500000000000004</v>
      </c>
      <c r="W64" s="39">
        <f t="shared" ref="W64:AI64" ca="1" si="405">IF(V$7="estimates",V64,IF(SUM(K62:P62)=0,$E64,V64))-0.5%</f>
        <v>0.10000000000000003</v>
      </c>
      <c r="X64" s="39">
        <f t="shared" ca="1" si="405"/>
        <v>9.5000000000000029E-2</v>
      </c>
      <c r="Y64" s="39">
        <f t="shared" ca="1" si="405"/>
        <v>9.0000000000000024E-2</v>
      </c>
      <c r="Z64" s="39">
        <f t="shared" ca="1" si="405"/>
        <v>8.500000000000002E-2</v>
      </c>
      <c r="AA64" s="39">
        <f t="shared" ca="1" si="405"/>
        <v>8.0000000000000016E-2</v>
      </c>
      <c r="AB64" s="39">
        <f t="shared" ca="1" si="405"/>
        <v>7.5000000000000011E-2</v>
      </c>
      <c r="AC64" s="39">
        <f t="shared" ca="1" si="405"/>
        <v>7.0000000000000007E-2</v>
      </c>
      <c r="AD64" s="39">
        <f t="shared" ca="1" si="405"/>
        <v>6.5000000000000002E-2</v>
      </c>
      <c r="AE64" s="39">
        <f t="shared" ca="1" si="405"/>
        <v>6.0000000000000005E-2</v>
      </c>
      <c r="AF64" s="39">
        <f t="shared" ca="1" si="405"/>
        <v>5.5000000000000007E-2</v>
      </c>
      <c r="AG64" s="39">
        <f t="shared" ca="1" si="405"/>
        <v>5.000000000000001E-2</v>
      </c>
      <c r="AH64" s="39">
        <f t="shared" ca="1" si="405"/>
        <v>4.5000000000000012E-2</v>
      </c>
      <c r="AI64" s="39">
        <f t="shared" ca="1" si="405"/>
        <v>4.0000000000000015E-2</v>
      </c>
      <c r="AJ64" s="39">
        <f t="shared" ref="AJ64:BE64" ca="1" si="406">IF(AI$7="estimates",AI64,IF(SUM(X62:AC62)=0,$E64,AI64))</f>
        <v>4.0000000000000015E-2</v>
      </c>
      <c r="AK64" s="39">
        <f t="shared" ca="1" si="406"/>
        <v>4.0000000000000015E-2</v>
      </c>
      <c r="AL64" s="39">
        <f t="shared" ca="1" si="406"/>
        <v>4.0000000000000015E-2</v>
      </c>
      <c r="AM64" s="39">
        <f t="shared" ca="1" si="406"/>
        <v>4.0000000000000015E-2</v>
      </c>
      <c r="AN64" s="39">
        <f t="shared" ca="1" si="406"/>
        <v>4.0000000000000015E-2</v>
      </c>
      <c r="AO64" s="39">
        <f t="shared" ca="1" si="406"/>
        <v>4.0000000000000015E-2</v>
      </c>
      <c r="AP64" s="39">
        <f t="shared" ca="1" si="406"/>
        <v>4.0000000000000015E-2</v>
      </c>
      <c r="AQ64" s="39">
        <f t="shared" ca="1" si="406"/>
        <v>4.0000000000000015E-2</v>
      </c>
      <c r="AR64" s="39">
        <f t="shared" ca="1" si="406"/>
        <v>4.0000000000000015E-2</v>
      </c>
      <c r="AS64" s="39">
        <f t="shared" ca="1" si="406"/>
        <v>4.0000000000000015E-2</v>
      </c>
      <c r="AT64" s="39">
        <f t="shared" ca="1" si="406"/>
        <v>4.0000000000000015E-2</v>
      </c>
      <c r="AU64" s="39">
        <f t="shared" ca="1" si="406"/>
        <v>4.0000000000000015E-2</v>
      </c>
      <c r="AV64" s="39">
        <f t="shared" ca="1" si="406"/>
        <v>4.0000000000000015E-2</v>
      </c>
      <c r="AW64" s="39">
        <f t="shared" ca="1" si="406"/>
        <v>4.0000000000000015E-2</v>
      </c>
      <c r="AX64" s="39">
        <f t="shared" ca="1" si="406"/>
        <v>4.0000000000000015E-2</v>
      </c>
      <c r="AY64" s="39">
        <f t="shared" ca="1" si="406"/>
        <v>4.0000000000000015E-2</v>
      </c>
      <c r="AZ64" s="39">
        <f t="shared" ca="1" si="406"/>
        <v>4.0000000000000015E-2</v>
      </c>
      <c r="BA64" s="39">
        <f t="shared" ca="1" si="406"/>
        <v>4.0000000000000015E-2</v>
      </c>
      <c r="BB64" s="39">
        <f t="shared" ca="1" si="406"/>
        <v>4.0000000000000015E-2</v>
      </c>
      <c r="BC64" s="39">
        <f t="shared" ca="1" si="406"/>
        <v>4.0000000000000015E-2</v>
      </c>
      <c r="BD64" s="39">
        <f t="shared" ca="1" si="406"/>
        <v>4.0000000000000015E-2</v>
      </c>
      <c r="BE64" s="39">
        <f t="shared" ca="1" si="406"/>
        <v>4.0000000000000015E-2</v>
      </c>
    </row>
    <row r="65" spans="2:57" s="33" customFormat="1" ht="17" thickBot="1" x14ac:dyDescent="0.25">
      <c r="B65" s="88"/>
      <c r="E65" s="35"/>
      <c r="I65" s="122" t="s">
        <v>22</v>
      </c>
      <c r="J65" s="33">
        <v>2</v>
      </c>
      <c r="K65" s="33">
        <v>2.6404153234895293</v>
      </c>
      <c r="L65" s="33">
        <v>3.8304196086703342</v>
      </c>
      <c r="M65" s="33">
        <v>5.0657896586394431</v>
      </c>
      <c r="N65" s="33">
        <v>6.3483580969627349</v>
      </c>
      <c r="O65" s="33">
        <v>7.6800353321727055</v>
      </c>
      <c r="P65" s="33">
        <v>9.0628129794869743</v>
      </c>
      <c r="Q65" s="33">
        <v>10.498767435880666</v>
      </c>
      <c r="R65" s="33">
        <v>11.99006361537594</v>
      </c>
      <c r="S65" s="33">
        <v>13.538958851710859</v>
      </c>
      <c r="T65" s="33">
        <v>15.147806975860824</v>
      </c>
      <c r="U65" s="33">
        <v>16.819062576209465</v>
      </c>
      <c r="V65" s="34">
        <v>18.555285449502467</v>
      </c>
      <c r="W65" s="35">
        <f ca="1">W66*W72</f>
        <v>20.362861919010758</v>
      </c>
      <c r="X65" s="35">
        <f t="shared" ref="X65:BE65" ca="1" si="407">X66*X72</f>
        <v>22.26269973516477</v>
      </c>
      <c r="Y65" s="35">
        <f t="shared" ca="1" si="407"/>
        <v>24.259762099346275</v>
      </c>
      <c r="Z65" s="35">
        <f t="shared" ca="1" si="407"/>
        <v>26.359171966449079</v>
      </c>
      <c r="AA65" s="35">
        <f t="shared" ca="1" si="407"/>
        <v>28.566330846746506</v>
      </c>
      <c r="AB65" s="35">
        <f t="shared" ca="1" si="407"/>
        <v>30.886934407971506</v>
      </c>
      <c r="AC65" s="35">
        <f t="shared" ca="1" si="407"/>
        <v>33.326988973942086</v>
      </c>
      <c r="AD65" s="35">
        <f t="shared" ca="1" si="407"/>
        <v>35.892828972328246</v>
      </c>
      <c r="AE65" s="35">
        <f t="shared" ca="1" si="407"/>
        <v>38.591135387291878</v>
      </c>
      <c r="AF65" s="35">
        <f t="shared" ca="1" si="407"/>
        <v>41.428955276055234</v>
      </c>
      <c r="AG65" s="35">
        <f t="shared" ca="1" si="407"/>
        <v>44.413722411978746</v>
      </c>
      <c r="AH65" s="35">
        <f t="shared" ca="1" si="407"/>
        <v>47.553279120466655</v>
      </c>
      <c r="AI65" s="35">
        <f t="shared" ca="1" si="407"/>
        <v>50.855899377982375</v>
      </c>
      <c r="AJ65" s="35">
        <f t="shared" ca="1" si="407"/>
        <v>54.33031324865884</v>
      </c>
      <c r="AK65" s="35">
        <f t="shared" ca="1" si="407"/>
        <v>57.966792740094974</v>
      </c>
      <c r="AL65" s="35">
        <f t="shared" ca="1" si="407"/>
        <v>61.773288152238429</v>
      </c>
      <c r="AM65" s="35">
        <f t="shared" ca="1" si="407"/>
        <v>65.758157428584468</v>
      </c>
      <c r="AN65" s="35">
        <f t="shared" ca="1" si="407"/>
        <v>69.930187837047868</v>
      </c>
      <c r="AO65" s="35">
        <f t="shared" ca="1" si="407"/>
        <v>74.298618837841857</v>
      </c>
      <c r="AP65" s="35">
        <f t="shared" ca="1" si="407"/>
        <v>78.873166204810829</v>
      </c>
      <c r="AQ65" s="35">
        <f t="shared" ca="1" si="407"/>
        <v>83.664047470445922</v>
      </c>
      <c r="AR65" s="35">
        <f t="shared" ca="1" si="407"/>
        <v>88.682008768812835</v>
      </c>
      <c r="AS65" s="35">
        <f t="shared" ca="1" si="407"/>
        <v>93.938353154851782</v>
      </c>
      <c r="AT65" s="35">
        <f t="shared" ca="1" si="407"/>
        <v>99.444970482985099</v>
      </c>
      <c r="AU65" s="35">
        <f t="shared" ca="1" si="407"/>
        <v>105.21436893270059</v>
      </c>
      <c r="AV65" s="35">
        <f t="shared" ca="1" si="407"/>
        <v>111.25970827378555</v>
      </c>
      <c r="AW65" s="35">
        <f t="shared" ca="1" si="407"/>
        <v>117.59483496918257</v>
      </c>
      <c r="AX65" s="35">
        <f t="shared" ca="1" si="407"/>
        <v>124.23431921903966</v>
      </c>
      <c r="AY65" s="35">
        <f t="shared" ca="1" si="407"/>
        <v>131.19349405545367</v>
      </c>
      <c r="AZ65" s="35">
        <f t="shared" ca="1" si="407"/>
        <v>138.48849660367426</v>
      </c>
      <c r="BA65" s="35">
        <f t="shared" ca="1" si="407"/>
        <v>146.13631163216795</v>
      </c>
      <c r="BB65" s="35">
        <f t="shared" ca="1" si="407"/>
        <v>154.15481752095695</v>
      </c>
      <c r="BC65" s="35">
        <f t="shared" ca="1" si="407"/>
        <v>162.56283478506978</v>
      </c>
      <c r="BD65" s="35">
        <f t="shared" ca="1" si="407"/>
        <v>171.3801772977933</v>
      </c>
      <c r="BE65" s="35">
        <f t="shared" ca="1" si="407"/>
        <v>180.6277063667228</v>
      </c>
    </row>
    <row r="66" spans="2:57" s="37" customFormat="1" ht="17" thickBot="1" x14ac:dyDescent="0.25">
      <c r="B66" s="184" t="s">
        <v>146</v>
      </c>
      <c r="E66" s="313">
        <v>3.0000000000000001E-3</v>
      </c>
      <c r="I66" s="124" t="s">
        <v>19</v>
      </c>
      <c r="J66" s="40">
        <f t="shared" ref="J66:V66" si="408">J65/J72</f>
        <v>4.0000000000000001E-3</v>
      </c>
      <c r="K66" s="40">
        <f t="shared" si="408"/>
        <v>3.0000000000000001E-3</v>
      </c>
      <c r="L66" s="40">
        <f t="shared" si="408"/>
        <v>3.0000000000000001E-3</v>
      </c>
      <c r="M66" s="40">
        <f t="shared" si="408"/>
        <v>2.9999999999999996E-3</v>
      </c>
      <c r="N66" s="40">
        <f t="shared" si="408"/>
        <v>3.0000000000000001E-3</v>
      </c>
      <c r="O66" s="40">
        <f t="shared" si="408"/>
        <v>3.0000000000000001E-3</v>
      </c>
      <c r="P66" s="40">
        <f t="shared" si="408"/>
        <v>3.0000000000000001E-3</v>
      </c>
      <c r="Q66" s="40">
        <f t="shared" si="408"/>
        <v>3.0000000000000001E-3</v>
      </c>
      <c r="R66" s="40">
        <f t="shared" si="408"/>
        <v>3.0000000000000001E-3</v>
      </c>
      <c r="S66" s="40">
        <f t="shared" si="408"/>
        <v>3.0000000000000001E-3</v>
      </c>
      <c r="T66" s="40">
        <f t="shared" si="408"/>
        <v>3.0000000000000001E-3</v>
      </c>
      <c r="U66" s="40">
        <f t="shared" si="408"/>
        <v>3.0000000000000001E-3</v>
      </c>
      <c r="V66" s="41">
        <f t="shared" si="408"/>
        <v>3.0000000000000001E-3</v>
      </c>
      <c r="W66" s="44">
        <f t="shared" ref="W66:BE66" ca="1" si="409">IF(V$7="estimates",V66,IF(SUM(K65:P65)=0,$E66,V66))</f>
        <v>3.0000000000000001E-3</v>
      </c>
      <c r="X66" s="44">
        <f t="shared" ca="1" si="409"/>
        <v>3.0000000000000001E-3</v>
      </c>
      <c r="Y66" s="44">
        <f t="shared" ca="1" si="409"/>
        <v>3.0000000000000001E-3</v>
      </c>
      <c r="Z66" s="44">
        <f t="shared" ca="1" si="409"/>
        <v>3.0000000000000001E-3</v>
      </c>
      <c r="AA66" s="44">
        <f t="shared" ca="1" si="409"/>
        <v>3.0000000000000001E-3</v>
      </c>
      <c r="AB66" s="44">
        <f t="shared" ca="1" si="409"/>
        <v>3.0000000000000001E-3</v>
      </c>
      <c r="AC66" s="44">
        <f t="shared" ca="1" si="409"/>
        <v>3.0000000000000001E-3</v>
      </c>
      <c r="AD66" s="44">
        <f t="shared" ca="1" si="409"/>
        <v>3.0000000000000001E-3</v>
      </c>
      <c r="AE66" s="44">
        <f t="shared" ca="1" si="409"/>
        <v>3.0000000000000001E-3</v>
      </c>
      <c r="AF66" s="44">
        <f t="shared" ca="1" si="409"/>
        <v>3.0000000000000001E-3</v>
      </c>
      <c r="AG66" s="44">
        <f t="shared" ca="1" si="409"/>
        <v>3.0000000000000001E-3</v>
      </c>
      <c r="AH66" s="44">
        <f t="shared" ca="1" si="409"/>
        <v>3.0000000000000001E-3</v>
      </c>
      <c r="AI66" s="44">
        <f t="shared" ca="1" si="409"/>
        <v>3.0000000000000001E-3</v>
      </c>
      <c r="AJ66" s="44">
        <f t="shared" ca="1" si="409"/>
        <v>3.0000000000000001E-3</v>
      </c>
      <c r="AK66" s="44">
        <f t="shared" ca="1" si="409"/>
        <v>3.0000000000000001E-3</v>
      </c>
      <c r="AL66" s="44">
        <f t="shared" ca="1" si="409"/>
        <v>3.0000000000000001E-3</v>
      </c>
      <c r="AM66" s="44">
        <f t="shared" ca="1" si="409"/>
        <v>3.0000000000000001E-3</v>
      </c>
      <c r="AN66" s="44">
        <f t="shared" ca="1" si="409"/>
        <v>3.0000000000000001E-3</v>
      </c>
      <c r="AO66" s="44">
        <f t="shared" ca="1" si="409"/>
        <v>3.0000000000000001E-3</v>
      </c>
      <c r="AP66" s="44">
        <f t="shared" ca="1" si="409"/>
        <v>3.0000000000000001E-3</v>
      </c>
      <c r="AQ66" s="44">
        <f t="shared" ca="1" si="409"/>
        <v>3.0000000000000001E-3</v>
      </c>
      <c r="AR66" s="44">
        <f t="shared" ca="1" si="409"/>
        <v>3.0000000000000001E-3</v>
      </c>
      <c r="AS66" s="44">
        <f t="shared" ca="1" si="409"/>
        <v>3.0000000000000001E-3</v>
      </c>
      <c r="AT66" s="44">
        <f t="shared" ca="1" si="409"/>
        <v>3.0000000000000001E-3</v>
      </c>
      <c r="AU66" s="44">
        <f t="shared" ca="1" si="409"/>
        <v>3.0000000000000001E-3</v>
      </c>
      <c r="AV66" s="44">
        <f t="shared" ca="1" si="409"/>
        <v>3.0000000000000001E-3</v>
      </c>
      <c r="AW66" s="44">
        <f t="shared" ca="1" si="409"/>
        <v>3.0000000000000001E-3</v>
      </c>
      <c r="AX66" s="44">
        <f t="shared" ca="1" si="409"/>
        <v>3.0000000000000001E-3</v>
      </c>
      <c r="AY66" s="44">
        <f t="shared" ca="1" si="409"/>
        <v>3.0000000000000001E-3</v>
      </c>
      <c r="AZ66" s="44">
        <f t="shared" ca="1" si="409"/>
        <v>3.0000000000000001E-3</v>
      </c>
      <c r="BA66" s="44">
        <f t="shared" ca="1" si="409"/>
        <v>3.0000000000000001E-3</v>
      </c>
      <c r="BB66" s="44">
        <f t="shared" ca="1" si="409"/>
        <v>3.0000000000000001E-3</v>
      </c>
      <c r="BC66" s="44">
        <f t="shared" ca="1" si="409"/>
        <v>3.0000000000000001E-3</v>
      </c>
      <c r="BD66" s="44">
        <f t="shared" ca="1" si="409"/>
        <v>3.0000000000000001E-3</v>
      </c>
      <c r="BE66" s="44">
        <f t="shared" ca="1" si="409"/>
        <v>3.0000000000000001E-3</v>
      </c>
    </row>
    <row r="67" spans="2:57" s="172" customFormat="1" ht="17" thickBot="1" x14ac:dyDescent="0.25">
      <c r="E67" s="190"/>
      <c r="I67" s="171" t="s">
        <v>20</v>
      </c>
      <c r="J67" s="172">
        <f>J63+J65</f>
        <v>22</v>
      </c>
      <c r="K67" s="172">
        <f>K63+K65</f>
        <v>23.517683484556294</v>
      </c>
      <c r="L67" s="172">
        <f t="shared" ref="L67:V67" si="410">L63+L65</f>
        <v>27.797034334702438</v>
      </c>
      <c r="M67" s="172">
        <f t="shared" si="410"/>
        <v>32.354479835730764</v>
      </c>
      <c r="N67" s="172">
        <f t="shared" si="410"/>
        <v>37.20718885940412</v>
      </c>
      <c r="O67" s="172">
        <f t="shared" si="410"/>
        <v>42.373381322136431</v>
      </c>
      <c r="P67" s="172">
        <f t="shared" si="410"/>
        <v>47.87239288201917</v>
      </c>
      <c r="Q67" s="172">
        <f t="shared" si="410"/>
        <v>53.724743653134993</v>
      </c>
      <c r="R67" s="172">
        <f t="shared" si="410"/>
        <v>59.952211188588343</v>
      </c>
      <c r="S67" s="172">
        <f t="shared" si="410"/>
        <v>66.577907999511865</v>
      </c>
      <c r="T67" s="172">
        <f t="shared" si="410"/>
        <v>73.626363894137398</v>
      </c>
      <c r="U67" s="172">
        <f t="shared" si="410"/>
        <v>81.123613438913239</v>
      </c>
      <c r="V67" s="173">
        <f t="shared" si="410"/>
        <v>89.242633419100372</v>
      </c>
      <c r="W67" s="174">
        <f t="shared" ref="W67:BE67" ca="1" si="411">W63+W65</f>
        <v>90.727225480270576</v>
      </c>
      <c r="X67" s="174">
        <f t="shared" ca="1" si="411"/>
        <v>92.141493325309526</v>
      </c>
      <c r="Y67" s="174">
        <f t="shared" ca="1" si="411"/>
        <v>93.471076399438729</v>
      </c>
      <c r="Z67" s="174">
        <f t="shared" ca="1" si="411"/>
        <v>94.70471106491226</v>
      </c>
      <c r="AA67" s="174">
        <f t="shared" ca="1" si="411"/>
        <v>95.830202186601596</v>
      </c>
      <c r="AB67" s="174">
        <f t="shared" ca="1" si="411"/>
        <v>96.834355109879027</v>
      </c>
      <c r="AC67" s="174">
        <f t="shared" ca="1" si="411"/>
        <v>97.702902911946268</v>
      </c>
      <c r="AD67" s="174">
        <f t="shared" ca="1" si="411"/>
        <v>98.420428606066608</v>
      </c>
      <c r="AE67" s="174">
        <f t="shared" ca="1" si="411"/>
        <v>98.970281956724847</v>
      </c>
      <c r="AF67" s="174">
        <f t="shared" ca="1" si="411"/>
        <v>99.334490540885298</v>
      </c>
      <c r="AG67" s="174">
        <f t="shared" ca="1" si="411"/>
        <v>99.493664666152597</v>
      </c>
      <c r="AH67" s="174">
        <f t="shared" ca="1" si="411"/>
        <v>99.426895730661158</v>
      </c>
      <c r="AI67" s="174">
        <f t="shared" ca="1" si="411"/>
        <v>99.111647581822126</v>
      </c>
      <c r="AJ67" s="174">
        <f t="shared" ca="1" si="411"/>
        <v>104.83697285193844</v>
      </c>
      <c r="AK67" s="174">
        <f t="shared" ca="1" si="411"/>
        <v>110.8347845754208</v>
      </c>
      <c r="AL67" s="174">
        <f t="shared" ca="1" si="411"/>
        <v>117.11869476815562</v>
      </c>
      <c r="AM67" s="174">
        <f t="shared" ca="1" si="411"/>
        <v>123.70302421279835</v>
      </c>
      <c r="AN67" s="174">
        <f t="shared" ca="1" si="411"/>
        <v>130.60284062585333</v>
      </c>
      <c r="AO67" s="174">
        <f t="shared" ca="1" si="411"/>
        <v>137.83399893463317</v>
      </c>
      <c r="AP67" s="174">
        <f t="shared" ca="1" si="411"/>
        <v>145.41318378307622</v>
      </c>
      <c r="AQ67" s="174">
        <f t="shared" ca="1" si="411"/>
        <v>153.35795439220846</v>
      </c>
      <c r="AR67" s="174">
        <f t="shared" ca="1" si="411"/>
        <v>161.68679190824267</v>
      </c>
      <c r="AS67" s="174">
        <f t="shared" ca="1" si="411"/>
        <v>170.41914937892591</v>
      </c>
      <c r="AT67" s="174">
        <f t="shared" ca="1" si="411"/>
        <v>179.57550450681143</v>
      </c>
      <c r="AU67" s="174">
        <f t="shared" ca="1" si="411"/>
        <v>189.17741533665838</v>
      </c>
      <c r="AV67" s="174">
        <f t="shared" ca="1" si="411"/>
        <v>199.24757904318852</v>
      </c>
      <c r="AW67" s="174">
        <f t="shared" ca="1" si="411"/>
        <v>209.80989399497562</v>
      </c>
      <c r="AX67" s="174">
        <f t="shared" ca="1" si="411"/>
        <v>220.88952528034531</v>
      </c>
      <c r="AY67" s="174">
        <f t="shared" ca="1" si="411"/>
        <v>232.51297389185078</v>
      </c>
      <c r="AZ67" s="174">
        <f t="shared" ca="1" si="411"/>
        <v>244.70814977719795</v>
      </c>
      <c r="BA67" s="174">
        <f t="shared" ca="1" si="411"/>
        <v>257.50444897645963</v>
      </c>
      <c r="BB67" s="174">
        <f t="shared" ca="1" si="411"/>
        <v>270.93283507807962</v>
      </c>
      <c r="BC67" s="174">
        <f t="shared" ca="1" si="411"/>
        <v>285.02592523956264</v>
      </c>
      <c r="BD67" s="174">
        <f t="shared" ca="1" si="411"/>
        <v>299.81808103292548</v>
      </c>
      <c r="BE67" s="174">
        <f t="shared" ca="1" si="411"/>
        <v>315.34550438998269</v>
      </c>
    </row>
    <row r="68" spans="2:57" s="33" customFormat="1" ht="18" thickTop="1" thickBot="1" x14ac:dyDescent="0.25">
      <c r="B68" s="88"/>
      <c r="E68" s="35"/>
      <c r="I68" s="122" t="s">
        <v>31</v>
      </c>
      <c r="J68" s="33">
        <v>5</v>
      </c>
      <c r="K68" s="33">
        <v>5.0261804331989506</v>
      </c>
      <c r="L68" s="33">
        <v>5.4183049179704046</v>
      </c>
      <c r="M68" s="33">
        <v>5.8325500299729294</v>
      </c>
      <c r="N68" s="33">
        <v>6.3045272151469218</v>
      </c>
      <c r="O68" s="33">
        <v>6.8210570136610098</v>
      </c>
      <c r="P68" s="33">
        <v>7.3703517248998303</v>
      </c>
      <c r="Q68" s="33">
        <v>7.9426406959269071</v>
      </c>
      <c r="R68" s="33">
        <v>8.5297924563966259</v>
      </c>
      <c r="S68" s="33">
        <v>9.1250058271234664</v>
      </c>
      <c r="T68" s="33">
        <v>9.7225697826341442</v>
      </c>
      <c r="U68" s="33">
        <v>10.317675431058632</v>
      </c>
      <c r="V68" s="34">
        <v>10.906267527218359</v>
      </c>
      <c r="W68" s="35">
        <f t="shared" ref="W68:BE68" ca="1" si="412">AVERAGE(V62:W62)*W69</f>
        <v>12.397690566215726</v>
      </c>
      <c r="X68" s="35">
        <f t="shared" ca="1" si="412"/>
        <v>13.964349574275095</v>
      </c>
      <c r="Y68" s="35">
        <f t="shared" ca="1" si="412"/>
        <v>15.529416360925989</v>
      </c>
      <c r="Z68" s="35">
        <f t="shared" ca="1" si="412"/>
        <v>17.090604398821462</v>
      </c>
      <c r="AA68" s="35">
        <f t="shared" ca="1" si="412"/>
        <v>18.646162065867497</v>
      </c>
      <c r="AB68" s="35">
        <f t="shared" ca="1" si="412"/>
        <v>20.194143533735748</v>
      </c>
      <c r="AC68" s="35">
        <f t="shared" ca="1" si="412"/>
        <v>21.732386050704527</v>
      </c>
      <c r="AD68" s="35">
        <f t="shared" ca="1" si="412"/>
        <v>23.258493335078374</v>
      </c>
      <c r="AE68" s="35">
        <f t="shared" ca="1" si="412"/>
        <v>24.769817856400678</v>
      </c>
      <c r="AF68" s="35">
        <f t="shared" ca="1" si="412"/>
        <v>26.2634418501138</v>
      </c>
      <c r="AG68" s="35">
        <f t="shared" ca="1" si="412"/>
        <v>27.736156978024756</v>
      </c>
      <c r="AH68" s="35">
        <f t="shared" ca="1" si="412"/>
        <v>29.184442541813752</v>
      </c>
      <c r="AI68" s="35">
        <f t="shared" ca="1" si="412"/>
        <v>30.604442150583502</v>
      </c>
      <c r="AJ68" s="35">
        <f t="shared" ca="1" si="412"/>
        <v>31.991938736784366</v>
      </c>
      <c r="AK68" s="35">
        <f t="shared" ca="1" si="412"/>
        <v>33.405461132248298</v>
      </c>
      <c r="AL68" s="35">
        <f t="shared" ca="1" si="412"/>
        <v>34.908204707831565</v>
      </c>
      <c r="AM68" s="35">
        <f t="shared" ca="1" si="412"/>
        <v>36.504602842866532</v>
      </c>
      <c r="AN68" s="35">
        <f t="shared" ca="1" si="412"/>
        <v>38.198691957169089</v>
      </c>
      <c r="AO68" s="35">
        <f t="shared" ca="1" si="412"/>
        <v>39.994717657555249</v>
      </c>
      <c r="AP68" s="35">
        <f t="shared" ca="1" si="412"/>
        <v>41.897151957012873</v>
      </c>
      <c r="AQ68" s="35">
        <f t="shared" ca="1" si="412"/>
        <v>43.910705088044288</v>
      </c>
      <c r="AR68" s="35">
        <f t="shared" ca="1" si="412"/>
        <v>46.040337899346568</v>
      </c>
      <c r="AS68" s="35">
        <f t="shared" ca="1" si="412"/>
        <v>48.291274932477172</v>
      </c>
      <c r="AT68" s="35">
        <f t="shared" ca="1" si="412"/>
        <v>50.669018217030626</v>
      </c>
      <c r="AU68" s="35">
        <f t="shared" ca="1" si="412"/>
        <v>53.179361824392913</v>
      </c>
      <c r="AV68" s="35">
        <f t="shared" ca="1" si="412"/>
        <v>55.828407222413375</v>
      </c>
      <c r="AW68" s="35">
        <f t="shared" ca="1" si="412"/>
        <v>58.622579475743791</v>
      </c>
      <c r="AX68" s="35">
        <f t="shared" ca="1" si="412"/>
        <v>61.568644339143852</v>
      </c>
      <c r="AY68" s="35">
        <f t="shared" ca="1" si="412"/>
        <v>64.673726293748189</v>
      </c>
      <c r="AZ68" s="35">
        <f t="shared" ca="1" si="412"/>
        <v>67.945327579141235</v>
      </c>
      <c r="BA68" s="35">
        <f t="shared" ca="1" si="412"/>
        <v>71.391348277102836</v>
      </c>
      <c r="BB68" s="35">
        <f t="shared" ca="1" si="412"/>
        <v>75.020107506076968</v>
      </c>
      <c r="BC68" s="35">
        <f t="shared" ca="1" si="412"/>
        <v>78.840365788790564</v>
      </c>
      <c r="BD68" s="35">
        <f t="shared" ca="1" si="412"/>
        <v>82.861348659018319</v>
      </c>
      <c r="BE68" s="35">
        <f t="shared" ca="1" si="412"/>
        <v>87.092771577265111</v>
      </c>
    </row>
    <row r="69" spans="2:57" s="54" customFormat="1" ht="17" thickBot="1" x14ac:dyDescent="0.25">
      <c r="B69" s="185" t="s">
        <v>30</v>
      </c>
      <c r="E69" s="314">
        <v>0.02</v>
      </c>
      <c r="I69" s="133" t="s">
        <v>30</v>
      </c>
      <c r="J69" s="54">
        <f t="shared" ref="J69:V69" si="413">J68/AVERAGE(I62:J62)</f>
        <v>0.05</v>
      </c>
      <c r="K69" s="54">
        <f t="shared" si="413"/>
        <v>4.6324243623953459E-2</v>
      </c>
      <c r="L69" s="54">
        <f t="shared" si="413"/>
        <v>4.2918710946627851E-2</v>
      </c>
      <c r="M69" s="54">
        <f t="shared" si="413"/>
        <v>3.9763536438352537E-2</v>
      </c>
      <c r="N69" s="54">
        <f t="shared" si="413"/>
        <v>3.6840314986403874E-2</v>
      </c>
      <c r="O69" s="54">
        <f t="shared" si="413"/>
        <v>3.4131994532267132E-2</v>
      </c>
      <c r="P69" s="54">
        <f t="shared" si="413"/>
        <v>3.1622776601683798E-2</v>
      </c>
      <c r="Q69" s="54">
        <f t="shared" si="413"/>
        <v>2.9298024147245107E-2</v>
      </c>
      <c r="R69" s="54">
        <f t="shared" si="413"/>
        <v>2.7144176165949076E-2</v>
      </c>
      <c r="S69" s="54">
        <f t="shared" si="413"/>
        <v>2.5148668593658715E-2</v>
      </c>
      <c r="T69" s="54">
        <f t="shared" si="413"/>
        <v>2.3299861015014262E-2</v>
      </c>
      <c r="U69" s="54">
        <f t="shared" si="413"/>
        <v>2.1586968761275527E-2</v>
      </c>
      <c r="V69" s="54">
        <f t="shared" si="413"/>
        <v>2.0000000000000007E-2</v>
      </c>
      <c r="W69" s="55">
        <f t="shared" ref="W69:BE69" ca="1" si="414">IF(V$7="estimates",V69,IF(SUM(K68:P68)=0,$E69,V69))</f>
        <v>2.0000000000000007E-2</v>
      </c>
      <c r="X69" s="55">
        <f t="shared" ca="1" si="414"/>
        <v>2.0000000000000007E-2</v>
      </c>
      <c r="Y69" s="55">
        <f t="shared" ca="1" si="414"/>
        <v>2.0000000000000007E-2</v>
      </c>
      <c r="Z69" s="55">
        <f t="shared" ca="1" si="414"/>
        <v>2.0000000000000007E-2</v>
      </c>
      <c r="AA69" s="55">
        <f t="shared" ca="1" si="414"/>
        <v>2.0000000000000007E-2</v>
      </c>
      <c r="AB69" s="55">
        <f t="shared" ca="1" si="414"/>
        <v>2.0000000000000007E-2</v>
      </c>
      <c r="AC69" s="55">
        <f t="shared" ca="1" si="414"/>
        <v>2.0000000000000007E-2</v>
      </c>
      <c r="AD69" s="55">
        <f t="shared" ca="1" si="414"/>
        <v>2.0000000000000007E-2</v>
      </c>
      <c r="AE69" s="55">
        <f t="shared" ca="1" si="414"/>
        <v>2.0000000000000007E-2</v>
      </c>
      <c r="AF69" s="55">
        <f t="shared" ca="1" si="414"/>
        <v>2.0000000000000007E-2</v>
      </c>
      <c r="AG69" s="55">
        <f t="shared" ca="1" si="414"/>
        <v>2.0000000000000007E-2</v>
      </c>
      <c r="AH69" s="55">
        <f t="shared" ca="1" si="414"/>
        <v>2.0000000000000007E-2</v>
      </c>
      <c r="AI69" s="55">
        <f t="shared" ca="1" si="414"/>
        <v>2.0000000000000007E-2</v>
      </c>
      <c r="AJ69" s="55">
        <f t="shared" ca="1" si="414"/>
        <v>2.0000000000000007E-2</v>
      </c>
      <c r="AK69" s="55">
        <f t="shared" ca="1" si="414"/>
        <v>2.0000000000000007E-2</v>
      </c>
      <c r="AL69" s="55">
        <f t="shared" ca="1" si="414"/>
        <v>2.0000000000000007E-2</v>
      </c>
      <c r="AM69" s="55">
        <f t="shared" ca="1" si="414"/>
        <v>2.0000000000000007E-2</v>
      </c>
      <c r="AN69" s="55">
        <f t="shared" ca="1" si="414"/>
        <v>2.0000000000000007E-2</v>
      </c>
      <c r="AO69" s="55">
        <f t="shared" ca="1" si="414"/>
        <v>2.0000000000000007E-2</v>
      </c>
      <c r="AP69" s="55">
        <f t="shared" ca="1" si="414"/>
        <v>2.0000000000000007E-2</v>
      </c>
      <c r="AQ69" s="55">
        <f t="shared" ca="1" si="414"/>
        <v>2.0000000000000007E-2</v>
      </c>
      <c r="AR69" s="55">
        <f t="shared" ca="1" si="414"/>
        <v>2.0000000000000007E-2</v>
      </c>
      <c r="AS69" s="55">
        <f t="shared" ca="1" si="414"/>
        <v>2.0000000000000007E-2</v>
      </c>
      <c r="AT69" s="55">
        <f t="shared" ca="1" si="414"/>
        <v>2.0000000000000007E-2</v>
      </c>
      <c r="AU69" s="55">
        <f t="shared" ca="1" si="414"/>
        <v>2.0000000000000007E-2</v>
      </c>
      <c r="AV69" s="55">
        <f t="shared" ca="1" si="414"/>
        <v>2.0000000000000007E-2</v>
      </c>
      <c r="AW69" s="55">
        <f t="shared" ca="1" si="414"/>
        <v>2.0000000000000007E-2</v>
      </c>
      <c r="AX69" s="55">
        <f t="shared" ca="1" si="414"/>
        <v>2.0000000000000007E-2</v>
      </c>
      <c r="AY69" s="55">
        <f t="shared" ca="1" si="414"/>
        <v>2.0000000000000007E-2</v>
      </c>
      <c r="AZ69" s="55">
        <f t="shared" ca="1" si="414"/>
        <v>2.0000000000000007E-2</v>
      </c>
      <c r="BA69" s="55">
        <f t="shared" ca="1" si="414"/>
        <v>2.0000000000000007E-2</v>
      </c>
      <c r="BB69" s="55">
        <f t="shared" ca="1" si="414"/>
        <v>2.0000000000000007E-2</v>
      </c>
      <c r="BC69" s="55">
        <f t="shared" ca="1" si="414"/>
        <v>2.0000000000000007E-2</v>
      </c>
      <c r="BD69" s="55">
        <f t="shared" ca="1" si="414"/>
        <v>2.0000000000000007E-2</v>
      </c>
      <c r="BE69" s="55">
        <f t="shared" ca="1" si="414"/>
        <v>2.0000000000000007E-2</v>
      </c>
    </row>
    <row r="70" spans="2:57" s="33" customFormat="1" ht="17" thickTop="1" x14ac:dyDescent="0.2">
      <c r="B70" s="88"/>
      <c r="E70" s="35"/>
      <c r="I70" s="122" t="s">
        <v>23</v>
      </c>
      <c r="J70" s="33">
        <f>J62+J67-J68</f>
        <v>117</v>
      </c>
      <c r="K70" s="33">
        <f t="shared" ref="K70:V70" si="415">K62+K67-K68</f>
        <v>135.49150305135734</v>
      </c>
      <c r="L70" s="33">
        <f t="shared" si="415"/>
        <v>157.87023246808937</v>
      </c>
      <c r="M70" s="33">
        <f t="shared" si="415"/>
        <v>184.39216227384719</v>
      </c>
      <c r="N70" s="33">
        <f t="shared" si="415"/>
        <v>215.29482391810438</v>
      </c>
      <c r="O70" s="33">
        <f t="shared" si="415"/>
        <v>250.8471482265798</v>
      </c>
      <c r="P70" s="33">
        <f t="shared" si="415"/>
        <v>291.34918938369913</v>
      </c>
      <c r="Q70" s="33">
        <f t="shared" si="415"/>
        <v>337.13129234090718</v>
      </c>
      <c r="R70" s="33">
        <f t="shared" si="415"/>
        <v>388.5537110730989</v>
      </c>
      <c r="S70" s="33">
        <f t="shared" si="415"/>
        <v>446.0066132454873</v>
      </c>
      <c r="T70" s="33">
        <f t="shared" si="415"/>
        <v>509.91040735699056</v>
      </c>
      <c r="U70" s="33">
        <f t="shared" si="415"/>
        <v>580.7163453648451</v>
      </c>
      <c r="V70" s="34">
        <f t="shared" si="415"/>
        <v>659.05271125672709</v>
      </c>
      <c r="W70" s="35">
        <f t="shared" ref="W70:BE70" ca="1" si="416">W62+W67-W68</f>
        <v>737.38224617078197</v>
      </c>
      <c r="X70" s="35">
        <f t="shared" ca="1" si="416"/>
        <v>815.55938992181643</v>
      </c>
      <c r="Y70" s="35">
        <f t="shared" ca="1" si="416"/>
        <v>893.50104996032917</v>
      </c>
      <c r="Z70" s="35">
        <f t="shared" ca="1" si="416"/>
        <v>971.11515662641989</v>
      </c>
      <c r="AA70" s="35">
        <f t="shared" ca="1" si="416"/>
        <v>1048.2991967471542</v>
      </c>
      <c r="AB70" s="35">
        <f t="shared" ca="1" si="416"/>
        <v>1124.9394083232974</v>
      </c>
      <c r="AC70" s="35">
        <f t="shared" ca="1" si="416"/>
        <v>1200.9099251845391</v>
      </c>
      <c r="AD70" s="35">
        <f t="shared" ca="1" si="416"/>
        <v>1276.0718604555275</v>
      </c>
      <c r="AE70" s="35">
        <f t="shared" ca="1" si="416"/>
        <v>1350.2723245558516</v>
      </c>
      <c r="AF70" s="35">
        <f t="shared" ca="1" si="416"/>
        <v>1423.3433732466231</v>
      </c>
      <c r="AG70" s="35">
        <f t="shared" ca="1" si="416"/>
        <v>1495.1008809347509</v>
      </c>
      <c r="AH70" s="35">
        <f t="shared" ca="1" si="416"/>
        <v>1565.3433341235984</v>
      </c>
      <c r="AI70" s="35">
        <f t="shared" ca="1" si="416"/>
        <v>1633.850539554837</v>
      </c>
      <c r="AJ70" s="35">
        <f t="shared" ca="1" si="416"/>
        <v>1706.6955736699913</v>
      </c>
      <c r="AK70" s="35">
        <f t="shared" ca="1" si="416"/>
        <v>1784.1248971131638</v>
      </c>
      <c r="AL70" s="35">
        <f t="shared" ca="1" si="416"/>
        <v>1866.3353871734878</v>
      </c>
      <c r="AM70" s="35">
        <f t="shared" ca="1" si="416"/>
        <v>1953.5338085434196</v>
      </c>
      <c r="AN70" s="35">
        <f t="shared" ca="1" si="416"/>
        <v>2045.9379572121038</v>
      </c>
      <c r="AO70" s="35">
        <f t="shared" ca="1" si="416"/>
        <v>2143.7772384891819</v>
      </c>
      <c r="AP70" s="35">
        <f t="shared" ca="1" si="416"/>
        <v>2247.2932703152455</v>
      </c>
      <c r="AQ70" s="35">
        <f t="shared" ca="1" si="416"/>
        <v>2356.7405196194095</v>
      </c>
      <c r="AR70" s="35">
        <f t="shared" ca="1" si="416"/>
        <v>2472.3869736283059</v>
      </c>
      <c r="AS70" s="35">
        <f t="shared" ca="1" si="416"/>
        <v>2594.5148480747544</v>
      </c>
      <c r="AT70" s="35">
        <f t="shared" ca="1" si="416"/>
        <v>2723.4213343645351</v>
      </c>
      <c r="AU70" s="35">
        <f t="shared" ca="1" si="416"/>
        <v>2859.4193878768006</v>
      </c>
      <c r="AV70" s="35">
        <f t="shared" ca="1" si="416"/>
        <v>3002.8385596975759</v>
      </c>
      <c r="AW70" s="35">
        <f t="shared" ca="1" si="416"/>
        <v>3154.0258742168076</v>
      </c>
      <c r="AX70" s="35">
        <f t="shared" ca="1" si="416"/>
        <v>3313.3467551580093</v>
      </c>
      <c r="AY70" s="35">
        <f t="shared" ca="1" si="416"/>
        <v>3481.186002756112</v>
      </c>
      <c r="AZ70" s="35">
        <f t="shared" ca="1" si="416"/>
        <v>3657.9488249541687</v>
      </c>
      <c r="BA70" s="35">
        <f t="shared" ca="1" si="416"/>
        <v>3844.0619256535256</v>
      </c>
      <c r="BB70" s="35">
        <f t="shared" ca="1" si="416"/>
        <v>4039.9746532255285</v>
      </c>
      <c r="BC70" s="35">
        <f t="shared" ca="1" si="416"/>
        <v>4246.1602126763009</v>
      </c>
      <c r="BD70" s="35">
        <f t="shared" ca="1" si="416"/>
        <v>4463.1169450502084</v>
      </c>
      <c r="BE70" s="35">
        <f t="shared" ca="1" si="416"/>
        <v>4691.3696778629264</v>
      </c>
    </row>
    <row r="71" spans="2:57" s="45" customFormat="1" ht="17" thickBot="1" x14ac:dyDescent="0.25">
      <c r="B71" s="86"/>
      <c r="E71" s="47"/>
      <c r="I71" s="123"/>
      <c r="V71" s="46"/>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47"/>
      <c r="AY71" s="47"/>
      <c r="AZ71" s="47"/>
      <c r="BA71" s="47"/>
      <c r="BB71" s="47"/>
      <c r="BC71" s="47"/>
      <c r="BD71" s="47"/>
      <c r="BE71" s="47"/>
    </row>
    <row r="72" spans="2:57" s="33" customFormat="1" ht="17" thickBot="1" x14ac:dyDescent="0.25">
      <c r="B72" s="88" t="s">
        <v>27</v>
      </c>
      <c r="E72" s="306">
        <v>7000</v>
      </c>
      <c r="I72" s="122" t="s">
        <v>27</v>
      </c>
      <c r="J72" s="33">
        <v>500</v>
      </c>
      <c r="K72" s="33">
        <f>J74</f>
        <v>880.13844116317637</v>
      </c>
      <c r="L72" s="33">
        <f t="shared" ref="L72:V72" si="417">K74</f>
        <v>1276.8065362234447</v>
      </c>
      <c r="M72" s="33">
        <f t="shared" si="417"/>
        <v>1688.5965528798145</v>
      </c>
      <c r="N72" s="33">
        <f t="shared" si="417"/>
        <v>2116.119365654245</v>
      </c>
      <c r="O72" s="33">
        <f t="shared" si="417"/>
        <v>2560.0117773909019</v>
      </c>
      <c r="P72" s="33">
        <f t="shared" si="417"/>
        <v>3020.9376598289914</v>
      </c>
      <c r="Q72" s="33">
        <f t="shared" si="417"/>
        <v>3499.5891452935552</v>
      </c>
      <c r="R72" s="33">
        <f t="shared" si="417"/>
        <v>3996.6878717919799</v>
      </c>
      <c r="S72" s="33">
        <f t="shared" si="417"/>
        <v>4512.9862839036196</v>
      </c>
      <c r="T72" s="33">
        <f t="shared" si="417"/>
        <v>5049.2689919536078</v>
      </c>
      <c r="U72" s="33">
        <f t="shared" si="417"/>
        <v>5606.3541920698217</v>
      </c>
      <c r="V72" s="34">
        <f t="shared" si="417"/>
        <v>6185.0951498341556</v>
      </c>
      <c r="W72" s="35">
        <f>IF(V74=0,$E72,V74)</f>
        <v>6787.6206396702519</v>
      </c>
      <c r="X72" s="35">
        <f t="shared" ref="X72:BE72" ca="1" si="418">IF(W74=0,$E72,W74)</f>
        <v>7420.8999117215899</v>
      </c>
      <c r="Y72" s="35">
        <f t="shared" ca="1" si="418"/>
        <v>8086.5873664487581</v>
      </c>
      <c r="Z72" s="35">
        <f t="shared" ca="1" si="418"/>
        <v>8786.3906554830264</v>
      </c>
      <c r="AA72" s="35">
        <f t="shared" ca="1" si="418"/>
        <v>9522.1102822488356</v>
      </c>
      <c r="AB72" s="35">
        <f t="shared" ca="1" si="418"/>
        <v>10295.644802657169</v>
      </c>
      <c r="AC72" s="35">
        <f t="shared" ca="1" si="418"/>
        <v>11108.996324647362</v>
      </c>
      <c r="AD72" s="35">
        <f t="shared" ca="1" si="418"/>
        <v>11964.276324109416</v>
      </c>
      <c r="AE72" s="35">
        <f t="shared" ca="1" si="418"/>
        <v>12863.71179576396</v>
      </c>
      <c r="AF72" s="35">
        <f t="shared" ca="1" si="418"/>
        <v>13809.651758685077</v>
      </c>
      <c r="AG72" s="35">
        <f t="shared" ca="1" si="418"/>
        <v>14804.574137326248</v>
      </c>
      <c r="AH72" s="35">
        <f t="shared" ca="1" si="418"/>
        <v>15851.093040155551</v>
      </c>
      <c r="AI72" s="35">
        <f t="shared" ca="1" si="418"/>
        <v>16951.966459327457</v>
      </c>
      <c r="AJ72" s="35">
        <f t="shared" ca="1" si="418"/>
        <v>18110.104416219612</v>
      </c>
      <c r="AK72" s="35">
        <f t="shared" ca="1" si="418"/>
        <v>19322.264246698323</v>
      </c>
      <c r="AL72" s="35">
        <f t="shared" ca="1" si="418"/>
        <v>20591.096050746142</v>
      </c>
      <c r="AM72" s="35">
        <f t="shared" ca="1" si="418"/>
        <v>21919.385809528154</v>
      </c>
      <c r="AN72" s="35">
        <f t="shared" ca="1" si="418"/>
        <v>23310.062612349288</v>
      </c>
      <c r="AO72" s="35">
        <f t="shared" ca="1" si="418"/>
        <v>24766.206279280617</v>
      </c>
      <c r="AP72" s="35">
        <f t="shared" ca="1" si="418"/>
        <v>26291.055401603608</v>
      </c>
      <c r="AQ72" s="35">
        <f t="shared" ca="1" si="418"/>
        <v>27888.015823481976</v>
      </c>
      <c r="AR72" s="35">
        <f t="shared" ca="1" si="418"/>
        <v>29560.669589604277</v>
      </c>
      <c r="AS72" s="35">
        <f t="shared" ca="1" si="418"/>
        <v>31312.784384950592</v>
      </c>
      <c r="AT72" s="35">
        <f t="shared" ca="1" si="418"/>
        <v>33148.323494328368</v>
      </c>
      <c r="AU72" s="35">
        <f t="shared" ca="1" si="418"/>
        <v>35071.456310900197</v>
      </c>
      <c r="AV72" s="35">
        <f t="shared" ca="1" si="418"/>
        <v>37086.569424595182</v>
      </c>
      <c r="AW72" s="35">
        <f t="shared" ca="1" si="418"/>
        <v>39198.278323060855</v>
      </c>
      <c r="AX72" s="35">
        <f t="shared" ca="1" si="418"/>
        <v>41411.439739679889</v>
      </c>
      <c r="AY72" s="35">
        <f t="shared" ca="1" si="418"/>
        <v>43731.16468515122</v>
      </c>
      <c r="AZ72" s="35">
        <f t="shared" ca="1" si="418"/>
        <v>46162.832201224752</v>
      </c>
      <c r="BA72" s="35">
        <f t="shared" ca="1" si="418"/>
        <v>48712.103877389316</v>
      </c>
      <c r="BB72" s="35">
        <f t="shared" ca="1" si="418"/>
        <v>51384.939173652318</v>
      </c>
      <c r="BC72" s="35">
        <f t="shared" ca="1" si="418"/>
        <v>54187.611595023263</v>
      </c>
      <c r="BD72" s="35">
        <f t="shared" ca="1" si="418"/>
        <v>57126.725765931093</v>
      </c>
      <c r="BE72" s="35">
        <f t="shared" ca="1" si="418"/>
        <v>60209.235455574264</v>
      </c>
    </row>
    <row r="73" spans="2:57" s="33" customFormat="1" x14ac:dyDescent="0.2">
      <c r="B73" s="88"/>
      <c r="E73" s="35"/>
      <c r="I73" s="122" t="s">
        <v>26</v>
      </c>
      <c r="J73" s="33">
        <f>J58-J63</f>
        <v>380.13844116317637</v>
      </c>
      <c r="K73" s="33">
        <f>K58-K63</f>
        <v>396.66809506026846</v>
      </c>
      <c r="L73" s="33">
        <f t="shared" ref="L73:V73" si="419">L58-L63</f>
        <v>411.7900166563698</v>
      </c>
      <c r="M73" s="33">
        <f t="shared" si="419"/>
        <v>427.52281277443075</v>
      </c>
      <c r="N73" s="33">
        <f t="shared" si="419"/>
        <v>443.89241173665681</v>
      </c>
      <c r="O73" s="33">
        <f t="shared" si="419"/>
        <v>460.92588243808945</v>
      </c>
      <c r="P73" s="33">
        <f t="shared" si="419"/>
        <v>478.65148546456368</v>
      </c>
      <c r="Q73" s="33">
        <f t="shared" si="419"/>
        <v>497.09872649842464</v>
      </c>
      <c r="R73" s="33">
        <f t="shared" si="419"/>
        <v>516.29841211163932</v>
      </c>
      <c r="S73" s="33">
        <f t="shared" si="419"/>
        <v>536.28270804998795</v>
      </c>
      <c r="T73" s="33">
        <f t="shared" si="419"/>
        <v>557.08520011621351</v>
      </c>
      <c r="U73" s="33">
        <f t="shared" si="419"/>
        <v>578.74095776433376</v>
      </c>
      <c r="V73" s="34">
        <f t="shared" si="419"/>
        <v>602.5254898360962</v>
      </c>
      <c r="W73" s="35">
        <f t="shared" ref="W73:BE73" ca="1" si="420">W58-W63</f>
        <v>633.27927205133824</v>
      </c>
      <c r="X73" s="35">
        <f t="shared" ca="1" si="420"/>
        <v>665.68745472716819</v>
      </c>
      <c r="Y73" s="35">
        <f t="shared" ca="1" si="420"/>
        <v>699.803289034268</v>
      </c>
      <c r="Z73" s="35">
        <f t="shared" ca="1" si="420"/>
        <v>735.71962676580927</v>
      </c>
      <c r="AA73" s="35">
        <f t="shared" ca="1" si="420"/>
        <v>773.53452040833326</v>
      </c>
      <c r="AB73" s="35">
        <f t="shared" ca="1" si="420"/>
        <v>813.35152199019262</v>
      </c>
      <c r="AC73" s="35">
        <f t="shared" ca="1" si="420"/>
        <v>855.27999946205534</v>
      </c>
      <c r="AD73" s="35">
        <f t="shared" ca="1" si="420"/>
        <v>899.43547165454402</v>
      </c>
      <c r="AE73" s="35">
        <f t="shared" ca="1" si="420"/>
        <v>945.9399629211166</v>
      </c>
      <c r="AF73" s="35">
        <f t="shared" ca="1" si="420"/>
        <v>994.92237864117089</v>
      </c>
      <c r="AG73" s="35">
        <f t="shared" ca="1" si="420"/>
        <v>1046.5189028293028</v>
      </c>
      <c r="AH73" s="35">
        <f t="shared" ca="1" si="420"/>
        <v>1100.8734191719054</v>
      </c>
      <c r="AI73" s="35">
        <f t="shared" ca="1" si="420"/>
        <v>1158.1379568921536</v>
      </c>
      <c r="AJ73" s="35">
        <f t="shared" ca="1" si="420"/>
        <v>1212.1598304787101</v>
      </c>
      <c r="AK73" s="35">
        <f t="shared" ca="1" si="420"/>
        <v>1268.8318040478193</v>
      </c>
      <c r="AL73" s="35">
        <f t="shared" ca="1" si="420"/>
        <v>1328.2897587820121</v>
      </c>
      <c r="AM73" s="35">
        <f t="shared" ca="1" si="420"/>
        <v>1390.6768028211327</v>
      </c>
      <c r="AN73" s="35">
        <f t="shared" ca="1" si="420"/>
        <v>1456.1436669313302</v>
      </c>
      <c r="AO73" s="35">
        <f t="shared" ca="1" si="420"/>
        <v>1524.849122322991</v>
      </c>
      <c r="AP73" s="35">
        <f t="shared" ca="1" si="420"/>
        <v>1596.9604218783686</v>
      </c>
      <c r="AQ73" s="35">
        <f t="shared" ca="1" si="420"/>
        <v>1672.6537661223003</v>
      </c>
      <c r="AR73" s="35">
        <f t="shared" ca="1" si="420"/>
        <v>1752.1147953463151</v>
      </c>
      <c r="AS73" s="35">
        <f t="shared" ca="1" si="420"/>
        <v>1835.5391093777785</v>
      </c>
      <c r="AT73" s="35">
        <f t="shared" ca="1" si="420"/>
        <v>1923.132816571831</v>
      </c>
      <c r="AU73" s="35">
        <f t="shared" ca="1" si="420"/>
        <v>2015.1131136949866</v>
      </c>
      <c r="AV73" s="35">
        <f t="shared" ca="1" si="420"/>
        <v>2111.7088984656707</v>
      </c>
      <c r="AW73" s="35">
        <f t="shared" ca="1" si="420"/>
        <v>2213.1614166190325</v>
      </c>
      <c r="AX73" s="35">
        <f t="shared" ca="1" si="420"/>
        <v>2319.7249454713346</v>
      </c>
      <c r="AY73" s="35">
        <f t="shared" ca="1" si="420"/>
        <v>2431.6675160735299</v>
      </c>
      <c r="AZ73" s="35">
        <f t="shared" ca="1" si="420"/>
        <v>2549.2716761645675</v>
      </c>
      <c r="BA73" s="35">
        <f t="shared" ca="1" si="420"/>
        <v>2672.8352962629992</v>
      </c>
      <c r="BB73" s="35">
        <f t="shared" ca="1" si="420"/>
        <v>2802.6724213709431</v>
      </c>
      <c r="BC73" s="35">
        <f t="shared" ca="1" si="420"/>
        <v>2939.1141709078274</v>
      </c>
      <c r="BD73" s="35">
        <f t="shared" ca="1" si="420"/>
        <v>3082.509689643171</v>
      </c>
      <c r="BE73" s="35">
        <f t="shared" ca="1" si="420"/>
        <v>3233.227152558236</v>
      </c>
    </row>
    <row r="74" spans="2:57" s="48" customFormat="1" ht="17" thickBot="1" x14ac:dyDescent="0.25">
      <c r="E74" s="50"/>
      <c r="I74" s="125" t="s">
        <v>28</v>
      </c>
      <c r="J74" s="48">
        <f>J72+J73</f>
        <v>880.13844116317637</v>
      </c>
      <c r="K74" s="48">
        <f>K72+K73</f>
        <v>1276.8065362234447</v>
      </c>
      <c r="L74" s="48">
        <f t="shared" ref="L74:V74" si="421">L72+L73</f>
        <v>1688.5965528798145</v>
      </c>
      <c r="M74" s="48">
        <f t="shared" si="421"/>
        <v>2116.119365654245</v>
      </c>
      <c r="N74" s="48">
        <f t="shared" si="421"/>
        <v>2560.0117773909019</v>
      </c>
      <c r="O74" s="48">
        <f t="shared" si="421"/>
        <v>3020.9376598289914</v>
      </c>
      <c r="P74" s="48">
        <f t="shared" si="421"/>
        <v>3499.5891452935552</v>
      </c>
      <c r="Q74" s="48">
        <f t="shared" si="421"/>
        <v>3996.6878717919799</v>
      </c>
      <c r="R74" s="48">
        <f t="shared" si="421"/>
        <v>4512.9862839036196</v>
      </c>
      <c r="S74" s="48">
        <f t="shared" si="421"/>
        <v>5049.2689919536078</v>
      </c>
      <c r="T74" s="48">
        <f t="shared" si="421"/>
        <v>5606.3541920698217</v>
      </c>
      <c r="U74" s="48">
        <f t="shared" si="421"/>
        <v>6185.0951498341556</v>
      </c>
      <c r="V74" s="49">
        <f t="shared" si="421"/>
        <v>6787.6206396702519</v>
      </c>
      <c r="W74" s="50">
        <f t="shared" ref="W74:BE74" ca="1" si="422">W72+W73</f>
        <v>7420.8999117215899</v>
      </c>
      <c r="X74" s="50">
        <f t="shared" ca="1" si="422"/>
        <v>8086.5873664487581</v>
      </c>
      <c r="Y74" s="50">
        <f t="shared" ca="1" si="422"/>
        <v>8786.3906554830264</v>
      </c>
      <c r="Z74" s="50">
        <f t="shared" ca="1" si="422"/>
        <v>9522.1102822488356</v>
      </c>
      <c r="AA74" s="50">
        <f t="shared" ca="1" si="422"/>
        <v>10295.644802657169</v>
      </c>
      <c r="AB74" s="50">
        <f t="shared" ca="1" si="422"/>
        <v>11108.996324647362</v>
      </c>
      <c r="AC74" s="50">
        <f t="shared" ca="1" si="422"/>
        <v>11964.276324109416</v>
      </c>
      <c r="AD74" s="50">
        <f t="shared" ca="1" si="422"/>
        <v>12863.71179576396</v>
      </c>
      <c r="AE74" s="50">
        <f t="shared" ca="1" si="422"/>
        <v>13809.651758685077</v>
      </c>
      <c r="AF74" s="50">
        <f t="shared" ca="1" si="422"/>
        <v>14804.574137326248</v>
      </c>
      <c r="AG74" s="50">
        <f t="shared" ca="1" si="422"/>
        <v>15851.093040155551</v>
      </c>
      <c r="AH74" s="50">
        <f t="shared" ca="1" si="422"/>
        <v>16951.966459327457</v>
      </c>
      <c r="AI74" s="50">
        <f t="shared" ca="1" si="422"/>
        <v>18110.104416219612</v>
      </c>
      <c r="AJ74" s="50">
        <f t="shared" ca="1" si="422"/>
        <v>19322.264246698323</v>
      </c>
      <c r="AK74" s="50">
        <f t="shared" ca="1" si="422"/>
        <v>20591.096050746142</v>
      </c>
      <c r="AL74" s="50">
        <f t="shared" ca="1" si="422"/>
        <v>21919.385809528154</v>
      </c>
      <c r="AM74" s="50">
        <f t="shared" ca="1" si="422"/>
        <v>23310.062612349288</v>
      </c>
      <c r="AN74" s="50">
        <f t="shared" ca="1" si="422"/>
        <v>24766.206279280617</v>
      </c>
      <c r="AO74" s="50">
        <f t="shared" ca="1" si="422"/>
        <v>26291.055401603608</v>
      </c>
      <c r="AP74" s="50">
        <f t="shared" ca="1" si="422"/>
        <v>27888.015823481976</v>
      </c>
      <c r="AQ74" s="50">
        <f t="shared" ca="1" si="422"/>
        <v>29560.669589604277</v>
      </c>
      <c r="AR74" s="50">
        <f t="shared" ca="1" si="422"/>
        <v>31312.784384950592</v>
      </c>
      <c r="AS74" s="50">
        <f t="shared" ca="1" si="422"/>
        <v>33148.323494328368</v>
      </c>
      <c r="AT74" s="50">
        <f t="shared" ca="1" si="422"/>
        <v>35071.456310900197</v>
      </c>
      <c r="AU74" s="50">
        <f t="shared" ca="1" si="422"/>
        <v>37086.569424595182</v>
      </c>
      <c r="AV74" s="50">
        <f t="shared" ca="1" si="422"/>
        <v>39198.278323060855</v>
      </c>
      <c r="AW74" s="50">
        <f t="shared" ca="1" si="422"/>
        <v>41411.439739679889</v>
      </c>
      <c r="AX74" s="50">
        <f t="shared" ca="1" si="422"/>
        <v>43731.16468515122</v>
      </c>
      <c r="AY74" s="50">
        <f t="shared" ca="1" si="422"/>
        <v>46162.832201224752</v>
      </c>
      <c r="AZ74" s="50">
        <f t="shared" ca="1" si="422"/>
        <v>48712.103877389316</v>
      </c>
      <c r="BA74" s="50">
        <f t="shared" ca="1" si="422"/>
        <v>51384.939173652318</v>
      </c>
      <c r="BB74" s="50">
        <f t="shared" ca="1" si="422"/>
        <v>54187.611595023263</v>
      </c>
      <c r="BC74" s="50">
        <f t="shared" ca="1" si="422"/>
        <v>57126.725765931093</v>
      </c>
      <c r="BD74" s="50">
        <f t="shared" ca="1" si="422"/>
        <v>60209.235455574264</v>
      </c>
      <c r="BE74" s="50">
        <f t="shared" ca="1" si="422"/>
        <v>63442.462608132497</v>
      </c>
    </row>
    <row r="75" spans="2:57" x14ac:dyDescent="0.2">
      <c r="B75" s="14"/>
      <c r="E75" s="7"/>
    </row>
    <row r="76" spans="2:57" s="27" customFormat="1" ht="17" thickBot="1" x14ac:dyDescent="0.25">
      <c r="B76" s="182" t="s">
        <v>39</v>
      </c>
      <c r="E76" s="29"/>
      <c r="I76" s="126" t="s">
        <v>39</v>
      </c>
      <c r="V76" s="28"/>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row>
    <row r="77" spans="2:57" s="33" customFormat="1" ht="17" thickBot="1" x14ac:dyDescent="0.25">
      <c r="B77" s="87" t="s">
        <v>29</v>
      </c>
      <c r="E77" s="306">
        <v>21</v>
      </c>
      <c r="I77" s="122" t="s">
        <v>29</v>
      </c>
      <c r="J77" s="33">
        <v>20</v>
      </c>
      <c r="K77" s="33">
        <v>20.099999999999998</v>
      </c>
      <c r="L77" s="33">
        <v>20.200499999999995</v>
      </c>
      <c r="M77" s="33">
        <v>20.301502499999991</v>
      </c>
      <c r="N77" s="33">
        <v>20.40301001249999</v>
      </c>
      <c r="O77" s="33">
        <v>20.505025062562488</v>
      </c>
      <c r="P77" s="33">
        <v>20.607550187875297</v>
      </c>
      <c r="Q77" s="33">
        <v>20.710587938814673</v>
      </c>
      <c r="R77" s="33">
        <v>20.814140878508745</v>
      </c>
      <c r="S77" s="33">
        <v>20.918211582901286</v>
      </c>
      <c r="T77" s="33">
        <v>21.02280264081579</v>
      </c>
      <c r="U77" s="33">
        <v>21.127916654019867</v>
      </c>
      <c r="V77" s="34">
        <v>21.233556237289964</v>
      </c>
      <c r="W77" s="151">
        <f t="shared" ref="W77:BE77" ca="1" si="423">IF(SUM(S77:V77)=0,$E$77,V77)*(1+W78)</f>
        <v>21.33972401847641</v>
      </c>
      <c r="X77" s="151">
        <f t="shared" ca="1" si="423"/>
        <v>21.446422638568791</v>
      </c>
      <c r="Y77" s="151">
        <f t="shared" ca="1" si="423"/>
        <v>21.553654751761634</v>
      </c>
      <c r="Z77" s="151">
        <f t="shared" ca="1" si="423"/>
        <v>21.661423025520438</v>
      </c>
      <c r="AA77" s="151">
        <f t="shared" ca="1" si="423"/>
        <v>21.76973014064804</v>
      </c>
      <c r="AB77" s="151">
        <f t="shared" ca="1" si="423"/>
        <v>21.878578791351277</v>
      </c>
      <c r="AC77" s="151">
        <f t="shared" ca="1" si="423"/>
        <v>21.987971685308032</v>
      </c>
      <c r="AD77" s="151">
        <f t="shared" ca="1" si="423"/>
        <v>22.097911543734572</v>
      </c>
      <c r="AE77" s="151">
        <f t="shared" ca="1" si="423"/>
        <v>22.208401101453241</v>
      </c>
      <c r="AF77" s="151">
        <f t="shared" ca="1" si="423"/>
        <v>22.319443106960506</v>
      </c>
      <c r="AG77" s="151">
        <f t="shared" ca="1" si="423"/>
        <v>22.431040322495306</v>
      </c>
      <c r="AH77" s="151">
        <f t="shared" ca="1" si="423"/>
        <v>22.54319552410778</v>
      </c>
      <c r="AI77" s="151">
        <f t="shared" ca="1" si="423"/>
        <v>22.655911501728315</v>
      </c>
      <c r="AJ77" s="151">
        <f t="shared" ca="1" si="423"/>
        <v>22.769191059236956</v>
      </c>
      <c r="AK77" s="151">
        <f t="shared" ca="1" si="423"/>
        <v>22.883037014533137</v>
      </c>
      <c r="AL77" s="151">
        <f t="shared" ca="1" si="423"/>
        <v>22.997452199605799</v>
      </c>
      <c r="AM77" s="151">
        <f t="shared" ca="1" si="423"/>
        <v>23.112439460603827</v>
      </c>
      <c r="AN77" s="151">
        <f t="shared" ca="1" si="423"/>
        <v>23.228001657906844</v>
      </c>
      <c r="AO77" s="151">
        <f t="shared" ca="1" si="423"/>
        <v>23.344141666196375</v>
      </c>
      <c r="AP77" s="151">
        <f t="shared" ca="1" si="423"/>
        <v>23.460862374527355</v>
      </c>
      <c r="AQ77" s="151">
        <f t="shared" ca="1" si="423"/>
        <v>23.578166686399989</v>
      </c>
      <c r="AR77" s="151">
        <f t="shared" ca="1" si="423"/>
        <v>23.696057519831985</v>
      </c>
      <c r="AS77" s="151">
        <f t="shared" ca="1" si="423"/>
        <v>23.814537807431144</v>
      </c>
      <c r="AT77" s="151">
        <f t="shared" ca="1" si="423"/>
        <v>23.933610496468297</v>
      </c>
      <c r="AU77" s="151">
        <f t="shared" ca="1" si="423"/>
        <v>24.053278548950637</v>
      </c>
      <c r="AV77" s="151">
        <f t="shared" ca="1" si="423"/>
        <v>24.173544941695386</v>
      </c>
      <c r="AW77" s="151">
        <f t="shared" ca="1" si="423"/>
        <v>24.294412666403861</v>
      </c>
      <c r="AX77" s="151">
        <f t="shared" ca="1" si="423"/>
        <v>24.415884729735879</v>
      </c>
      <c r="AY77" s="151">
        <f t="shared" ca="1" si="423"/>
        <v>24.537964153384557</v>
      </c>
      <c r="AZ77" s="151">
        <f t="shared" ca="1" si="423"/>
        <v>24.660653974151476</v>
      </c>
      <c r="BA77" s="151">
        <f t="shared" ca="1" si="423"/>
        <v>24.783957244022229</v>
      </c>
      <c r="BB77" s="151">
        <f t="shared" ca="1" si="423"/>
        <v>24.907877030242339</v>
      </c>
      <c r="BC77" s="151">
        <f t="shared" ca="1" si="423"/>
        <v>25.032416415393548</v>
      </c>
      <c r="BD77" s="151">
        <f t="shared" ca="1" si="423"/>
        <v>25.157578497470514</v>
      </c>
      <c r="BE77" s="151">
        <f t="shared" ca="1" si="423"/>
        <v>25.283366389957862</v>
      </c>
    </row>
    <row r="78" spans="2:57" s="37" customFormat="1" ht="17" thickBot="1" x14ac:dyDescent="0.25">
      <c r="B78" s="184" t="s">
        <v>32</v>
      </c>
      <c r="E78" s="315">
        <v>5.0000000000000001E-3</v>
      </c>
      <c r="I78" s="124" t="s">
        <v>32</v>
      </c>
      <c r="K78" s="43">
        <f t="shared" ref="K78:U78" si="424">K77/J77-1</f>
        <v>4.9999999999998934E-3</v>
      </c>
      <c r="L78" s="43">
        <f t="shared" si="424"/>
        <v>4.9999999999998934E-3</v>
      </c>
      <c r="M78" s="43">
        <f t="shared" si="424"/>
        <v>4.9999999999998934E-3</v>
      </c>
      <c r="N78" s="43">
        <f t="shared" si="424"/>
        <v>4.9999999999998934E-3</v>
      </c>
      <c r="O78" s="43">
        <f t="shared" si="424"/>
        <v>4.9999999999998934E-3</v>
      </c>
      <c r="P78" s="43">
        <f t="shared" si="424"/>
        <v>4.9999999999998934E-3</v>
      </c>
      <c r="Q78" s="43">
        <f t="shared" si="424"/>
        <v>4.9999999999998934E-3</v>
      </c>
      <c r="R78" s="43">
        <f t="shared" si="424"/>
        <v>4.9999999999998934E-3</v>
      </c>
      <c r="S78" s="43">
        <f t="shared" si="424"/>
        <v>4.9999999999998934E-3</v>
      </c>
      <c r="T78" s="43">
        <f t="shared" si="424"/>
        <v>4.9999999999998934E-3</v>
      </c>
      <c r="U78" s="43">
        <f t="shared" si="424"/>
        <v>4.9999999999998934E-3</v>
      </c>
      <c r="V78" s="43">
        <f>V77/U77-1</f>
        <v>4.9999999999998934E-3</v>
      </c>
      <c r="W78" s="44">
        <f t="shared" ref="W78:BE78" ca="1" si="425">IF(V$7="estimates",V78,IF(SUM(K77:P77)=0,$E78,AVERAGE(Q78:V78)))</f>
        <v>4.9999999999998934E-3</v>
      </c>
      <c r="X78" s="44">
        <f t="shared" ca="1" si="425"/>
        <v>4.9999999999998934E-3</v>
      </c>
      <c r="Y78" s="44">
        <f t="shared" ca="1" si="425"/>
        <v>4.9999999999998934E-3</v>
      </c>
      <c r="Z78" s="44">
        <f t="shared" ca="1" si="425"/>
        <v>4.9999999999998934E-3</v>
      </c>
      <c r="AA78" s="44">
        <f t="shared" ca="1" si="425"/>
        <v>4.9999999999998934E-3</v>
      </c>
      <c r="AB78" s="44">
        <f t="shared" ca="1" si="425"/>
        <v>4.9999999999998934E-3</v>
      </c>
      <c r="AC78" s="44">
        <f t="shared" ca="1" si="425"/>
        <v>4.9999999999998934E-3</v>
      </c>
      <c r="AD78" s="44">
        <f t="shared" ca="1" si="425"/>
        <v>4.9999999999998934E-3</v>
      </c>
      <c r="AE78" s="44">
        <f t="shared" ca="1" si="425"/>
        <v>4.9999999999998934E-3</v>
      </c>
      <c r="AF78" s="44">
        <f t="shared" ca="1" si="425"/>
        <v>4.9999999999998934E-3</v>
      </c>
      <c r="AG78" s="44">
        <f t="shared" ca="1" si="425"/>
        <v>4.9999999999998934E-3</v>
      </c>
      <c r="AH78" s="44">
        <f t="shared" ca="1" si="425"/>
        <v>4.9999999999998934E-3</v>
      </c>
      <c r="AI78" s="44">
        <f t="shared" ca="1" si="425"/>
        <v>4.9999999999998934E-3</v>
      </c>
      <c r="AJ78" s="44">
        <f t="shared" ca="1" si="425"/>
        <v>4.9999999999998934E-3</v>
      </c>
      <c r="AK78" s="44">
        <f t="shared" ca="1" si="425"/>
        <v>4.9999999999998934E-3</v>
      </c>
      <c r="AL78" s="44">
        <f t="shared" ca="1" si="425"/>
        <v>4.9999999999998934E-3</v>
      </c>
      <c r="AM78" s="44">
        <f t="shared" ca="1" si="425"/>
        <v>4.9999999999998934E-3</v>
      </c>
      <c r="AN78" s="44">
        <f t="shared" ca="1" si="425"/>
        <v>4.9999999999998934E-3</v>
      </c>
      <c r="AO78" s="44">
        <f t="shared" ca="1" si="425"/>
        <v>4.9999999999998934E-3</v>
      </c>
      <c r="AP78" s="44">
        <f t="shared" ca="1" si="425"/>
        <v>4.9999999999998934E-3</v>
      </c>
      <c r="AQ78" s="44">
        <f t="shared" ca="1" si="425"/>
        <v>4.9999999999998934E-3</v>
      </c>
      <c r="AR78" s="44">
        <f t="shared" ca="1" si="425"/>
        <v>4.9999999999998934E-3</v>
      </c>
      <c r="AS78" s="44">
        <f t="shared" ca="1" si="425"/>
        <v>4.9999999999998934E-3</v>
      </c>
      <c r="AT78" s="44">
        <f t="shared" ca="1" si="425"/>
        <v>4.9999999999998934E-3</v>
      </c>
      <c r="AU78" s="44">
        <f t="shared" ca="1" si="425"/>
        <v>4.9999999999998934E-3</v>
      </c>
      <c r="AV78" s="44">
        <f t="shared" ca="1" si="425"/>
        <v>4.9999999999998934E-3</v>
      </c>
      <c r="AW78" s="44">
        <f t="shared" ca="1" si="425"/>
        <v>4.9999999999998934E-3</v>
      </c>
      <c r="AX78" s="44">
        <f t="shared" ca="1" si="425"/>
        <v>4.9999999999998934E-3</v>
      </c>
      <c r="AY78" s="44">
        <f t="shared" ca="1" si="425"/>
        <v>4.9999999999998934E-3</v>
      </c>
      <c r="AZ78" s="44">
        <f t="shared" ca="1" si="425"/>
        <v>4.9999999999998934E-3</v>
      </c>
      <c r="BA78" s="44">
        <f t="shared" ca="1" si="425"/>
        <v>4.9999999999998934E-3</v>
      </c>
      <c r="BB78" s="44">
        <f t="shared" ca="1" si="425"/>
        <v>4.9999999999998934E-3</v>
      </c>
      <c r="BC78" s="44">
        <f t="shared" ca="1" si="425"/>
        <v>4.9999999999998934E-3</v>
      </c>
      <c r="BD78" s="44">
        <f t="shared" ca="1" si="425"/>
        <v>4.9999999999998934E-3</v>
      </c>
      <c r="BE78" s="44">
        <f t="shared" ca="1" si="425"/>
        <v>4.9999999999998934E-3</v>
      </c>
    </row>
    <row r="79" spans="2:57" s="33" customFormat="1" x14ac:dyDescent="0.2">
      <c r="B79" s="88"/>
      <c r="C79" s="35"/>
      <c r="I79" s="122" t="s">
        <v>33</v>
      </c>
      <c r="J79" s="33">
        <f>J67*J77</f>
        <v>440</v>
      </c>
      <c r="K79" s="33">
        <f>K67*K77</f>
        <v>472.70543803958145</v>
      </c>
      <c r="L79" s="33">
        <f t="shared" ref="L79:U79" si="426">L67*L77</f>
        <v>561.51399207815643</v>
      </c>
      <c r="M79" s="33">
        <f t="shared" si="426"/>
        <v>656.8445532712874</v>
      </c>
      <c r="N79" s="33">
        <f t="shared" si="426"/>
        <v>759.13864683540032</v>
      </c>
      <c r="O79" s="33">
        <f t="shared" si="426"/>
        <v>868.8672459959248</v>
      </c>
      <c r="P79" s="33">
        <f t="shared" si="426"/>
        <v>986.53273892989421</v>
      </c>
      <c r="Q79" s="33">
        <f t="shared" si="426"/>
        <v>1112.6710279185277</v>
      </c>
      <c r="R79" s="33">
        <f t="shared" si="426"/>
        <v>1247.853769657386</v>
      </c>
      <c r="S79" s="33">
        <f t="shared" si="426"/>
        <v>1392.6907662807253</v>
      </c>
      <c r="T79" s="33">
        <f t="shared" si="426"/>
        <v>1547.832517307336</v>
      </c>
      <c r="U79" s="33">
        <f t="shared" si="426"/>
        <v>1713.9729434102849</v>
      </c>
      <c r="V79" s="34">
        <f>V67*V77</f>
        <v>1894.9384754683206</v>
      </c>
      <c r="W79" s="35">
        <f t="shared" ref="W79:BE79" ca="1" si="427">W67*W77</f>
        <v>1936.093952711055</v>
      </c>
      <c r="X79" s="35">
        <f t="shared" ca="1" si="427"/>
        <v>1976.1054084034533</v>
      </c>
      <c r="Y79" s="35">
        <f t="shared" ca="1" si="427"/>
        <v>2014.6433099890373</v>
      </c>
      <c r="Z79" s="35">
        <f t="shared" ca="1" si="427"/>
        <v>2051.4388088867508</v>
      </c>
      <c r="AA79" s="35">
        <f t="shared" ca="1" si="427"/>
        <v>2086.1976409260565</v>
      </c>
      <c r="AB79" s="35">
        <f t="shared" ca="1" si="427"/>
        <v>2118.5980679811773</v>
      </c>
      <c r="AC79" s="35">
        <f t="shared" ca="1" si="427"/>
        <v>2148.2886628002743</v>
      </c>
      <c r="AD79" s="35">
        <f t="shared" ca="1" si="427"/>
        <v>2174.8859254333038</v>
      </c>
      <c r="AE79" s="35">
        <f t="shared" ca="1" si="427"/>
        <v>2197.9717188188661</v>
      </c>
      <c r="AF79" s="35">
        <f t="shared" ca="1" si="427"/>
        <v>2217.0905101861958</v>
      </c>
      <c r="AG79" s="35">
        <f t="shared" ca="1" si="427"/>
        <v>2231.7464039592955</v>
      </c>
      <c r="AH79" s="35">
        <f t="shared" ca="1" si="427"/>
        <v>2241.3999508113716</v>
      </c>
      <c r="AI79" s="35">
        <f t="shared" ca="1" si="427"/>
        <v>2245.4647164042472</v>
      </c>
      <c r="AJ79" s="35">
        <f t="shared" ca="1" si="427"/>
        <v>2387.0530649378243</v>
      </c>
      <c r="AK79" s="35">
        <f t="shared" ca="1" si="427"/>
        <v>2536.2364779371605</v>
      </c>
      <c r="AL79" s="35">
        <f t="shared" ca="1" si="427"/>
        <v>2693.4315846108807</v>
      </c>
      <c r="AM79" s="35">
        <f t="shared" ca="1" si="427"/>
        <v>2859.0786582119113</v>
      </c>
      <c r="AN79" s="35">
        <f t="shared" ca="1" si="427"/>
        <v>3033.6429985846644</v>
      </c>
      <c r="AO79" s="35">
        <f t="shared" ca="1" si="427"/>
        <v>3217.6163975484369</v>
      </c>
      <c r="AP79" s="35">
        <f t="shared" ca="1" si="427"/>
        <v>3411.5186921766044</v>
      </c>
      <c r="AQ79" s="35">
        <f t="shared" ca="1" si="427"/>
        <v>3615.8994113448184</v>
      </c>
      <c r="AR79" s="35">
        <f t="shared" ca="1" si="427"/>
        <v>3831.339521254823</v>
      </c>
      <c r="AS79" s="35">
        <f t="shared" ca="1" si="427"/>
        <v>4058.4532759946869</v>
      </c>
      <c r="AT79" s="35">
        <f t="shared" ca="1" si="427"/>
        <v>4297.8901795728116</v>
      </c>
      <c r="AU79" s="35">
        <f t="shared" ca="1" si="427"/>
        <v>4550.3370662631705</v>
      </c>
      <c r="AV79" s="35">
        <f t="shared" ca="1" si="427"/>
        <v>4816.5203065245214</v>
      </c>
      <c r="AW79" s="35">
        <f t="shared" ca="1" si="427"/>
        <v>5097.208146208387</v>
      </c>
      <c r="AX79" s="35">
        <f t="shared" ca="1" si="427"/>
        <v>5393.2131872509908</v>
      </c>
      <c r="AY79" s="35">
        <f t="shared" ca="1" si="427"/>
        <v>5705.3950185550739</v>
      </c>
      <c r="AZ79" s="35">
        <f t="shared" ca="1" si="427"/>
        <v>6034.6630063103112</v>
      </c>
      <c r="BA79" s="35">
        <f t="shared" ca="1" si="427"/>
        <v>6381.9792535780789</v>
      </c>
      <c r="BB79" s="35">
        <f t="shared" ca="1" si="427"/>
        <v>6748.3617395797355</v>
      </c>
      <c r="BC79" s="35">
        <f t="shared" ca="1" si="427"/>
        <v>7134.8876497795618</v>
      </c>
      <c r="BD79" s="35">
        <f t="shared" ca="1" si="427"/>
        <v>7542.6969085467981</v>
      </c>
      <c r="BE79" s="35">
        <f t="shared" ca="1" si="427"/>
        <v>7972.9959269179981</v>
      </c>
    </row>
    <row r="80" spans="2:57" s="33" customFormat="1" x14ac:dyDescent="0.2">
      <c r="B80" s="88"/>
      <c r="C80" s="35"/>
      <c r="I80" s="122" t="s">
        <v>34</v>
      </c>
      <c r="J80" s="33">
        <f>J62*J77</f>
        <v>2000</v>
      </c>
      <c r="K80" s="33">
        <f>K62*J77</f>
        <v>2340</v>
      </c>
      <c r="L80" s="33">
        <f t="shared" ref="L80:V80" si="428">L62*K77</f>
        <v>2723.3792113322825</v>
      </c>
      <c r="M80" s="33">
        <f t="shared" si="428"/>
        <v>3189.0576309716384</v>
      </c>
      <c r="N80" s="33">
        <f t="shared" si="428"/>
        <v>3743.4379433829126</v>
      </c>
      <c r="O80" s="33">
        <f t="shared" si="428"/>
        <v>4392.6624480405062</v>
      </c>
      <c r="P80" s="33">
        <f t="shared" si="428"/>
        <v>5143.6270612583467</v>
      </c>
      <c r="Q80" s="33">
        <f t="shared" si="428"/>
        <v>6003.9930424213644</v>
      </c>
      <c r="R80" s="33">
        <f t="shared" si="428"/>
        <v>6982.1872769525953</v>
      </c>
      <c r="S80" s="33">
        <f t="shared" si="428"/>
        <v>8087.4116811428639</v>
      </c>
      <c r="T80" s="33">
        <f t="shared" si="428"/>
        <v>9329.6607032423271</v>
      </c>
      <c r="U80" s="33">
        <f t="shared" si="428"/>
        <v>10719.745858363996</v>
      </c>
      <c r="V80" s="34">
        <f t="shared" si="428"/>
        <v>12269.326544495463</v>
      </c>
      <c r="W80" s="35">
        <f ca="1">W62*(W77/(1+W78))</f>
        <v>13994.032807808138</v>
      </c>
      <c r="X80" s="35">
        <f t="shared" ref="X80:BE80" ca="1" si="429">X62*(X77/(1+X78))</f>
        <v>15735.533629408721</v>
      </c>
      <c r="Y80" s="35">
        <f t="shared" ca="1" si="429"/>
        <v>17490.831363116595</v>
      </c>
      <c r="Z80" s="35">
        <f t="shared" ca="1" si="429"/>
        <v>19258.213151181459</v>
      </c>
      <c r="AA80" s="35">
        <f t="shared" ca="1" si="429"/>
        <v>21035.736214179418</v>
      </c>
      <c r="AB80" s="35">
        <f t="shared" ca="1" si="429"/>
        <v>22821.190619843652</v>
      </c>
      <c r="AC80" s="35">
        <f t="shared" ca="1" si="429"/>
        <v>24612.075480497348</v>
      </c>
      <c r="AD80" s="35">
        <f t="shared" ca="1" si="429"/>
        <v>26405.573431563032</v>
      </c>
      <c r="AE80" s="35">
        <f t="shared" ca="1" si="429"/>
        <v>28198.523095795052</v>
      </c>
      <c r="AF80" s="35">
        <f t="shared" ca="1" si="429"/>
        <v>29987.389379928001</v>
      </c>
      <c r="AG80" s="35">
        <f t="shared" ca="1" si="429"/>
        <v>31768.231440847256</v>
      </c>
      <c r="AH80" s="35">
        <f t="shared" ca="1" si="429"/>
        <v>33536.668146445649</v>
      </c>
      <c r="AI80" s="35">
        <f t="shared" ca="1" si="429"/>
        <v>35287.840843507052</v>
      </c>
      <c r="AJ80" s="35">
        <f t="shared" ca="1" si="429"/>
        <v>37016.373231205449</v>
      </c>
      <c r="AK80" s="35">
        <f t="shared" ca="1" si="429"/>
        <v>38860.077596846051</v>
      </c>
      <c r="AL80" s="35">
        <f t="shared" ca="1" si="429"/>
        <v>40826.196059190654</v>
      </c>
      <c r="AM80" s="35">
        <f t="shared" ca="1" si="429"/>
        <v>42920.958854955068</v>
      </c>
      <c r="AN80" s="35">
        <f t="shared" ca="1" si="429"/>
        <v>45150.931884202611</v>
      </c>
      <c r="AO80" s="35">
        <f t="shared" ca="1" si="429"/>
        <v>47523.050262097291</v>
      </c>
      <c r="AP80" s="35">
        <f t="shared" ca="1" si="429"/>
        <v>50044.639556058712</v>
      </c>
      <c r="AQ80" s="35">
        <f t="shared" ca="1" si="429"/>
        <v>52723.43813006748</v>
      </c>
      <c r="AR80" s="35">
        <f t="shared" ca="1" si="429"/>
        <v>55567.620808179359</v>
      </c>
      <c r="AS80" s="35">
        <f t="shared" ca="1" si="429"/>
        <v>58585.823938379661</v>
      </c>
      <c r="AT80" s="35">
        <f t="shared" ca="1" si="429"/>
        <v>61787.171941417706</v>
      </c>
      <c r="AU80" s="35">
        <f t="shared" ca="1" si="429"/>
        <v>65181.305434452734</v>
      </c>
      <c r="AV80" s="35">
        <f t="shared" ca="1" si="429"/>
        <v>68778.411024870613</v>
      </c>
      <c r="AW80" s="35">
        <f t="shared" ca="1" si="429"/>
        <v>72589.25287550519</v>
      </c>
      <c r="AX80" s="35">
        <f t="shared" ca="1" si="429"/>
        <v>76625.206148738318</v>
      </c>
      <c r="AY80" s="35">
        <f t="shared" ca="1" si="429"/>
        <v>80898.292443582366</v>
      </c>
      <c r="AZ80" s="35">
        <f t="shared" ca="1" si="429"/>
        <v>85421.217346893551</v>
      </c>
      <c r="BA80" s="35">
        <f t="shared" ca="1" si="429"/>
        <v>90207.410227348737</v>
      </c>
      <c r="BB80" s="35">
        <f t="shared" ca="1" si="429"/>
        <v>95271.066408770741</v>
      </c>
      <c r="BC80" s="35">
        <f t="shared" ca="1" si="429"/>
        <v>100627.19186783741</v>
      </c>
      <c r="BD80" s="35">
        <f t="shared" ca="1" si="429"/>
        <v>106291.6506101892</v>
      </c>
      <c r="BE80" s="35">
        <f t="shared" ca="1" si="429"/>
        <v>112281.21488849141</v>
      </c>
    </row>
    <row r="81" spans="2:57" s="33" customFormat="1" x14ac:dyDescent="0.2">
      <c r="B81" s="88"/>
      <c r="C81" s="35"/>
      <c r="I81" s="122" t="s">
        <v>36</v>
      </c>
      <c r="K81" s="33">
        <f>(K77-J77)*K62</f>
        <v>11.699999999999751</v>
      </c>
      <c r="L81" s="33">
        <f t="shared" ref="L81:V81" si="430">(L77-K77)*L62</f>
        <v>13.616896056660966</v>
      </c>
      <c r="M81" s="33">
        <f t="shared" si="430"/>
        <v>15.945288154857618</v>
      </c>
      <c r="N81" s="33">
        <f t="shared" si="430"/>
        <v>18.717189716914493</v>
      </c>
      <c r="O81" s="33">
        <f t="shared" si="430"/>
        <v>21.963312240202086</v>
      </c>
      <c r="P81" s="33">
        <f t="shared" si="430"/>
        <v>25.718135306290868</v>
      </c>
      <c r="Q81" s="33">
        <f t="shared" si="430"/>
        <v>30.019965212106438</v>
      </c>
      <c r="R81" s="33">
        <f t="shared" si="430"/>
        <v>34.910936384762664</v>
      </c>
      <c r="S81" s="33">
        <f t="shared" si="430"/>
        <v>40.437058405713202</v>
      </c>
      <c r="T81" s="33">
        <f t="shared" si="430"/>
        <v>46.648303516210731</v>
      </c>
      <c r="U81" s="33">
        <f t="shared" si="430"/>
        <v>53.598729291818699</v>
      </c>
      <c r="V81" s="34">
        <f t="shared" si="430"/>
        <v>61.346632722476045</v>
      </c>
      <c r="W81" s="35">
        <f ca="1">(W77-(W77/(1+W78)))*W62</f>
        <v>69.970164039038394</v>
      </c>
      <c r="X81" s="35">
        <f t="shared" ref="X81:BE81" ca="1" si="431">(X77-(X77/(1+X78)))*X62</f>
        <v>78.677668147042638</v>
      </c>
      <c r="Y81" s="35">
        <f t="shared" ca="1" si="431"/>
        <v>87.454156815582451</v>
      </c>
      <c r="Z81" s="35">
        <f t="shared" ca="1" si="431"/>
        <v>96.291065755903702</v>
      </c>
      <c r="AA81" s="35">
        <f t="shared" ca="1" si="431"/>
        <v>105.17868107089653</v>
      </c>
      <c r="AB81" s="35">
        <f t="shared" ca="1" si="431"/>
        <v>114.10595309921504</v>
      </c>
      <c r="AC81" s="35">
        <f t="shared" ca="1" si="431"/>
        <v>123.06037740248568</v>
      </c>
      <c r="AD81" s="35">
        <f t="shared" ca="1" si="431"/>
        <v>132.02786715781428</v>
      </c>
      <c r="AE81" s="35">
        <f t="shared" ca="1" si="431"/>
        <v>140.99261547897015</v>
      </c>
      <c r="AF81" s="35">
        <f t="shared" ca="1" si="431"/>
        <v>149.93694689963863</v>
      </c>
      <c r="AG81" s="35">
        <f t="shared" ca="1" si="431"/>
        <v>158.84115720423324</v>
      </c>
      <c r="AH81" s="35">
        <f t="shared" ca="1" si="431"/>
        <v>167.68334073222422</v>
      </c>
      <c r="AI81" s="35">
        <f t="shared" ca="1" si="431"/>
        <v>176.43920421752966</v>
      </c>
      <c r="AJ81" s="35">
        <f t="shared" ca="1" si="431"/>
        <v>185.08186615602546</v>
      </c>
      <c r="AK81" s="35">
        <f t="shared" ca="1" si="431"/>
        <v>194.30038798422424</v>
      </c>
      <c r="AL81" s="35">
        <f t="shared" ca="1" si="431"/>
        <v>204.13098029594713</v>
      </c>
      <c r="AM81" s="35">
        <f t="shared" ca="1" si="431"/>
        <v>214.60479427477313</v>
      </c>
      <c r="AN81" s="35">
        <f t="shared" ca="1" si="431"/>
        <v>225.75465942100928</v>
      </c>
      <c r="AO81" s="35">
        <f t="shared" ca="1" si="431"/>
        <v>237.6152513104789</v>
      </c>
      <c r="AP81" s="35">
        <f t="shared" ca="1" si="431"/>
        <v>250.22319778029055</v>
      </c>
      <c r="AQ81" s="35">
        <f t="shared" ca="1" si="431"/>
        <v>263.61719065032969</v>
      </c>
      <c r="AR81" s="35">
        <f t="shared" ca="1" si="431"/>
        <v>277.83810404088837</v>
      </c>
      <c r="AS81" s="35">
        <f t="shared" ca="1" si="431"/>
        <v>292.9291196918951</v>
      </c>
      <c r="AT81" s="35">
        <f t="shared" ca="1" si="431"/>
        <v>308.93585970708313</v>
      </c>
      <c r="AU81" s="35">
        <f t="shared" ca="1" si="431"/>
        <v>325.9065271722576</v>
      </c>
      <c r="AV81" s="35">
        <f t="shared" ca="1" si="431"/>
        <v>343.89205512434279</v>
      </c>
      <c r="AW81" s="35">
        <f t="shared" ca="1" si="431"/>
        <v>362.94626437752038</v>
      </c>
      <c r="AX81" s="35">
        <f t="shared" ca="1" si="431"/>
        <v>383.12603074368639</v>
      </c>
      <c r="AY81" s="35">
        <f t="shared" ca="1" si="431"/>
        <v>404.49146221790784</v>
      </c>
      <c r="AZ81" s="35">
        <f t="shared" ca="1" si="431"/>
        <v>427.10608673445353</v>
      </c>
      <c r="BA81" s="35">
        <f t="shared" ca="1" si="431"/>
        <v>451.03705113672856</v>
      </c>
      <c r="BB81" s="35">
        <f t="shared" ca="1" si="431"/>
        <v>476.35533204385018</v>
      </c>
      <c r="BC81" s="35">
        <f t="shared" ca="1" si="431"/>
        <v>503.13595933917651</v>
      </c>
      <c r="BD81" s="35">
        <f t="shared" ca="1" si="431"/>
        <v>531.45825305093524</v>
      </c>
      <c r="BE81" s="35">
        <f t="shared" ca="1" si="431"/>
        <v>561.40607444244017</v>
      </c>
    </row>
    <row r="82" spans="2:57" s="33" customFormat="1" x14ac:dyDescent="0.2">
      <c r="B82" s="88"/>
      <c r="C82" s="35"/>
      <c r="I82" s="122" t="s">
        <v>35</v>
      </c>
      <c r="J82" s="33">
        <f>J68*J77</f>
        <v>100</v>
      </c>
      <c r="K82" s="33">
        <f>K68*J77</f>
        <v>100.52360866397902</v>
      </c>
      <c r="L82" s="33">
        <f t="shared" ref="L82:V82" si="432">L68*K77</f>
        <v>108.90792885120511</v>
      </c>
      <c r="M82" s="33">
        <f t="shared" si="432"/>
        <v>117.82042688046813</v>
      </c>
      <c r="N82" s="33">
        <f t="shared" si="432"/>
        <v>127.99137501962322</v>
      </c>
      <c r="O82" s="33">
        <f t="shared" si="432"/>
        <v>139.17009454555887</v>
      </c>
      <c r="P82" s="33">
        <f t="shared" si="432"/>
        <v>151.12924683897168</v>
      </c>
      <c r="Q82" s="33">
        <f t="shared" si="432"/>
        <v>163.67836676557451</v>
      </c>
      <c r="R82" s="33">
        <f t="shared" si="432"/>
        <v>176.65701676804034</v>
      </c>
      <c r="S82" s="33">
        <f t="shared" si="432"/>
        <v>189.92915680296105</v>
      </c>
      <c r="T82" s="33">
        <f t="shared" si="432"/>
        <v>203.37877184266358</v>
      </c>
      <c r="U82" s="33">
        <f t="shared" si="432"/>
        <v>216.9064542991396</v>
      </c>
      <c r="V82" s="34">
        <f t="shared" si="432"/>
        <v>230.42671132151284</v>
      </c>
      <c r="W82" s="35">
        <f ca="1">W68*(W77/(1+W78))</f>
        <v>263.24705985026088</v>
      </c>
      <c r="X82" s="35">
        <f t="shared" ref="X82:BE82" ca="1" si="433">X68*(X77/(1+X78))</f>
        <v>297.99536601255909</v>
      </c>
      <c r="Y82" s="35">
        <f t="shared" ca="1" si="433"/>
        <v>333.0504266067237</v>
      </c>
      <c r="Z82" s="35">
        <f t="shared" ca="1" si="433"/>
        <v>368.36498671113651</v>
      </c>
      <c r="AA82" s="35">
        <f t="shared" ca="1" si="433"/>
        <v>403.90240431116791</v>
      </c>
      <c r="AB82" s="35">
        <f t="shared" ca="1" si="433"/>
        <v>439.62105515093981</v>
      </c>
      <c r="AC82" s="35">
        <f t="shared" ca="1" si="433"/>
        <v>475.47372053440239</v>
      </c>
      <c r="AD82" s="35">
        <f t="shared" ca="1" si="433"/>
        <v>511.40709289462887</v>
      </c>
      <c r="AE82" s="35">
        <f t="shared" ca="1" si="433"/>
        <v>547.36124394515923</v>
      </c>
      <c r="AF82" s="35">
        <f t="shared" ca="1" si="433"/>
        <v>583.26905091202048</v>
      </c>
      <c r="AG82" s="35">
        <f t="shared" ca="1" si="433"/>
        <v>619.05557767674918</v>
      </c>
      <c r="AH82" s="35">
        <f t="shared" ca="1" si="433"/>
        <v>654.6374074449717</v>
      </c>
      <c r="AI82" s="35">
        <f t="shared" ca="1" si="433"/>
        <v>689.92192330684952</v>
      </c>
      <c r="AJ82" s="35">
        <f t="shared" ca="1" si="433"/>
        <v>724.8065327893006</v>
      </c>
      <c r="AK82" s="35">
        <f t="shared" ca="1" si="433"/>
        <v>760.61532694207563</v>
      </c>
      <c r="AL82" s="35">
        <f t="shared" ca="1" si="433"/>
        <v>798.80574044020966</v>
      </c>
      <c r="AM82" s="35">
        <f t="shared" ca="1" si="433"/>
        <v>839.51285894441708</v>
      </c>
      <c r="AN82" s="35">
        <f t="shared" ca="1" si="433"/>
        <v>882.86495533432492</v>
      </c>
      <c r="AO82" s="35">
        <f t="shared" ca="1" si="433"/>
        <v>928.99736805720943</v>
      </c>
      <c r="AP82" s="35">
        <f t="shared" ca="1" si="433"/>
        <v>978.05305069466522</v>
      </c>
      <c r="AQ82" s="35">
        <f t="shared" ca="1" si="433"/>
        <v>1030.1830088390652</v>
      </c>
      <c r="AR82" s="35">
        <f t="shared" ca="1" si="433"/>
        <v>1085.546761288972</v>
      </c>
      <c r="AS82" s="35">
        <f t="shared" ca="1" si="433"/>
        <v>1144.3128285059995</v>
      </c>
      <c r="AT82" s="35">
        <f t="shared" ca="1" si="433"/>
        <v>1206.6592499948931</v>
      </c>
      <c r="AU82" s="35">
        <f t="shared" ca="1" si="433"/>
        <v>1272.7741323557757</v>
      </c>
      <c r="AV82" s="35">
        <f t="shared" ca="1" si="433"/>
        <v>1342.8562298649565</v>
      </c>
      <c r="AW82" s="35">
        <f t="shared" ca="1" si="433"/>
        <v>1417.1155595550022</v>
      </c>
      <c r="AX82" s="35">
        <f t="shared" ca="1" si="433"/>
        <v>1495.7740528862107</v>
      </c>
      <c r="AY82" s="35">
        <f t="shared" ca="1" si="433"/>
        <v>1579.0662462306443</v>
      </c>
      <c r="AZ82" s="35">
        <f t="shared" ca="1" si="433"/>
        <v>1667.2400125269387</v>
      </c>
      <c r="BA82" s="35">
        <f t="shared" ca="1" si="433"/>
        <v>1760.5573366097681</v>
      </c>
      <c r="BB82" s="35">
        <f t="shared" ca="1" si="433"/>
        <v>1859.2951368725626</v>
      </c>
      <c r="BC82" s="35">
        <f t="shared" ca="1" si="433"/>
        <v>1963.7461360865204</v>
      </c>
      <c r="BD82" s="35">
        <f t="shared" ca="1" si="433"/>
        <v>2074.2197843736585</v>
      </c>
      <c r="BE82" s="35">
        <f t="shared" ca="1" si="433"/>
        <v>2191.0432375173159</v>
      </c>
    </row>
    <row r="83" spans="2:57" s="25" customFormat="1" ht="17" thickBot="1" x14ac:dyDescent="0.25">
      <c r="B83" s="181"/>
      <c r="C83" s="26"/>
      <c r="I83" s="131" t="s">
        <v>38</v>
      </c>
      <c r="J83" s="25">
        <f>J79+J80+J81-J82</f>
        <v>2340</v>
      </c>
      <c r="K83" s="25">
        <f t="shared" ref="K83:V83" si="434">K79+K80+K81-K82</f>
        <v>2723.8818293756026</v>
      </c>
      <c r="L83" s="25">
        <f t="shared" si="434"/>
        <v>3189.6021706158949</v>
      </c>
      <c r="M83" s="25">
        <f t="shared" si="434"/>
        <v>3744.0270455173154</v>
      </c>
      <c r="N83" s="25">
        <f t="shared" si="434"/>
        <v>4393.3024049156047</v>
      </c>
      <c r="O83" s="25">
        <f t="shared" si="434"/>
        <v>5144.3229117310748</v>
      </c>
      <c r="P83" s="25">
        <f t="shared" si="434"/>
        <v>6004.7486886555598</v>
      </c>
      <c r="Q83" s="25">
        <f t="shared" si="434"/>
        <v>6983.0056687864235</v>
      </c>
      <c r="R83" s="25">
        <f t="shared" si="434"/>
        <v>8088.2949662267038</v>
      </c>
      <c r="S83" s="25">
        <f t="shared" si="434"/>
        <v>9330.6103490263413</v>
      </c>
      <c r="T83" s="25">
        <f t="shared" si="434"/>
        <v>10720.762752223211</v>
      </c>
      <c r="U83" s="25">
        <f t="shared" si="434"/>
        <v>12270.411076766959</v>
      </c>
      <c r="V83" s="25">
        <f t="shared" si="434"/>
        <v>13995.184941364745</v>
      </c>
      <c r="W83" s="26">
        <f t="shared" ref="W83:BE83" ca="1" si="435">W79+W80+W81-W82</f>
        <v>15736.84986470797</v>
      </c>
      <c r="X83" s="26">
        <f t="shared" ca="1" si="435"/>
        <v>17492.321339946662</v>
      </c>
      <c r="Y83" s="26">
        <f t="shared" ca="1" si="435"/>
        <v>19259.878403314491</v>
      </c>
      <c r="Z83" s="26">
        <f t="shared" ca="1" si="435"/>
        <v>21037.578039112974</v>
      </c>
      <c r="AA83" s="26">
        <f t="shared" ca="1" si="435"/>
        <v>22823.210131865206</v>
      </c>
      <c r="AB83" s="26">
        <f t="shared" ca="1" si="435"/>
        <v>24614.273585773102</v>
      </c>
      <c r="AC83" s="26">
        <f t="shared" ca="1" si="435"/>
        <v>26407.950800165705</v>
      </c>
      <c r="AD83" s="26">
        <f t="shared" ca="1" si="435"/>
        <v>28201.080131259521</v>
      </c>
      <c r="AE83" s="26">
        <f t="shared" ca="1" si="435"/>
        <v>29990.126186147729</v>
      </c>
      <c r="AF83" s="26">
        <f t="shared" ca="1" si="435"/>
        <v>31771.147786101814</v>
      </c>
      <c r="AG83" s="26">
        <f t="shared" ca="1" si="435"/>
        <v>33539.763424334029</v>
      </c>
      <c r="AH83" s="26">
        <f t="shared" ca="1" si="435"/>
        <v>35291.114030544275</v>
      </c>
      <c r="AI83" s="26">
        <f t="shared" ca="1" si="435"/>
        <v>37019.82284082198</v>
      </c>
      <c r="AJ83" s="26">
        <f t="shared" ca="1" si="435"/>
        <v>38863.701629510004</v>
      </c>
      <c r="AK83" s="26">
        <f t="shared" ca="1" si="435"/>
        <v>40829.999135825361</v>
      </c>
      <c r="AL83" s="26">
        <f t="shared" ca="1" si="435"/>
        <v>42924.952883657272</v>
      </c>
      <c r="AM83" s="26">
        <f t="shared" ca="1" si="435"/>
        <v>45155.12944849734</v>
      </c>
      <c r="AN83" s="26">
        <f t="shared" ca="1" si="435"/>
        <v>47527.464586873954</v>
      </c>
      <c r="AO83" s="26">
        <f t="shared" ca="1" si="435"/>
        <v>50049.284542898997</v>
      </c>
      <c r="AP83" s="26">
        <f t="shared" ca="1" si="435"/>
        <v>52728.328395320939</v>
      </c>
      <c r="AQ83" s="26">
        <f t="shared" ca="1" si="435"/>
        <v>55572.771723223566</v>
      </c>
      <c r="AR83" s="26">
        <f t="shared" ca="1" si="435"/>
        <v>58591.251672186096</v>
      </c>
      <c r="AS83" s="26">
        <f t="shared" ca="1" si="435"/>
        <v>61792.893505560241</v>
      </c>
      <c r="AT83" s="26">
        <f t="shared" ca="1" si="435"/>
        <v>65187.338730702708</v>
      </c>
      <c r="AU83" s="26">
        <f t="shared" ca="1" si="435"/>
        <v>68784.774895532391</v>
      </c>
      <c r="AV83" s="26">
        <f t="shared" ca="1" si="435"/>
        <v>72595.967156654515</v>
      </c>
      <c r="AW83" s="26">
        <f t="shared" ca="1" si="435"/>
        <v>76632.291726536088</v>
      </c>
      <c r="AX83" s="26">
        <f t="shared" ca="1" si="435"/>
        <v>80905.771313846795</v>
      </c>
      <c r="AY83" s="26">
        <f t="shared" ca="1" si="435"/>
        <v>85429.1126781247</v>
      </c>
      <c r="AZ83" s="26">
        <f t="shared" ca="1" si="435"/>
        <v>90215.746427411374</v>
      </c>
      <c r="BA83" s="26">
        <f t="shared" ca="1" si="435"/>
        <v>95279.869195453764</v>
      </c>
      <c r="BB83" s="26">
        <f t="shared" ca="1" si="435"/>
        <v>100636.48834352176</v>
      </c>
      <c r="BC83" s="26">
        <f t="shared" ca="1" si="435"/>
        <v>106301.46934086962</v>
      </c>
      <c r="BD83" s="26">
        <f t="shared" ca="1" si="435"/>
        <v>112291.58598741327</v>
      </c>
      <c r="BE83" s="26">
        <f t="shared" ca="1" si="435"/>
        <v>118624.57365233453</v>
      </c>
    </row>
  </sheetData>
  <pageMargins left="0.7" right="0.7" top="0.75" bottom="0.75"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C153"/>
  <sheetViews>
    <sheetView showGridLines="0" topLeftCell="A11" workbookViewId="0">
      <pane xSplit="9" ySplit="1" topLeftCell="J12" activePane="bottomRight" state="frozen"/>
      <selection activeCell="A11" sqref="A11"/>
      <selection pane="topRight" activeCell="J11" sqref="J11"/>
      <selection pane="bottomLeft" activeCell="A12" sqref="A12"/>
      <selection pane="bottomRight" activeCell="A11" sqref="A11"/>
    </sheetView>
  </sheetViews>
  <sheetFormatPr baseColWidth="10" defaultRowHeight="16" outlineLevelRow="1" outlineLevelCol="1" x14ac:dyDescent="0.2"/>
  <cols>
    <col min="1" max="1" width="3.1640625" customWidth="1" outlineLevel="1"/>
    <col min="2" max="6" width="10.83203125" customWidth="1" outlineLevel="1"/>
    <col min="7" max="7" width="4" customWidth="1" outlineLevel="1"/>
    <col min="8" max="8" width="4" style="263" customWidth="1" outlineLevel="1"/>
    <col min="9" max="9" width="34.6640625" bestFit="1" customWidth="1"/>
    <col min="10" max="18" width="8.83203125" bestFit="1" customWidth="1"/>
    <col min="19" max="20" width="9.83203125" bestFit="1" customWidth="1"/>
    <col min="21" max="21" width="9.83203125" style="11" bestFit="1" customWidth="1"/>
    <col min="22" max="22" width="9.6640625" style="11" bestFit="1" customWidth="1"/>
    <col min="23" max="23" width="9.6640625" style="7" bestFit="1" customWidth="1"/>
    <col min="24" max="30" width="9.83203125" style="7" bestFit="1" customWidth="1"/>
    <col min="31" max="33" width="10.83203125" style="7" bestFit="1" customWidth="1"/>
    <col min="34" max="42" width="9.83203125" style="7" bestFit="1" customWidth="1"/>
    <col min="43" max="45" width="10.83203125" style="7" bestFit="1" customWidth="1"/>
    <col min="46" max="54" width="9.83203125" style="7" bestFit="1" customWidth="1"/>
    <col min="55" max="57" width="10.83203125" style="7" bestFit="1" customWidth="1"/>
  </cols>
  <sheetData>
    <row r="1" spans="2:81" hidden="1" x14ac:dyDescent="0.2">
      <c r="B1" t="s">
        <v>5</v>
      </c>
      <c r="J1">
        <f>WEEKDAY(J6)</f>
        <v>6</v>
      </c>
      <c r="K1">
        <f>WEEKDAY(K6)</f>
        <v>2</v>
      </c>
      <c r="L1">
        <f t="shared" ref="L1:BE1" si="0">WEEKDAY(L6)</f>
        <v>3</v>
      </c>
      <c r="M1">
        <f t="shared" si="0"/>
        <v>6</v>
      </c>
      <c r="N1">
        <f t="shared" si="0"/>
        <v>1</v>
      </c>
      <c r="O1">
        <f t="shared" si="0"/>
        <v>4</v>
      </c>
      <c r="P1">
        <f t="shared" si="0"/>
        <v>6</v>
      </c>
      <c r="Q1">
        <f t="shared" si="0"/>
        <v>2</v>
      </c>
      <c r="R1">
        <f t="shared" si="0"/>
        <v>5</v>
      </c>
      <c r="S1">
        <f t="shared" si="0"/>
        <v>7</v>
      </c>
      <c r="T1">
        <f t="shared" si="0"/>
        <v>3</v>
      </c>
      <c r="U1" s="11">
        <f t="shared" si="0"/>
        <v>5</v>
      </c>
      <c r="V1" s="11">
        <f t="shared" si="0"/>
        <v>1</v>
      </c>
      <c r="W1" s="7">
        <f t="shared" si="0"/>
        <v>4</v>
      </c>
      <c r="X1" s="7">
        <f t="shared" si="0"/>
        <v>4</v>
      </c>
      <c r="Y1" s="7">
        <f t="shared" si="0"/>
        <v>7</v>
      </c>
      <c r="Z1" s="7">
        <f t="shared" si="0"/>
        <v>2</v>
      </c>
      <c r="AA1" s="7">
        <f t="shared" si="0"/>
        <v>5</v>
      </c>
      <c r="AB1" s="7">
        <f t="shared" si="0"/>
        <v>7</v>
      </c>
      <c r="AC1" s="7">
        <f t="shared" si="0"/>
        <v>3</v>
      </c>
      <c r="AD1" s="7">
        <f t="shared" si="0"/>
        <v>6</v>
      </c>
      <c r="AE1" s="7">
        <f t="shared" si="0"/>
        <v>1</v>
      </c>
      <c r="AF1" s="7">
        <f t="shared" si="0"/>
        <v>4</v>
      </c>
      <c r="AG1" s="7">
        <f t="shared" si="0"/>
        <v>6</v>
      </c>
      <c r="AH1" s="7">
        <f t="shared" si="0"/>
        <v>2</v>
      </c>
      <c r="AI1" s="7">
        <f t="shared" si="0"/>
        <v>5</v>
      </c>
      <c r="AJ1" s="7">
        <f t="shared" si="0"/>
        <v>5</v>
      </c>
      <c r="AK1" s="7">
        <f t="shared" si="0"/>
        <v>1</v>
      </c>
      <c r="AL1" s="7">
        <f t="shared" si="0"/>
        <v>3</v>
      </c>
      <c r="AM1" s="7">
        <f t="shared" si="0"/>
        <v>6</v>
      </c>
      <c r="AN1" s="7">
        <f t="shared" si="0"/>
        <v>1</v>
      </c>
      <c r="AO1" s="7">
        <f t="shared" si="0"/>
        <v>4</v>
      </c>
      <c r="AP1" s="7">
        <f t="shared" si="0"/>
        <v>7</v>
      </c>
      <c r="AQ1" s="7">
        <f t="shared" si="0"/>
        <v>2</v>
      </c>
      <c r="AR1" s="7">
        <f t="shared" si="0"/>
        <v>5</v>
      </c>
      <c r="AS1" s="7">
        <f t="shared" si="0"/>
        <v>7</v>
      </c>
      <c r="AT1" s="7">
        <f t="shared" si="0"/>
        <v>3</v>
      </c>
      <c r="AU1" s="7">
        <f t="shared" si="0"/>
        <v>6</v>
      </c>
      <c r="AV1" s="7">
        <f t="shared" si="0"/>
        <v>6</v>
      </c>
      <c r="AW1" s="7">
        <f t="shared" si="0"/>
        <v>2</v>
      </c>
      <c r="AX1" s="7">
        <f t="shared" si="0"/>
        <v>4</v>
      </c>
      <c r="AY1" s="7">
        <f t="shared" si="0"/>
        <v>7</v>
      </c>
      <c r="AZ1" s="7">
        <f t="shared" si="0"/>
        <v>2</v>
      </c>
      <c r="BA1" s="7">
        <f t="shared" si="0"/>
        <v>5</v>
      </c>
      <c r="BB1" s="7">
        <f t="shared" si="0"/>
        <v>1</v>
      </c>
      <c r="BC1" s="7">
        <f t="shared" si="0"/>
        <v>3</v>
      </c>
      <c r="BD1" s="7">
        <f t="shared" si="0"/>
        <v>6</v>
      </c>
      <c r="BE1" s="7">
        <f t="shared" si="0"/>
        <v>1</v>
      </c>
    </row>
    <row r="2" spans="2:81" hidden="1" x14ac:dyDescent="0.2">
      <c r="B2" t="s">
        <v>4</v>
      </c>
      <c r="J2">
        <f>WEEKNUM(J6)</f>
        <v>1</v>
      </c>
      <c r="K2">
        <f>WEEKNUM(K6)</f>
        <v>6</v>
      </c>
      <c r="L2">
        <f t="shared" ref="L2:BE2" si="1">WEEKNUM(L6)</f>
        <v>10</v>
      </c>
      <c r="M2">
        <f t="shared" si="1"/>
        <v>14</v>
      </c>
      <c r="N2">
        <f t="shared" si="1"/>
        <v>19</v>
      </c>
      <c r="O2">
        <f t="shared" si="1"/>
        <v>23</v>
      </c>
      <c r="P2">
        <f t="shared" si="1"/>
        <v>27</v>
      </c>
      <c r="Q2">
        <f t="shared" si="1"/>
        <v>32</v>
      </c>
      <c r="R2">
        <f t="shared" si="1"/>
        <v>36</v>
      </c>
      <c r="S2">
        <f t="shared" si="1"/>
        <v>40</v>
      </c>
      <c r="T2">
        <f t="shared" si="1"/>
        <v>45</v>
      </c>
      <c r="U2" s="11">
        <f t="shared" si="1"/>
        <v>49</v>
      </c>
      <c r="V2" s="11">
        <f t="shared" si="1"/>
        <v>1</v>
      </c>
      <c r="W2" s="7">
        <f t="shared" si="1"/>
        <v>5</v>
      </c>
      <c r="X2" s="7">
        <f t="shared" si="1"/>
        <v>9</v>
      </c>
      <c r="Y2" s="7">
        <f t="shared" si="1"/>
        <v>13</v>
      </c>
      <c r="Z2" s="7">
        <f t="shared" si="1"/>
        <v>18</v>
      </c>
      <c r="AA2" s="7">
        <f t="shared" si="1"/>
        <v>22</v>
      </c>
      <c r="AB2" s="7">
        <f t="shared" si="1"/>
        <v>26</v>
      </c>
      <c r="AC2" s="7">
        <f t="shared" si="1"/>
        <v>31</v>
      </c>
      <c r="AD2" s="7">
        <f t="shared" si="1"/>
        <v>35</v>
      </c>
      <c r="AE2" s="7">
        <f t="shared" si="1"/>
        <v>40</v>
      </c>
      <c r="AF2" s="7">
        <f t="shared" si="1"/>
        <v>44</v>
      </c>
      <c r="AG2" s="7">
        <f t="shared" si="1"/>
        <v>48</v>
      </c>
      <c r="AH2" s="7">
        <f t="shared" si="1"/>
        <v>1</v>
      </c>
      <c r="AI2" s="7">
        <f t="shared" si="1"/>
        <v>5</v>
      </c>
      <c r="AJ2" s="7">
        <f t="shared" si="1"/>
        <v>9</v>
      </c>
      <c r="AK2" s="7">
        <f t="shared" si="1"/>
        <v>14</v>
      </c>
      <c r="AL2" s="7">
        <f t="shared" si="1"/>
        <v>18</v>
      </c>
      <c r="AM2" s="7">
        <f t="shared" si="1"/>
        <v>22</v>
      </c>
      <c r="AN2" s="7">
        <f t="shared" si="1"/>
        <v>27</v>
      </c>
      <c r="AO2" s="7">
        <f t="shared" si="1"/>
        <v>31</v>
      </c>
      <c r="AP2" s="7">
        <f t="shared" si="1"/>
        <v>35</v>
      </c>
      <c r="AQ2" s="7">
        <f t="shared" si="1"/>
        <v>40</v>
      </c>
      <c r="AR2" s="7">
        <f t="shared" si="1"/>
        <v>44</v>
      </c>
      <c r="AS2" s="7">
        <f t="shared" si="1"/>
        <v>48</v>
      </c>
      <c r="AT2" s="7">
        <f t="shared" si="1"/>
        <v>1</v>
      </c>
      <c r="AU2" s="7">
        <f t="shared" si="1"/>
        <v>5</v>
      </c>
      <c r="AV2" s="7">
        <f t="shared" si="1"/>
        <v>9</v>
      </c>
      <c r="AW2" s="7">
        <f t="shared" si="1"/>
        <v>14</v>
      </c>
      <c r="AX2" s="7">
        <f t="shared" si="1"/>
        <v>18</v>
      </c>
      <c r="AY2" s="7">
        <f t="shared" si="1"/>
        <v>22</v>
      </c>
      <c r="AZ2" s="7">
        <f t="shared" si="1"/>
        <v>27</v>
      </c>
      <c r="BA2" s="7">
        <f t="shared" si="1"/>
        <v>31</v>
      </c>
      <c r="BB2" s="7">
        <f t="shared" si="1"/>
        <v>36</v>
      </c>
      <c r="BC2" s="7">
        <f t="shared" si="1"/>
        <v>40</v>
      </c>
      <c r="BD2" s="7">
        <f t="shared" si="1"/>
        <v>44</v>
      </c>
      <c r="BE2" s="7">
        <f t="shared" si="1"/>
        <v>49</v>
      </c>
    </row>
    <row r="3" spans="2:81" hidden="1" x14ac:dyDescent="0.2">
      <c r="B3" t="s">
        <v>3</v>
      </c>
      <c r="J3">
        <f>YEAR(J6)</f>
        <v>2016</v>
      </c>
      <c r="K3">
        <f>YEAR(K6)</f>
        <v>2016</v>
      </c>
      <c r="L3">
        <f t="shared" ref="L3:BE3" si="2">YEAR(L6)</f>
        <v>2016</v>
      </c>
      <c r="M3">
        <f t="shared" si="2"/>
        <v>2016</v>
      </c>
      <c r="N3">
        <f t="shared" si="2"/>
        <v>2016</v>
      </c>
      <c r="O3">
        <f t="shared" si="2"/>
        <v>2016</v>
      </c>
      <c r="P3">
        <f t="shared" si="2"/>
        <v>2016</v>
      </c>
      <c r="Q3">
        <f t="shared" si="2"/>
        <v>2016</v>
      </c>
      <c r="R3">
        <f t="shared" si="2"/>
        <v>2016</v>
      </c>
      <c r="S3">
        <f t="shared" si="2"/>
        <v>2016</v>
      </c>
      <c r="T3">
        <f t="shared" si="2"/>
        <v>2016</v>
      </c>
      <c r="U3" s="11">
        <f t="shared" si="2"/>
        <v>2016</v>
      </c>
      <c r="V3" s="11">
        <f t="shared" si="2"/>
        <v>2017</v>
      </c>
      <c r="W3" s="7">
        <f t="shared" si="2"/>
        <v>2017</v>
      </c>
      <c r="X3" s="7">
        <f t="shared" si="2"/>
        <v>2017</v>
      </c>
      <c r="Y3" s="7">
        <f t="shared" si="2"/>
        <v>2017</v>
      </c>
      <c r="Z3" s="7">
        <f t="shared" si="2"/>
        <v>2017</v>
      </c>
      <c r="AA3" s="7">
        <f t="shared" si="2"/>
        <v>2017</v>
      </c>
      <c r="AB3" s="7">
        <f t="shared" si="2"/>
        <v>2017</v>
      </c>
      <c r="AC3" s="7">
        <f t="shared" si="2"/>
        <v>2017</v>
      </c>
      <c r="AD3" s="7">
        <f t="shared" si="2"/>
        <v>2017</v>
      </c>
      <c r="AE3" s="7">
        <f t="shared" si="2"/>
        <v>2017</v>
      </c>
      <c r="AF3" s="7">
        <f t="shared" si="2"/>
        <v>2017</v>
      </c>
      <c r="AG3" s="7">
        <f t="shared" si="2"/>
        <v>2017</v>
      </c>
      <c r="AH3" s="7">
        <f t="shared" si="2"/>
        <v>2018</v>
      </c>
      <c r="AI3" s="7">
        <f t="shared" si="2"/>
        <v>2018</v>
      </c>
      <c r="AJ3" s="7">
        <f t="shared" si="2"/>
        <v>2018</v>
      </c>
      <c r="AK3" s="7">
        <f t="shared" si="2"/>
        <v>2018</v>
      </c>
      <c r="AL3" s="7">
        <f t="shared" si="2"/>
        <v>2018</v>
      </c>
      <c r="AM3" s="7">
        <f t="shared" si="2"/>
        <v>2018</v>
      </c>
      <c r="AN3" s="7">
        <f t="shared" si="2"/>
        <v>2018</v>
      </c>
      <c r="AO3" s="7">
        <f t="shared" si="2"/>
        <v>2018</v>
      </c>
      <c r="AP3" s="7">
        <f t="shared" si="2"/>
        <v>2018</v>
      </c>
      <c r="AQ3" s="7">
        <f t="shared" si="2"/>
        <v>2018</v>
      </c>
      <c r="AR3" s="7">
        <f t="shared" si="2"/>
        <v>2018</v>
      </c>
      <c r="AS3" s="7">
        <f t="shared" si="2"/>
        <v>2018</v>
      </c>
      <c r="AT3" s="7">
        <f t="shared" si="2"/>
        <v>2019</v>
      </c>
      <c r="AU3" s="7">
        <f t="shared" si="2"/>
        <v>2019</v>
      </c>
      <c r="AV3" s="7">
        <f t="shared" si="2"/>
        <v>2019</v>
      </c>
      <c r="AW3" s="7">
        <f t="shared" si="2"/>
        <v>2019</v>
      </c>
      <c r="AX3" s="7">
        <f t="shared" si="2"/>
        <v>2019</v>
      </c>
      <c r="AY3" s="7">
        <f t="shared" si="2"/>
        <v>2019</v>
      </c>
      <c r="AZ3" s="7">
        <f t="shared" si="2"/>
        <v>2019</v>
      </c>
      <c r="BA3" s="7">
        <f t="shared" si="2"/>
        <v>2019</v>
      </c>
      <c r="BB3" s="7">
        <f t="shared" si="2"/>
        <v>2019</v>
      </c>
      <c r="BC3" s="7">
        <f t="shared" si="2"/>
        <v>2019</v>
      </c>
      <c r="BD3" s="7">
        <f t="shared" si="2"/>
        <v>2019</v>
      </c>
      <c r="BE3" s="7">
        <f t="shared" si="2"/>
        <v>2019</v>
      </c>
    </row>
    <row r="4" spans="2:81" hidden="1" x14ac:dyDescent="0.2">
      <c r="B4" t="s">
        <v>2</v>
      </c>
      <c r="J4">
        <f>MONTH(J6)</f>
        <v>1</v>
      </c>
      <c r="K4">
        <f>MONTH(K6)</f>
        <v>2</v>
      </c>
      <c r="L4">
        <f t="shared" ref="L4:BE4" si="3">MONTH(L6)</f>
        <v>3</v>
      </c>
      <c r="M4">
        <f t="shared" si="3"/>
        <v>4</v>
      </c>
      <c r="N4">
        <f t="shared" si="3"/>
        <v>5</v>
      </c>
      <c r="O4">
        <f t="shared" si="3"/>
        <v>6</v>
      </c>
      <c r="P4">
        <f t="shared" si="3"/>
        <v>7</v>
      </c>
      <c r="Q4">
        <f t="shared" si="3"/>
        <v>8</v>
      </c>
      <c r="R4">
        <f t="shared" si="3"/>
        <v>9</v>
      </c>
      <c r="S4">
        <f t="shared" si="3"/>
        <v>10</v>
      </c>
      <c r="T4">
        <f t="shared" si="3"/>
        <v>11</v>
      </c>
      <c r="U4" s="11">
        <f t="shared" si="3"/>
        <v>12</v>
      </c>
      <c r="V4" s="11">
        <f t="shared" si="3"/>
        <v>1</v>
      </c>
      <c r="W4" s="7">
        <f t="shared" si="3"/>
        <v>2</v>
      </c>
      <c r="X4" s="7">
        <f t="shared" si="3"/>
        <v>3</v>
      </c>
      <c r="Y4" s="7">
        <f t="shared" si="3"/>
        <v>4</v>
      </c>
      <c r="Z4" s="7">
        <f t="shared" si="3"/>
        <v>5</v>
      </c>
      <c r="AA4" s="7">
        <f t="shared" si="3"/>
        <v>6</v>
      </c>
      <c r="AB4" s="7">
        <f t="shared" si="3"/>
        <v>7</v>
      </c>
      <c r="AC4" s="7">
        <f t="shared" si="3"/>
        <v>8</v>
      </c>
      <c r="AD4" s="7">
        <f t="shared" si="3"/>
        <v>9</v>
      </c>
      <c r="AE4" s="7">
        <f t="shared" si="3"/>
        <v>10</v>
      </c>
      <c r="AF4" s="7">
        <f t="shared" si="3"/>
        <v>11</v>
      </c>
      <c r="AG4" s="7">
        <f t="shared" si="3"/>
        <v>12</v>
      </c>
      <c r="AH4" s="7">
        <f t="shared" si="3"/>
        <v>1</v>
      </c>
      <c r="AI4" s="7">
        <f t="shared" si="3"/>
        <v>2</v>
      </c>
      <c r="AJ4" s="7">
        <f t="shared" si="3"/>
        <v>3</v>
      </c>
      <c r="AK4" s="7">
        <f t="shared" si="3"/>
        <v>4</v>
      </c>
      <c r="AL4" s="7">
        <f t="shared" si="3"/>
        <v>5</v>
      </c>
      <c r="AM4" s="7">
        <f t="shared" si="3"/>
        <v>6</v>
      </c>
      <c r="AN4" s="7">
        <f t="shared" si="3"/>
        <v>7</v>
      </c>
      <c r="AO4" s="7">
        <f t="shared" si="3"/>
        <v>8</v>
      </c>
      <c r="AP4" s="7">
        <f t="shared" si="3"/>
        <v>9</v>
      </c>
      <c r="AQ4" s="7">
        <f t="shared" si="3"/>
        <v>10</v>
      </c>
      <c r="AR4" s="7">
        <f t="shared" si="3"/>
        <v>11</v>
      </c>
      <c r="AS4" s="7">
        <f t="shared" si="3"/>
        <v>12</v>
      </c>
      <c r="AT4" s="7">
        <f t="shared" si="3"/>
        <v>1</v>
      </c>
      <c r="AU4" s="7">
        <f t="shared" si="3"/>
        <v>2</v>
      </c>
      <c r="AV4" s="7">
        <f t="shared" si="3"/>
        <v>3</v>
      </c>
      <c r="AW4" s="7">
        <f t="shared" si="3"/>
        <v>4</v>
      </c>
      <c r="AX4" s="7">
        <f t="shared" si="3"/>
        <v>5</v>
      </c>
      <c r="AY4" s="7">
        <f t="shared" si="3"/>
        <v>6</v>
      </c>
      <c r="AZ4" s="7">
        <f t="shared" si="3"/>
        <v>7</v>
      </c>
      <c r="BA4" s="7">
        <f t="shared" si="3"/>
        <v>8</v>
      </c>
      <c r="BB4" s="7">
        <f t="shared" si="3"/>
        <v>9</v>
      </c>
      <c r="BC4" s="7">
        <f t="shared" si="3"/>
        <v>10</v>
      </c>
      <c r="BD4" s="7">
        <f t="shared" si="3"/>
        <v>11</v>
      </c>
      <c r="BE4" s="7">
        <f t="shared" si="3"/>
        <v>12</v>
      </c>
    </row>
    <row r="5" spans="2:81" hidden="1" x14ac:dyDescent="0.2">
      <c r="B5" t="s">
        <v>1</v>
      </c>
      <c r="J5">
        <f>DAY(J6)</f>
        <v>1</v>
      </c>
      <c r="K5">
        <f>DAY(K6)</f>
        <v>1</v>
      </c>
      <c r="L5">
        <f t="shared" ref="L5:BE5" si="4">DAY(L6)</f>
        <v>1</v>
      </c>
      <c r="M5">
        <f t="shared" si="4"/>
        <v>1</v>
      </c>
      <c r="N5">
        <f t="shared" si="4"/>
        <v>1</v>
      </c>
      <c r="O5">
        <f t="shared" si="4"/>
        <v>1</v>
      </c>
      <c r="P5">
        <f t="shared" si="4"/>
        <v>1</v>
      </c>
      <c r="Q5">
        <f t="shared" si="4"/>
        <v>1</v>
      </c>
      <c r="R5">
        <f t="shared" si="4"/>
        <v>1</v>
      </c>
      <c r="S5">
        <f t="shared" si="4"/>
        <v>1</v>
      </c>
      <c r="T5">
        <f t="shared" si="4"/>
        <v>1</v>
      </c>
      <c r="U5" s="11">
        <f t="shared" si="4"/>
        <v>1</v>
      </c>
      <c r="V5" s="11">
        <f t="shared" si="4"/>
        <v>1</v>
      </c>
      <c r="W5" s="7">
        <f t="shared" si="4"/>
        <v>1</v>
      </c>
      <c r="X5" s="7">
        <f t="shared" si="4"/>
        <v>1</v>
      </c>
      <c r="Y5" s="7">
        <f t="shared" si="4"/>
        <v>1</v>
      </c>
      <c r="Z5" s="7">
        <f t="shared" si="4"/>
        <v>1</v>
      </c>
      <c r="AA5" s="7">
        <f t="shared" si="4"/>
        <v>1</v>
      </c>
      <c r="AB5" s="7">
        <f t="shared" si="4"/>
        <v>1</v>
      </c>
      <c r="AC5" s="7">
        <f t="shared" si="4"/>
        <v>1</v>
      </c>
      <c r="AD5" s="7">
        <f t="shared" si="4"/>
        <v>1</v>
      </c>
      <c r="AE5" s="7">
        <f t="shared" si="4"/>
        <v>1</v>
      </c>
      <c r="AF5" s="7">
        <f t="shared" si="4"/>
        <v>1</v>
      </c>
      <c r="AG5" s="7">
        <f t="shared" si="4"/>
        <v>1</v>
      </c>
      <c r="AH5" s="7">
        <f t="shared" si="4"/>
        <v>1</v>
      </c>
      <c r="AI5" s="7">
        <f t="shared" si="4"/>
        <v>1</v>
      </c>
      <c r="AJ5" s="7">
        <f t="shared" si="4"/>
        <v>1</v>
      </c>
      <c r="AK5" s="7">
        <f t="shared" si="4"/>
        <v>1</v>
      </c>
      <c r="AL5" s="7">
        <f t="shared" si="4"/>
        <v>1</v>
      </c>
      <c r="AM5" s="7">
        <f t="shared" si="4"/>
        <v>1</v>
      </c>
      <c r="AN5" s="7">
        <f t="shared" si="4"/>
        <v>1</v>
      </c>
      <c r="AO5" s="7">
        <f t="shared" si="4"/>
        <v>1</v>
      </c>
      <c r="AP5" s="7">
        <f t="shared" si="4"/>
        <v>1</v>
      </c>
      <c r="AQ5" s="7">
        <f t="shared" si="4"/>
        <v>1</v>
      </c>
      <c r="AR5" s="7">
        <f t="shared" si="4"/>
        <v>1</v>
      </c>
      <c r="AS5" s="7">
        <f t="shared" si="4"/>
        <v>1</v>
      </c>
      <c r="AT5" s="7">
        <f t="shared" si="4"/>
        <v>1</v>
      </c>
      <c r="AU5" s="7">
        <f t="shared" si="4"/>
        <v>1</v>
      </c>
      <c r="AV5" s="7">
        <f t="shared" si="4"/>
        <v>1</v>
      </c>
      <c r="AW5" s="7">
        <f t="shared" si="4"/>
        <v>1</v>
      </c>
      <c r="AX5" s="7">
        <f t="shared" si="4"/>
        <v>1</v>
      </c>
      <c r="AY5" s="7">
        <f t="shared" si="4"/>
        <v>1</v>
      </c>
      <c r="AZ5" s="7">
        <f t="shared" si="4"/>
        <v>1</v>
      </c>
      <c r="BA5" s="7">
        <f t="shared" si="4"/>
        <v>1</v>
      </c>
      <c r="BB5" s="7">
        <f t="shared" si="4"/>
        <v>1</v>
      </c>
      <c r="BC5" s="7">
        <f t="shared" si="4"/>
        <v>1</v>
      </c>
      <c r="BD5" s="7">
        <f t="shared" si="4"/>
        <v>1</v>
      </c>
      <c r="BE5" s="7">
        <f t="shared" si="4"/>
        <v>1</v>
      </c>
    </row>
    <row r="6" spans="2:81" hidden="1" x14ac:dyDescent="0.2">
      <c r="J6" s="1">
        <v>42370</v>
      </c>
      <c r="K6" s="1">
        <v>42401</v>
      </c>
      <c r="L6" s="1">
        <v>42430</v>
      </c>
      <c r="M6" s="1">
        <v>42461</v>
      </c>
      <c r="N6" s="1">
        <v>42491</v>
      </c>
      <c r="O6" s="1">
        <v>42522</v>
      </c>
      <c r="P6" s="1">
        <v>42552</v>
      </c>
      <c r="Q6" s="1">
        <v>42583</v>
      </c>
      <c r="R6" s="1">
        <v>42614</v>
      </c>
      <c r="S6" s="1">
        <v>42644</v>
      </c>
      <c r="T6" s="1">
        <v>42675</v>
      </c>
      <c r="U6" s="12">
        <v>42705</v>
      </c>
      <c r="V6" s="12">
        <v>42736</v>
      </c>
      <c r="W6" s="8">
        <v>42767</v>
      </c>
      <c r="X6" s="8">
        <v>42795</v>
      </c>
      <c r="Y6" s="8">
        <v>42826</v>
      </c>
      <c r="Z6" s="8">
        <v>42856</v>
      </c>
      <c r="AA6" s="8">
        <v>42887</v>
      </c>
      <c r="AB6" s="8">
        <v>42917</v>
      </c>
      <c r="AC6" s="8">
        <v>42948</v>
      </c>
      <c r="AD6" s="8">
        <v>42979</v>
      </c>
      <c r="AE6" s="8">
        <v>43009</v>
      </c>
      <c r="AF6" s="8">
        <v>43040</v>
      </c>
      <c r="AG6" s="8">
        <v>43070</v>
      </c>
      <c r="AH6" s="8">
        <v>43101</v>
      </c>
      <c r="AI6" s="8">
        <v>43132</v>
      </c>
      <c r="AJ6" s="8">
        <v>43160</v>
      </c>
      <c r="AK6" s="8">
        <v>43191</v>
      </c>
      <c r="AL6" s="8">
        <v>43221</v>
      </c>
      <c r="AM6" s="8">
        <v>43252</v>
      </c>
      <c r="AN6" s="8">
        <v>43282</v>
      </c>
      <c r="AO6" s="8">
        <v>43313</v>
      </c>
      <c r="AP6" s="8">
        <v>43344</v>
      </c>
      <c r="AQ6" s="8">
        <v>43374</v>
      </c>
      <c r="AR6" s="8">
        <v>43405</v>
      </c>
      <c r="AS6" s="8">
        <v>43435</v>
      </c>
      <c r="AT6" s="8">
        <v>43466</v>
      </c>
      <c r="AU6" s="8">
        <v>43497</v>
      </c>
      <c r="AV6" s="8">
        <v>43525</v>
      </c>
      <c r="AW6" s="8">
        <v>43556</v>
      </c>
      <c r="AX6" s="8">
        <v>43586</v>
      </c>
      <c r="AY6" s="8">
        <v>43617</v>
      </c>
      <c r="AZ6" s="8">
        <v>43647</v>
      </c>
      <c r="BA6" s="8">
        <v>43678</v>
      </c>
      <c r="BB6" s="8">
        <v>43709</v>
      </c>
      <c r="BC6" s="8">
        <v>43739</v>
      </c>
      <c r="BD6" s="8">
        <v>43770</v>
      </c>
      <c r="BE6" s="8">
        <v>43800</v>
      </c>
    </row>
    <row r="7" spans="2:81" hidden="1" x14ac:dyDescent="0.2">
      <c r="G7" s="1"/>
      <c r="H7" s="264"/>
      <c r="I7" s="1"/>
      <c r="J7" s="1" t="str">
        <f t="shared" ref="J7:V7" ca="1" si="5">IF(TODAY()&lt;J6,"estimates","")</f>
        <v/>
      </c>
      <c r="K7" s="1" t="str">
        <f t="shared" ca="1" si="5"/>
        <v/>
      </c>
      <c r="L7" s="1" t="str">
        <f t="shared" ca="1" si="5"/>
        <v/>
      </c>
      <c r="M7" s="1" t="str">
        <f t="shared" ca="1" si="5"/>
        <v/>
      </c>
      <c r="N7" s="1" t="str">
        <f t="shared" ca="1" si="5"/>
        <v/>
      </c>
      <c r="O7" s="1" t="str">
        <f t="shared" ca="1" si="5"/>
        <v/>
      </c>
      <c r="P7" s="1" t="str">
        <f t="shared" ca="1" si="5"/>
        <v/>
      </c>
      <c r="Q7" s="1" t="str">
        <f t="shared" ca="1" si="5"/>
        <v/>
      </c>
      <c r="R7" s="1" t="str">
        <f t="shared" ca="1" si="5"/>
        <v/>
      </c>
      <c r="S7" s="1" t="str">
        <f t="shared" ca="1" si="5"/>
        <v/>
      </c>
      <c r="T7" s="1" t="str">
        <f t="shared" ca="1" si="5"/>
        <v/>
      </c>
      <c r="U7" s="12" t="str">
        <f t="shared" ca="1" si="5"/>
        <v/>
      </c>
      <c r="V7" s="12" t="str">
        <f t="shared" ca="1" si="5"/>
        <v/>
      </c>
      <c r="W7" s="8" t="str">
        <f ca="1">IF(TODAY()&lt;=DATE(YEAR(W6),MONTH(W6),DAY(31)),"estimates","")</f>
        <v/>
      </c>
      <c r="X7" s="8" t="str">
        <f t="shared" ref="X7:BE7" ca="1" si="6">IF(TODAY()&lt;=DATE(YEAR(X6),MONTH(X6),DAY(31)),"estimates","")</f>
        <v>estimates</v>
      </c>
      <c r="Y7" s="8" t="str">
        <f t="shared" ca="1" si="6"/>
        <v>estimates</v>
      </c>
      <c r="Z7" s="8" t="str">
        <f t="shared" ca="1" si="6"/>
        <v>estimates</v>
      </c>
      <c r="AA7" s="8" t="str">
        <f t="shared" ca="1" si="6"/>
        <v>estimates</v>
      </c>
      <c r="AB7" s="8" t="str">
        <f t="shared" ca="1" si="6"/>
        <v>estimates</v>
      </c>
      <c r="AC7" s="8" t="str">
        <f t="shared" ca="1" si="6"/>
        <v>estimates</v>
      </c>
      <c r="AD7" s="8" t="str">
        <f t="shared" ca="1" si="6"/>
        <v>estimates</v>
      </c>
      <c r="AE7" s="8" t="str">
        <f t="shared" ca="1" si="6"/>
        <v>estimates</v>
      </c>
      <c r="AF7" s="8" t="str">
        <f t="shared" ca="1" si="6"/>
        <v>estimates</v>
      </c>
      <c r="AG7" s="8" t="str">
        <f t="shared" ca="1" si="6"/>
        <v>estimates</v>
      </c>
      <c r="AH7" s="8" t="str">
        <f t="shared" ca="1" si="6"/>
        <v>estimates</v>
      </c>
      <c r="AI7" s="8" t="str">
        <f t="shared" ca="1" si="6"/>
        <v>estimates</v>
      </c>
      <c r="AJ7" s="8" t="str">
        <f t="shared" ca="1" si="6"/>
        <v>estimates</v>
      </c>
      <c r="AK7" s="8" t="str">
        <f t="shared" ca="1" si="6"/>
        <v>estimates</v>
      </c>
      <c r="AL7" s="8" t="str">
        <f t="shared" ca="1" si="6"/>
        <v>estimates</v>
      </c>
      <c r="AM7" s="8" t="str">
        <f t="shared" ca="1" si="6"/>
        <v>estimates</v>
      </c>
      <c r="AN7" s="8" t="str">
        <f t="shared" ca="1" si="6"/>
        <v>estimates</v>
      </c>
      <c r="AO7" s="8" t="str">
        <f t="shared" ca="1" si="6"/>
        <v>estimates</v>
      </c>
      <c r="AP7" s="8" t="str">
        <f t="shared" ca="1" si="6"/>
        <v>estimates</v>
      </c>
      <c r="AQ7" s="8" t="str">
        <f t="shared" ca="1" si="6"/>
        <v>estimates</v>
      </c>
      <c r="AR7" s="8" t="str">
        <f t="shared" ca="1" si="6"/>
        <v>estimates</v>
      </c>
      <c r="AS7" s="8" t="str">
        <f t="shared" ca="1" si="6"/>
        <v>estimates</v>
      </c>
      <c r="AT7" s="8" t="str">
        <f t="shared" ca="1" si="6"/>
        <v>estimates</v>
      </c>
      <c r="AU7" s="8" t="str">
        <f t="shared" ca="1" si="6"/>
        <v>estimates</v>
      </c>
      <c r="AV7" s="8" t="str">
        <f t="shared" ca="1" si="6"/>
        <v>estimates</v>
      </c>
      <c r="AW7" s="8" t="str">
        <f t="shared" ca="1" si="6"/>
        <v>estimates</v>
      </c>
      <c r="AX7" s="8" t="str">
        <f t="shared" ca="1" si="6"/>
        <v>estimates</v>
      </c>
      <c r="AY7" s="8" t="str">
        <f t="shared" ca="1" si="6"/>
        <v>estimates</v>
      </c>
      <c r="AZ7" s="8" t="str">
        <f t="shared" ca="1" si="6"/>
        <v>estimates</v>
      </c>
      <c r="BA7" s="8" t="str">
        <f t="shared" ca="1" si="6"/>
        <v>estimates</v>
      </c>
      <c r="BB7" s="8" t="str">
        <f t="shared" ca="1" si="6"/>
        <v>estimates</v>
      </c>
      <c r="BC7" s="8" t="str">
        <f t="shared" ca="1" si="6"/>
        <v>estimates</v>
      </c>
      <c r="BD7" s="8" t="str">
        <f t="shared" ca="1" si="6"/>
        <v>estimates</v>
      </c>
      <c r="BE7" s="8" t="str">
        <f t="shared" ca="1" si="6"/>
        <v>estimates</v>
      </c>
      <c r="BF7" s="1"/>
      <c r="BG7" s="1"/>
      <c r="BH7" s="1"/>
      <c r="BI7" s="1"/>
      <c r="BJ7" s="1"/>
      <c r="BK7" s="1"/>
      <c r="BL7" s="1"/>
      <c r="BM7" s="1"/>
      <c r="BN7" s="1"/>
      <c r="BO7" s="1"/>
      <c r="BP7" s="1"/>
      <c r="BQ7" s="1"/>
      <c r="BR7" s="1"/>
      <c r="BS7" s="1"/>
      <c r="BT7" s="1"/>
      <c r="BU7" s="1"/>
      <c r="BV7" s="1"/>
      <c r="BW7" s="1"/>
      <c r="BX7" s="1"/>
      <c r="BY7" s="1"/>
      <c r="BZ7" s="1"/>
      <c r="CA7" s="1"/>
      <c r="CB7" s="1"/>
      <c r="CC7" s="1"/>
    </row>
    <row r="8" spans="2:81" hidden="1" x14ac:dyDescent="0.2">
      <c r="J8" s="1"/>
      <c r="K8" s="1"/>
      <c r="L8" s="1"/>
      <c r="M8" s="1"/>
      <c r="N8" s="1"/>
      <c r="O8" s="1"/>
      <c r="P8" s="1"/>
      <c r="Q8" s="1"/>
      <c r="R8" s="1"/>
      <c r="S8" s="1"/>
      <c r="T8" s="1"/>
      <c r="U8" s="12"/>
      <c r="V8" s="12"/>
      <c r="W8" s="8"/>
      <c r="X8" s="8" t="str">
        <f t="shared" ref="X8:BE8" ca="1" si="7">IF(AND(X7="estimates",W7=""),"first estimate","")</f>
        <v>first estimate</v>
      </c>
      <c r="Y8" s="8" t="str">
        <f t="shared" ca="1" si="7"/>
        <v/>
      </c>
      <c r="Z8" s="8" t="str">
        <f t="shared" ca="1" si="7"/>
        <v/>
      </c>
      <c r="AA8" s="8" t="str">
        <f t="shared" ca="1" si="7"/>
        <v/>
      </c>
      <c r="AB8" s="8" t="str">
        <f t="shared" ca="1" si="7"/>
        <v/>
      </c>
      <c r="AC8" s="8" t="str">
        <f t="shared" ca="1" si="7"/>
        <v/>
      </c>
      <c r="AD8" s="8" t="str">
        <f t="shared" ca="1" si="7"/>
        <v/>
      </c>
      <c r="AE8" s="8" t="str">
        <f t="shared" ca="1" si="7"/>
        <v/>
      </c>
      <c r="AF8" s="8" t="str">
        <f t="shared" ca="1" si="7"/>
        <v/>
      </c>
      <c r="AG8" s="8" t="str">
        <f t="shared" ca="1" si="7"/>
        <v/>
      </c>
      <c r="AH8" s="8" t="str">
        <f t="shared" ca="1" si="7"/>
        <v/>
      </c>
      <c r="AI8" s="8" t="str">
        <f t="shared" ca="1" si="7"/>
        <v/>
      </c>
      <c r="AJ8" s="8" t="str">
        <f t="shared" ca="1" si="7"/>
        <v/>
      </c>
      <c r="AK8" s="8" t="str">
        <f t="shared" ca="1" si="7"/>
        <v/>
      </c>
      <c r="AL8" s="8" t="str">
        <f t="shared" ca="1" si="7"/>
        <v/>
      </c>
      <c r="AM8" s="8" t="str">
        <f t="shared" ca="1" si="7"/>
        <v/>
      </c>
      <c r="AN8" s="8" t="str">
        <f t="shared" ca="1" si="7"/>
        <v/>
      </c>
      <c r="AO8" s="8" t="str">
        <f t="shared" ca="1" si="7"/>
        <v/>
      </c>
      <c r="AP8" s="8" t="str">
        <f t="shared" ca="1" si="7"/>
        <v/>
      </c>
      <c r="AQ8" s="8" t="str">
        <f t="shared" ca="1" si="7"/>
        <v/>
      </c>
      <c r="AR8" s="8" t="str">
        <f t="shared" ca="1" si="7"/>
        <v/>
      </c>
      <c r="AS8" s="8" t="str">
        <f t="shared" ca="1" si="7"/>
        <v/>
      </c>
      <c r="AT8" s="8" t="str">
        <f t="shared" ca="1" si="7"/>
        <v/>
      </c>
      <c r="AU8" s="8" t="str">
        <f t="shared" ca="1" si="7"/>
        <v/>
      </c>
      <c r="AV8" s="8" t="str">
        <f t="shared" ca="1" si="7"/>
        <v/>
      </c>
      <c r="AW8" s="8" t="str">
        <f t="shared" ca="1" si="7"/>
        <v/>
      </c>
      <c r="AX8" s="8" t="str">
        <f t="shared" ca="1" si="7"/>
        <v/>
      </c>
      <c r="AY8" s="8" t="str">
        <f t="shared" ca="1" si="7"/>
        <v/>
      </c>
      <c r="AZ8" s="8" t="str">
        <f t="shared" ca="1" si="7"/>
        <v/>
      </c>
      <c r="BA8" s="8" t="str">
        <f t="shared" ca="1" si="7"/>
        <v/>
      </c>
      <c r="BB8" s="8" t="str">
        <f t="shared" ca="1" si="7"/>
        <v/>
      </c>
      <c r="BC8" s="8" t="str">
        <f t="shared" ca="1" si="7"/>
        <v/>
      </c>
      <c r="BD8" s="8" t="str">
        <f t="shared" ca="1" si="7"/>
        <v/>
      </c>
      <c r="BE8" s="8" t="str">
        <f t="shared" ca="1" si="7"/>
        <v/>
      </c>
    </row>
    <row r="9" spans="2:81" hidden="1" x14ac:dyDescent="0.2"/>
    <row r="10" spans="2:81" hidden="1" x14ac:dyDescent="0.2"/>
    <row r="11" spans="2:81" x14ac:dyDescent="0.2">
      <c r="J11" s="2" t="str">
        <f ca="1">CONCATENATE(J5,"/",J4,"/",J3,LEFT(J7,1))</f>
        <v>1/1/2016</v>
      </c>
      <c r="K11" s="2" t="str">
        <f t="shared" ref="K11:BE11" ca="1" si="8">CONCATENATE(K5,"/",K4,"/",K3,LEFT(K7,1))</f>
        <v>1/2/2016</v>
      </c>
      <c r="L11" s="2" t="str">
        <f t="shared" ca="1" si="8"/>
        <v>1/3/2016</v>
      </c>
      <c r="M11" s="2" t="str">
        <f t="shared" ca="1" si="8"/>
        <v>1/4/2016</v>
      </c>
      <c r="N11" s="2" t="str">
        <f t="shared" ca="1" si="8"/>
        <v>1/5/2016</v>
      </c>
      <c r="O11" s="2" t="str">
        <f t="shared" ca="1" si="8"/>
        <v>1/6/2016</v>
      </c>
      <c r="P11" s="2" t="str">
        <f t="shared" ca="1" si="8"/>
        <v>1/7/2016</v>
      </c>
      <c r="Q11" s="2" t="str">
        <f t="shared" ca="1" si="8"/>
        <v>1/8/2016</v>
      </c>
      <c r="R11" s="2" t="str">
        <f t="shared" ca="1" si="8"/>
        <v>1/9/2016</v>
      </c>
      <c r="S11" s="2" t="str">
        <f t="shared" ca="1" si="8"/>
        <v>1/10/2016</v>
      </c>
      <c r="T11" s="2" t="str">
        <f t="shared" ca="1" si="8"/>
        <v>1/11/2016</v>
      </c>
      <c r="U11" s="13" t="str">
        <f t="shared" ca="1" si="8"/>
        <v>1/12/2016</v>
      </c>
      <c r="V11" s="13" t="str">
        <f t="shared" ca="1" si="8"/>
        <v>1/1/2017</v>
      </c>
      <c r="W11" s="9" t="str">
        <f t="shared" ca="1" si="8"/>
        <v>1/2/2017</v>
      </c>
      <c r="X11" s="9" t="str">
        <f t="shared" ca="1" si="8"/>
        <v>1/3/2017e</v>
      </c>
      <c r="Y11" s="9" t="str">
        <f t="shared" ca="1" si="8"/>
        <v>1/4/2017e</v>
      </c>
      <c r="Z11" s="9" t="str">
        <f t="shared" ca="1" si="8"/>
        <v>1/5/2017e</v>
      </c>
      <c r="AA11" s="9" t="str">
        <f t="shared" ca="1" si="8"/>
        <v>1/6/2017e</v>
      </c>
      <c r="AB11" s="9" t="str">
        <f t="shared" ca="1" si="8"/>
        <v>1/7/2017e</v>
      </c>
      <c r="AC11" s="9" t="str">
        <f t="shared" ca="1" si="8"/>
        <v>1/8/2017e</v>
      </c>
      <c r="AD11" s="9" t="str">
        <f t="shared" ca="1" si="8"/>
        <v>1/9/2017e</v>
      </c>
      <c r="AE11" s="9" t="str">
        <f t="shared" ca="1" si="8"/>
        <v>1/10/2017e</v>
      </c>
      <c r="AF11" s="9" t="str">
        <f t="shared" ca="1" si="8"/>
        <v>1/11/2017e</v>
      </c>
      <c r="AG11" s="9" t="str">
        <f t="shared" ca="1" si="8"/>
        <v>1/12/2017e</v>
      </c>
      <c r="AH11" s="9" t="str">
        <f t="shared" ca="1" si="8"/>
        <v>1/1/2018e</v>
      </c>
      <c r="AI11" s="9" t="str">
        <f t="shared" ca="1" si="8"/>
        <v>1/2/2018e</v>
      </c>
      <c r="AJ11" s="9" t="str">
        <f t="shared" ca="1" si="8"/>
        <v>1/3/2018e</v>
      </c>
      <c r="AK11" s="9" t="str">
        <f t="shared" ca="1" si="8"/>
        <v>1/4/2018e</v>
      </c>
      <c r="AL11" s="9" t="str">
        <f t="shared" ca="1" si="8"/>
        <v>1/5/2018e</v>
      </c>
      <c r="AM11" s="9" t="str">
        <f t="shared" ca="1" si="8"/>
        <v>1/6/2018e</v>
      </c>
      <c r="AN11" s="9" t="str">
        <f t="shared" ca="1" si="8"/>
        <v>1/7/2018e</v>
      </c>
      <c r="AO11" s="9" t="str">
        <f t="shared" ca="1" si="8"/>
        <v>1/8/2018e</v>
      </c>
      <c r="AP11" s="9" t="str">
        <f t="shared" ca="1" si="8"/>
        <v>1/9/2018e</v>
      </c>
      <c r="AQ11" s="9" t="str">
        <f t="shared" ca="1" si="8"/>
        <v>1/10/2018e</v>
      </c>
      <c r="AR11" s="9" t="str">
        <f t="shared" ca="1" si="8"/>
        <v>1/11/2018e</v>
      </c>
      <c r="AS11" s="9" t="str">
        <f t="shared" ca="1" si="8"/>
        <v>1/12/2018e</v>
      </c>
      <c r="AT11" s="9" t="str">
        <f t="shared" ca="1" si="8"/>
        <v>1/1/2019e</v>
      </c>
      <c r="AU11" s="9" t="str">
        <f t="shared" ca="1" si="8"/>
        <v>1/2/2019e</v>
      </c>
      <c r="AV11" s="9" t="str">
        <f t="shared" ca="1" si="8"/>
        <v>1/3/2019e</v>
      </c>
      <c r="AW11" s="9" t="str">
        <f t="shared" ca="1" si="8"/>
        <v>1/4/2019e</v>
      </c>
      <c r="AX11" s="9" t="str">
        <f t="shared" ca="1" si="8"/>
        <v>1/5/2019e</v>
      </c>
      <c r="AY11" s="9" t="str">
        <f t="shared" ca="1" si="8"/>
        <v>1/6/2019e</v>
      </c>
      <c r="AZ11" s="9" t="str">
        <f t="shared" ca="1" si="8"/>
        <v>1/7/2019e</v>
      </c>
      <c r="BA11" s="9" t="str">
        <f t="shared" ca="1" si="8"/>
        <v>1/8/2019e</v>
      </c>
      <c r="BB11" s="9" t="str">
        <f t="shared" ca="1" si="8"/>
        <v>1/9/2019e</v>
      </c>
      <c r="BC11" s="9" t="str">
        <f t="shared" ca="1" si="8"/>
        <v>1/10/2019e</v>
      </c>
      <c r="BD11" s="9" t="str">
        <f t="shared" ca="1" si="8"/>
        <v>1/11/2019e</v>
      </c>
      <c r="BE11" s="9" t="str">
        <f t="shared" ca="1" si="8"/>
        <v>1/12/2019e</v>
      </c>
    </row>
    <row r="12" spans="2:81" x14ac:dyDescent="0.2">
      <c r="B12" t="s">
        <v>0</v>
      </c>
      <c r="H12" s="263" t="s">
        <v>202</v>
      </c>
    </row>
    <row r="13" spans="2:81" s="58" customFormat="1" ht="20" thickBot="1" x14ac:dyDescent="0.3">
      <c r="E13" s="118"/>
      <c r="H13" s="265"/>
      <c r="I13" s="60" t="s">
        <v>40</v>
      </c>
      <c r="U13" s="215"/>
      <c r="V13" s="215"/>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row>
    <row r="14" spans="2:81" s="15" customFormat="1" ht="17" outlineLevel="1" thickBot="1" x14ac:dyDescent="0.25">
      <c r="B14" s="30" t="s">
        <v>51</v>
      </c>
      <c r="C14" s="30" t="s">
        <v>157</v>
      </c>
      <c r="D14" s="30" t="s">
        <v>52</v>
      </c>
      <c r="E14" s="30" t="s">
        <v>158</v>
      </c>
      <c r="F14" s="30" t="s">
        <v>159</v>
      </c>
      <c r="H14" s="266"/>
      <c r="I14" s="16" t="s">
        <v>43</v>
      </c>
      <c r="K14" s="17"/>
      <c r="L14" s="17"/>
      <c r="M14" s="17"/>
      <c r="N14" s="17"/>
      <c r="O14" s="17"/>
      <c r="P14" s="17"/>
      <c r="Q14" s="17"/>
      <c r="R14" s="17"/>
      <c r="S14" s="17"/>
      <c r="T14" s="17"/>
      <c r="U14" s="216"/>
      <c r="V14" s="216"/>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7"/>
      <c r="BG14" s="17"/>
      <c r="BH14" s="17"/>
      <c r="BI14" s="17"/>
      <c r="BJ14" s="17"/>
      <c r="BK14" s="17"/>
      <c r="BL14" s="17"/>
    </row>
    <row r="15" spans="2:81" s="33" customFormat="1" ht="17" outlineLevel="1" thickBot="1" x14ac:dyDescent="0.25">
      <c r="B15" s="316">
        <v>42370</v>
      </c>
      <c r="C15" s="317"/>
      <c r="D15" s="318">
        <v>50000</v>
      </c>
      <c r="E15" s="319">
        <v>0.05</v>
      </c>
      <c r="F15" s="320">
        <v>0.15</v>
      </c>
      <c r="H15" s="267"/>
      <c r="I15" s="99" t="s">
        <v>53</v>
      </c>
      <c r="J15" s="33">
        <f>IF(AND($B15&lt;=J$6,IF($C15&lt;1,50000,$C15)&gt;J$6),$D15/12,0)*(1+$E15)^COUNTIF($I$4:I$4,12)*(1+$F$22)</f>
        <v>5000</v>
      </c>
      <c r="K15" s="33">
        <f>IF(AND($B15&lt;=K$6,IF($C15&lt;1,50000,$C15)&gt;K$6),$D15/12,0)*(1+$E15)^COUNTIF($I$4:J$4,12)*(1+$F$22)</f>
        <v>5000</v>
      </c>
      <c r="L15" s="33">
        <f>IF(AND($B15&lt;=L$6,IF($C15&lt;1,50000,$C15)&gt;L$6),$D15/12,0)*(1+$E15)^COUNTIF($I$4:K$4,12)*(1+$F$22)</f>
        <v>5000</v>
      </c>
      <c r="M15" s="33">
        <f>IF(AND($B15&lt;=M$6,IF($C15&lt;1,50000,$C15)&gt;M$6),$D15/12,0)*(1+$E15)^COUNTIF($I$4:L$4,12)*(1+$F$22)</f>
        <v>5000</v>
      </c>
      <c r="N15" s="33">
        <f>IF(AND($B15&lt;=N$6,IF($C15&lt;1,50000,$C15)&gt;N$6),$D15/12,0)*(1+$E15)^COUNTIF($I$4:M$4,12)*(1+$F$22)</f>
        <v>5000</v>
      </c>
      <c r="O15" s="33">
        <f>IF(AND($B15&lt;=O$6,IF($C15&lt;1,50000,$C15)&gt;O$6),$D15/12,0)*(1+$E15)^COUNTIF($I$4:N$4,12)*(1+$F$22)</f>
        <v>5000</v>
      </c>
      <c r="P15" s="33">
        <f>IF(AND($B15&lt;=P$6,IF($C15&lt;1,50000,$C15)&gt;P$6),$D15/12,0)*(1+$E15)^COUNTIF($I$4:O$4,12)*(1+$F$22)</f>
        <v>5000</v>
      </c>
      <c r="Q15" s="33">
        <f>IF(AND($B15&lt;=Q$6,IF($C15&lt;1,50000,$C15)&gt;Q$6),$D15/12,0)*(1+$E15)^COUNTIF($I$4:P$4,12)*(1+$F$22)</f>
        <v>5000</v>
      </c>
      <c r="R15" s="33">
        <f>IF(AND($B15&lt;=R$6,IF($C15&lt;1,50000,$C15)&gt;R$6),$D15/12,0)*(1+$E15)^COUNTIF($I$4:Q$4,12)*(1+$F$22)</f>
        <v>5000</v>
      </c>
      <c r="S15" s="33">
        <f>IF(AND($B15&lt;=S$6,IF($C15&lt;1,50000,$C15)&gt;S$6),$D15/12,0)*(1+$E15)^COUNTIF($I$4:R$4,12)*(1+$F$22)</f>
        <v>5000</v>
      </c>
      <c r="T15" s="33">
        <f>IF(AND($B15&lt;=T$6,IF($C15&lt;1,50000,$C15)&gt;T$6),$D15/12,0)*(1+$E15)^COUNTIF($I$4:S$4,12)*(1+$F$22)</f>
        <v>5000</v>
      </c>
      <c r="U15" s="33">
        <f>IF(AND($B15&lt;=U$6,IF($C15&lt;1,50000,$C15)&gt;U$6),$D15/12,0)*(1+$E15)^COUNTIF($I$4:T$4,12)*(1+$F$22)</f>
        <v>5000</v>
      </c>
      <c r="V15" s="33">
        <f>IF(AND($B15&lt;=V$6,IF($C15&lt;1,50000,$C15)&gt;V$6),$D15/12,0)*(1+$E15)^COUNTIF($I$4:U$4,12)*(1+$F$22)</f>
        <v>5250.0000000000009</v>
      </c>
      <c r="W15" s="35">
        <f>IF(AND($B15&lt;=W$6,IF($C15&lt;1,50000,$C15)&gt;W$6),$D15/12,0)*(1+$E15)^COUNTIF($I$4:V$4,12)*(1+$F$22)</f>
        <v>5250.0000000000009</v>
      </c>
      <c r="X15" s="35">
        <f>IF(AND($B15&lt;=X$6,IF($C15&lt;1,50000,$C15)&gt;X$6),$D15/12,0)*(1+$E15)^COUNTIF($I$4:W$4,12)*(1+$F$22)</f>
        <v>5250.0000000000009</v>
      </c>
      <c r="Y15" s="35">
        <f>IF(AND($B15&lt;=Y$6,IF($C15&lt;1,50000,$C15)&gt;Y$6),$D15/12,0)*(1+$E15)^COUNTIF($I$4:X$4,12)*(1+$F$22)</f>
        <v>5250.0000000000009</v>
      </c>
      <c r="Z15" s="35">
        <f>IF(AND($B15&lt;=Z$6,IF($C15&lt;1,50000,$C15)&gt;Z$6),$D15/12,0)*(1+$E15)^COUNTIF($I$4:Y$4,12)*(1+$F$22)</f>
        <v>5250.0000000000009</v>
      </c>
      <c r="AA15" s="35">
        <f>IF(AND($B15&lt;=AA$6,IF($C15&lt;1,50000,$C15)&gt;AA$6),$D15/12,0)*(1+$E15)^COUNTIF($I$4:Z$4,12)*(1+$F$22)</f>
        <v>5250.0000000000009</v>
      </c>
      <c r="AB15" s="35">
        <f>IF(AND($B15&lt;=AB$6,IF($C15&lt;1,50000,$C15)&gt;AB$6),$D15/12,0)*(1+$E15)^COUNTIF($I$4:AA$4,12)*(1+$F$22)</f>
        <v>5250.0000000000009</v>
      </c>
      <c r="AC15" s="35">
        <f>IF(AND($B15&lt;=AC$6,IF($C15&lt;1,50000,$C15)&gt;AC$6),$D15/12,0)*(1+$E15)^COUNTIF($I$4:AB$4,12)*(1+$F$22)</f>
        <v>5250.0000000000009</v>
      </c>
      <c r="AD15" s="35">
        <f>IF(AND($B15&lt;=AD$6,IF($C15&lt;1,50000,$C15)&gt;AD$6),$D15/12,0)*(1+$E15)^COUNTIF($I$4:AC$4,12)*(1+$F$22)</f>
        <v>5250.0000000000009</v>
      </c>
      <c r="AE15" s="35">
        <f>IF(AND($B15&lt;=AE$6,IF($C15&lt;1,50000,$C15)&gt;AE$6),$D15/12,0)*(1+$E15)^COUNTIF($I$4:AD$4,12)*(1+$F$22)</f>
        <v>5250.0000000000009</v>
      </c>
      <c r="AF15" s="35">
        <f>IF(AND($B15&lt;=AF$6,IF($C15&lt;1,50000,$C15)&gt;AF$6),$D15/12,0)*(1+$E15)^COUNTIF($I$4:AE$4,12)*(1+$F$22)</f>
        <v>5250.0000000000009</v>
      </c>
      <c r="AG15" s="35">
        <f>IF(AND($B15&lt;=AG$6,IF($C15&lt;1,50000,$C15)&gt;AG$6),$D15/12,0)*(1+$E15)^COUNTIF($I$4:AF$4,12)*(1+$F$22)</f>
        <v>5250.0000000000009</v>
      </c>
      <c r="AH15" s="35">
        <f>IF(AND($B15&lt;=AH$6,IF($C15&lt;1,50000,$C15)&gt;AH$6),$D15/12,0)*(1+$E15)^COUNTIF($I$4:AG$4,12)*(1+$F$22)</f>
        <v>5512.5000000000009</v>
      </c>
      <c r="AI15" s="35">
        <f>IF(AND($B15&lt;=AI$6,IF($C15&lt;1,50000,$C15)&gt;AI$6),$D15/12,0)*(1+$E15)^COUNTIF($I$4:AH$4,12)*(1+$F$22)</f>
        <v>5512.5000000000009</v>
      </c>
      <c r="AJ15" s="35">
        <f>IF(AND($B15&lt;=AJ$6,IF($C15&lt;1,50000,$C15)&gt;AJ$6),$D15/12,0)*(1+$E15)^COUNTIF($I$4:AI$4,12)*(1+$F$22)</f>
        <v>5512.5000000000009</v>
      </c>
      <c r="AK15" s="35">
        <f>IF(AND($B15&lt;=AK$6,IF($C15&lt;1,50000,$C15)&gt;AK$6),$D15/12,0)*(1+$E15)^COUNTIF($I$4:AJ$4,12)*(1+$F$22)</f>
        <v>5512.5000000000009</v>
      </c>
      <c r="AL15" s="35">
        <f>IF(AND($B15&lt;=AL$6,IF($C15&lt;1,50000,$C15)&gt;AL$6),$D15/12,0)*(1+$E15)^COUNTIF($I$4:AK$4,12)*(1+$F$22)</f>
        <v>5512.5000000000009</v>
      </c>
      <c r="AM15" s="35">
        <f>IF(AND($B15&lt;=AM$6,IF($C15&lt;1,50000,$C15)&gt;AM$6),$D15/12,0)*(1+$E15)^COUNTIF($I$4:AL$4,12)*(1+$F$22)</f>
        <v>5512.5000000000009</v>
      </c>
      <c r="AN15" s="35">
        <f>IF(AND($B15&lt;=AN$6,IF($C15&lt;1,50000,$C15)&gt;AN$6),$D15/12,0)*(1+$E15)^COUNTIF($I$4:AM$4,12)*(1+$F$22)</f>
        <v>5512.5000000000009</v>
      </c>
      <c r="AO15" s="35">
        <f>IF(AND($B15&lt;=AO$6,IF($C15&lt;1,50000,$C15)&gt;AO$6),$D15/12,0)*(1+$E15)^COUNTIF($I$4:AN$4,12)*(1+$F$22)</f>
        <v>5512.5000000000009</v>
      </c>
      <c r="AP15" s="35">
        <f>IF(AND($B15&lt;=AP$6,IF($C15&lt;1,50000,$C15)&gt;AP$6),$D15/12,0)*(1+$E15)^COUNTIF($I$4:AO$4,12)*(1+$F$22)</f>
        <v>5512.5000000000009</v>
      </c>
      <c r="AQ15" s="35">
        <f>IF(AND($B15&lt;=AQ$6,IF($C15&lt;1,50000,$C15)&gt;AQ$6),$D15/12,0)*(1+$E15)^COUNTIF($I$4:AP$4,12)*(1+$F$22)</f>
        <v>5512.5000000000009</v>
      </c>
      <c r="AR15" s="35">
        <f>IF(AND($B15&lt;=AR$6,IF($C15&lt;1,50000,$C15)&gt;AR$6),$D15/12,0)*(1+$E15)^COUNTIF($I$4:AQ$4,12)*(1+$F$22)</f>
        <v>5512.5000000000009</v>
      </c>
      <c r="AS15" s="35">
        <f>IF(AND($B15&lt;=AS$6,IF($C15&lt;1,50000,$C15)&gt;AS$6),$D15/12,0)*(1+$E15)^COUNTIF($I$4:AR$4,12)*(1+$F$22)</f>
        <v>5512.5000000000009</v>
      </c>
      <c r="AT15" s="35">
        <f>IF(AND($B15&lt;=AT$6,IF($C15&lt;1,50000,$C15)&gt;AT$6),$D15/12,0)*(1+$E15)^COUNTIF($I$4:AS$4,12)*(1+$F$22)</f>
        <v>5788.1250000000009</v>
      </c>
      <c r="AU15" s="35">
        <f>IF(AND($B15&lt;=AU$6,IF($C15&lt;1,50000,$C15)&gt;AU$6),$D15/12,0)*(1+$E15)^COUNTIF($I$4:AT$4,12)*(1+$F$22)</f>
        <v>5788.1250000000009</v>
      </c>
      <c r="AV15" s="35">
        <f>IF(AND($B15&lt;=AV$6,IF($C15&lt;1,50000,$C15)&gt;AV$6),$D15/12,0)*(1+$E15)^COUNTIF($I$4:AU$4,12)*(1+$F$22)</f>
        <v>5788.1250000000009</v>
      </c>
      <c r="AW15" s="35">
        <f>IF(AND($B15&lt;=AW$6,IF($C15&lt;1,50000,$C15)&gt;AW$6),$D15/12,0)*(1+$E15)^COUNTIF($I$4:AV$4,12)*(1+$F$22)</f>
        <v>5788.1250000000009</v>
      </c>
      <c r="AX15" s="35">
        <f>IF(AND($B15&lt;=AX$6,IF($C15&lt;1,50000,$C15)&gt;AX$6),$D15/12,0)*(1+$E15)^COUNTIF($I$4:AW$4,12)*(1+$F$22)</f>
        <v>5788.1250000000009</v>
      </c>
      <c r="AY15" s="35">
        <f>IF(AND($B15&lt;=AY$6,IF($C15&lt;1,50000,$C15)&gt;AY$6),$D15/12,0)*(1+$E15)^COUNTIF($I$4:AX$4,12)*(1+$F$22)</f>
        <v>5788.1250000000009</v>
      </c>
      <c r="AZ15" s="35">
        <f>IF(AND($B15&lt;=AZ$6,IF($C15&lt;1,50000,$C15)&gt;AZ$6),$D15/12,0)*(1+$E15)^COUNTIF($I$4:AY$4,12)*(1+$F$22)</f>
        <v>5788.1250000000009</v>
      </c>
      <c r="BA15" s="35">
        <f>IF(AND($B15&lt;=BA$6,IF($C15&lt;1,50000,$C15)&gt;BA$6),$D15/12,0)*(1+$E15)^COUNTIF($I$4:AZ$4,12)*(1+$F$22)</f>
        <v>5788.1250000000009</v>
      </c>
      <c r="BB15" s="35">
        <f>IF(AND($B15&lt;=BB$6,IF($C15&lt;1,50000,$C15)&gt;BB$6),$D15/12,0)*(1+$E15)^COUNTIF($I$4:BA$4,12)*(1+$F$22)</f>
        <v>5788.1250000000009</v>
      </c>
      <c r="BC15" s="35">
        <f>IF(AND($B15&lt;=BC$6,IF($C15&lt;1,50000,$C15)&gt;BC$6),$D15/12,0)*(1+$E15)^COUNTIF($I$4:BB$4,12)*(1+$F$22)</f>
        <v>5788.1250000000009</v>
      </c>
      <c r="BD15" s="35">
        <f>IF(AND($B15&lt;=BD$6,IF($C15&lt;1,50000,$C15)&gt;BD$6),$D15/12,0)*(1+$E15)^COUNTIF($I$4:BC$4,12)*(1+$F$22)</f>
        <v>5788.1250000000009</v>
      </c>
      <c r="BE15" s="35">
        <f>IF(AND($B15&lt;=BE$6,IF($C15&lt;1,50000,$C15)&gt;BE$6),$D15/12,0)*(1+$E15)^COUNTIF($I$4:BD$4,12)*(1+$F$22)</f>
        <v>5788.1250000000009</v>
      </c>
    </row>
    <row r="16" spans="2:81" s="33" customFormat="1" ht="17" outlineLevel="1" thickBot="1" x14ac:dyDescent="0.25">
      <c r="B16" s="321">
        <v>43221</v>
      </c>
      <c r="C16" s="322"/>
      <c r="D16" s="323">
        <v>30000</v>
      </c>
      <c r="E16" s="324">
        <v>0.05</v>
      </c>
      <c r="F16" s="325">
        <v>0.15</v>
      </c>
      <c r="H16" s="267"/>
      <c r="I16" s="99" t="s">
        <v>54</v>
      </c>
      <c r="J16" s="33">
        <f>IF(AND($B16&lt;=J$6,IF($C16&lt;1,50000,$C16)&gt;J$6),$D16/12,0)*(1+$E16)^COUNTIF($I$4:I$4,12)*(1+$F$22)</f>
        <v>0</v>
      </c>
      <c r="K16" s="33">
        <f>IF(AND($B16&lt;=K$6,IF($C16&lt;1,50000,$C16)&gt;K$6),$D16/12,0)*(1+$E16)^COUNTIF($I$4:J$4,12)*(1+$F$22)</f>
        <v>0</v>
      </c>
      <c r="L16" s="33">
        <f>IF(AND($B16&lt;=L$6,IF($C16&lt;1,50000,$C16)&gt;L$6),$D16/12,0)*(1+$E16)^COUNTIF($I$4:K$4,12)*(1+$F$22)</f>
        <v>0</v>
      </c>
      <c r="M16" s="33">
        <f>IF(AND($B16&lt;=M$6,IF($C16&lt;1,50000,$C16)&gt;M$6),$D16/12,0)*(1+$E16)^COUNTIF($I$4:L$4,12)*(1+$F$22)</f>
        <v>0</v>
      </c>
      <c r="N16" s="33">
        <f>IF(AND($B16&lt;=N$6,IF($C16&lt;1,50000,$C16)&gt;N$6),$D16/12,0)*(1+$E16)^COUNTIF($I$4:M$4,12)*(1+$F$22)</f>
        <v>0</v>
      </c>
      <c r="O16" s="33">
        <f>IF(AND($B16&lt;=O$6,IF($C16&lt;1,50000,$C16)&gt;O$6),$D16/12,0)*(1+$E16)^COUNTIF($I$4:N$4,12)*(1+$F$22)</f>
        <v>0</v>
      </c>
      <c r="P16" s="33">
        <f>IF(AND($B16&lt;=P$6,IF($C16&lt;1,50000,$C16)&gt;P$6),$D16/12,0)*(1+$E16)^COUNTIF($I$4:O$4,12)*(1+$F$22)</f>
        <v>0</v>
      </c>
      <c r="Q16" s="33">
        <f>IF(AND($B16&lt;=Q$6,IF($C16&lt;1,50000,$C16)&gt;Q$6),$D16/12,0)*(1+$E16)^COUNTIF($I$4:P$4,12)*(1+$F$22)</f>
        <v>0</v>
      </c>
      <c r="R16" s="33">
        <f>IF(AND($B16&lt;=R$6,IF($C16&lt;1,50000,$C16)&gt;R$6),$D16/12,0)*(1+$E16)^COUNTIF($I$4:Q$4,12)*(1+$F$22)</f>
        <v>0</v>
      </c>
      <c r="S16" s="33">
        <f>IF(AND($B16&lt;=S$6,IF($C16&lt;1,50000,$C16)&gt;S$6),$D16/12,0)*(1+$E16)^COUNTIF($I$4:R$4,12)*(1+$F$22)</f>
        <v>0</v>
      </c>
      <c r="T16" s="33">
        <f>IF(AND($B16&lt;=T$6,IF($C16&lt;1,50000,$C16)&gt;T$6),$D16/12,0)*(1+$E16)^COUNTIF($I$4:S$4,12)*(1+$F$22)</f>
        <v>0</v>
      </c>
      <c r="U16" s="33">
        <f>IF(AND($B16&lt;=U$6,IF($C16&lt;1,50000,$C16)&gt;U$6),$D16/12,0)*(1+$E16)^COUNTIF($I$4:T$4,12)*(1+$F$22)</f>
        <v>0</v>
      </c>
      <c r="V16" s="33">
        <f>IF(AND($B16&lt;=V$6,IF($C16&lt;1,50000,$C16)&gt;V$6),$D16/12,0)*(1+$E16)^COUNTIF($I$4:U$4,12)*(1+$F$22)</f>
        <v>0</v>
      </c>
      <c r="W16" s="35">
        <f>IF(AND($B16&lt;=W$6,IF($C16&lt;1,50000,$C16)&gt;W$6),$D16/12,0)*(1+$E16)^COUNTIF($I$4:V$4,12)*(1+$F$22)</f>
        <v>0</v>
      </c>
      <c r="X16" s="35">
        <f>IF(AND($B16&lt;=X$6,IF($C16&lt;1,50000,$C16)&gt;X$6),$D16/12,0)*(1+$E16)^COUNTIF($I$4:W$4,12)*(1+$F$22)</f>
        <v>0</v>
      </c>
      <c r="Y16" s="35">
        <f>IF(AND($B16&lt;=Y$6,IF($C16&lt;1,50000,$C16)&gt;Y$6),$D16/12,0)*(1+$E16)^COUNTIF($I$4:X$4,12)*(1+$F$22)</f>
        <v>0</v>
      </c>
      <c r="Z16" s="35">
        <f>IF(AND($B16&lt;=Z$6,IF($C16&lt;1,50000,$C16)&gt;Z$6),$D16/12,0)*(1+$E16)^COUNTIF($I$4:Y$4,12)*(1+$F$22)</f>
        <v>0</v>
      </c>
      <c r="AA16" s="35">
        <f>IF(AND($B16&lt;=AA$6,IF($C16&lt;1,50000,$C16)&gt;AA$6),$D16/12,0)*(1+$E16)^COUNTIF($I$4:Z$4,12)*(1+$F$22)</f>
        <v>0</v>
      </c>
      <c r="AB16" s="35">
        <f>IF(AND($B16&lt;=AB$6,IF($C16&lt;1,50000,$C16)&gt;AB$6),$D16/12,0)*(1+$E16)^COUNTIF($I$4:AA$4,12)*(1+$F$22)</f>
        <v>0</v>
      </c>
      <c r="AC16" s="35">
        <f>IF(AND($B16&lt;=AC$6,IF($C16&lt;1,50000,$C16)&gt;AC$6),$D16/12,0)*(1+$E16)^COUNTIF($I$4:AB$4,12)*(1+$F$22)</f>
        <v>0</v>
      </c>
      <c r="AD16" s="35">
        <f>IF(AND($B16&lt;=AD$6,IF($C16&lt;1,50000,$C16)&gt;AD$6),$D16/12,0)*(1+$E16)^COUNTIF($I$4:AC$4,12)*(1+$F$22)</f>
        <v>0</v>
      </c>
      <c r="AE16" s="35">
        <f>IF(AND($B16&lt;=AE$6,IF($C16&lt;1,50000,$C16)&gt;AE$6),$D16/12,0)*(1+$E16)^COUNTIF($I$4:AD$4,12)*(1+$F$22)</f>
        <v>0</v>
      </c>
      <c r="AF16" s="35">
        <f>IF(AND($B16&lt;=AF$6,IF($C16&lt;1,50000,$C16)&gt;AF$6),$D16/12,0)*(1+$E16)^COUNTIF($I$4:AE$4,12)*(1+$F$22)</f>
        <v>0</v>
      </c>
      <c r="AG16" s="35">
        <f>IF(AND($B16&lt;=AG$6,IF($C16&lt;1,50000,$C16)&gt;AG$6),$D16/12,0)*(1+$E16)^COUNTIF($I$4:AF$4,12)*(1+$F$22)</f>
        <v>0</v>
      </c>
      <c r="AH16" s="35">
        <f>IF(AND($B16&lt;=AH$6,IF($C16&lt;1,50000,$C16)&gt;AH$6),$D16/12,0)*(1+$E16)^COUNTIF($I$4:AG$4,12)*(1+$F$22)</f>
        <v>0</v>
      </c>
      <c r="AI16" s="35">
        <f>IF(AND($B16&lt;=AI$6,IF($C16&lt;1,50000,$C16)&gt;AI$6),$D16/12,0)*(1+$E16)^COUNTIF($I$4:AH$4,12)*(1+$F$22)</f>
        <v>0</v>
      </c>
      <c r="AJ16" s="35">
        <f>IF(AND($B16&lt;=AJ$6,IF($C16&lt;1,50000,$C16)&gt;AJ$6),$D16/12,0)*(1+$E16)^COUNTIF($I$4:AI$4,12)*(1+$F$22)</f>
        <v>0</v>
      </c>
      <c r="AK16" s="35">
        <f>IF(AND($B16&lt;=AK$6,IF($C16&lt;1,50000,$C16)&gt;AK$6),$D16/12,0)*(1+$E16)^COUNTIF($I$4:AJ$4,12)*(1+$F$22)</f>
        <v>0</v>
      </c>
      <c r="AL16" s="35">
        <f>IF(AND($B16&lt;=AL$6,IF($C16&lt;1,50000,$C16)&gt;AL$6),$D16/12,0)*(1+$E16)^COUNTIF($I$4:AK$4,12)*(1+$F$22)</f>
        <v>3307.5</v>
      </c>
      <c r="AM16" s="35">
        <f>IF(AND($B16&lt;=AM$6,IF($C16&lt;1,50000,$C16)&gt;AM$6),$D16/12,0)*(1+$E16)^COUNTIF($I$4:AL$4,12)*(1+$F$22)</f>
        <v>3307.5</v>
      </c>
      <c r="AN16" s="35">
        <f>IF(AND($B16&lt;=AN$6,IF($C16&lt;1,50000,$C16)&gt;AN$6),$D16/12,0)*(1+$E16)^COUNTIF($I$4:AM$4,12)*(1+$F$22)</f>
        <v>3307.5</v>
      </c>
      <c r="AO16" s="35">
        <f>IF(AND($B16&lt;=AO$6,IF($C16&lt;1,50000,$C16)&gt;AO$6),$D16/12,0)*(1+$E16)^COUNTIF($I$4:AN$4,12)*(1+$F$22)</f>
        <v>3307.5</v>
      </c>
      <c r="AP16" s="35">
        <f>IF(AND($B16&lt;=AP$6,IF($C16&lt;1,50000,$C16)&gt;AP$6),$D16/12,0)*(1+$E16)^COUNTIF($I$4:AO$4,12)*(1+$F$22)</f>
        <v>3307.5</v>
      </c>
      <c r="AQ16" s="35">
        <f>IF(AND($B16&lt;=AQ$6,IF($C16&lt;1,50000,$C16)&gt;AQ$6),$D16/12,0)*(1+$E16)^COUNTIF($I$4:AP$4,12)*(1+$F$22)</f>
        <v>3307.5</v>
      </c>
      <c r="AR16" s="35">
        <f>IF(AND($B16&lt;=AR$6,IF($C16&lt;1,50000,$C16)&gt;AR$6),$D16/12,0)*(1+$E16)^COUNTIF($I$4:AQ$4,12)*(1+$F$22)</f>
        <v>3307.5</v>
      </c>
      <c r="AS16" s="35">
        <f>IF(AND($B16&lt;=AS$6,IF($C16&lt;1,50000,$C16)&gt;AS$6),$D16/12,0)*(1+$E16)^COUNTIF($I$4:AR$4,12)*(1+$F$22)</f>
        <v>3307.5</v>
      </c>
      <c r="AT16" s="35">
        <f>IF(AND($B16&lt;=AT$6,IF($C16&lt;1,50000,$C16)&gt;AT$6),$D16/12,0)*(1+$E16)^COUNTIF($I$4:AS$4,12)*(1+$F$22)</f>
        <v>3472.8750000000005</v>
      </c>
      <c r="AU16" s="35">
        <f>IF(AND($B16&lt;=AU$6,IF($C16&lt;1,50000,$C16)&gt;AU$6),$D16/12,0)*(1+$E16)^COUNTIF($I$4:AT$4,12)*(1+$F$22)</f>
        <v>3472.8750000000005</v>
      </c>
      <c r="AV16" s="35">
        <f>IF(AND($B16&lt;=AV$6,IF($C16&lt;1,50000,$C16)&gt;AV$6),$D16/12,0)*(1+$E16)^COUNTIF($I$4:AU$4,12)*(1+$F$22)</f>
        <v>3472.8750000000005</v>
      </c>
      <c r="AW16" s="35">
        <f>IF(AND($B16&lt;=AW$6,IF($C16&lt;1,50000,$C16)&gt;AW$6),$D16/12,0)*(1+$E16)^COUNTIF($I$4:AV$4,12)*(1+$F$22)</f>
        <v>3472.8750000000005</v>
      </c>
      <c r="AX16" s="35">
        <f>IF(AND($B16&lt;=AX$6,IF($C16&lt;1,50000,$C16)&gt;AX$6),$D16/12,0)*(1+$E16)^COUNTIF($I$4:AW$4,12)*(1+$F$22)</f>
        <v>3472.8750000000005</v>
      </c>
      <c r="AY16" s="35">
        <f>IF(AND($B16&lt;=AY$6,IF($C16&lt;1,50000,$C16)&gt;AY$6),$D16/12,0)*(1+$E16)^COUNTIF($I$4:AX$4,12)*(1+$F$22)</f>
        <v>3472.8750000000005</v>
      </c>
      <c r="AZ16" s="35">
        <f>IF(AND($B16&lt;=AZ$6,IF($C16&lt;1,50000,$C16)&gt;AZ$6),$D16/12,0)*(1+$E16)^COUNTIF($I$4:AY$4,12)*(1+$F$22)</f>
        <v>3472.8750000000005</v>
      </c>
      <c r="BA16" s="35">
        <f>IF(AND($B16&lt;=BA$6,IF($C16&lt;1,50000,$C16)&gt;BA$6),$D16/12,0)*(1+$E16)^COUNTIF($I$4:AZ$4,12)*(1+$F$22)</f>
        <v>3472.8750000000005</v>
      </c>
      <c r="BB16" s="35">
        <f>IF(AND($B16&lt;=BB$6,IF($C16&lt;1,50000,$C16)&gt;BB$6),$D16/12,0)*(1+$E16)^COUNTIF($I$4:BA$4,12)*(1+$F$22)</f>
        <v>3472.8750000000005</v>
      </c>
      <c r="BC16" s="35">
        <f>IF(AND($B16&lt;=BC$6,IF($C16&lt;1,50000,$C16)&gt;BC$6),$D16/12,0)*(1+$E16)^COUNTIF($I$4:BB$4,12)*(1+$F$22)</f>
        <v>3472.8750000000005</v>
      </c>
      <c r="BD16" s="35">
        <f>IF(AND($B16&lt;=BD$6,IF($C16&lt;1,50000,$C16)&gt;BD$6),$D16/12,0)*(1+$E16)^COUNTIF($I$4:BC$4,12)*(1+$F$22)</f>
        <v>3472.8750000000005</v>
      </c>
      <c r="BE16" s="35">
        <f>IF(AND($B16&lt;=BE$6,IF($C16&lt;1,50000,$C16)&gt;BE$6),$D16/12,0)*(1+$E16)^COUNTIF($I$4:BD$4,12)*(1+$F$22)</f>
        <v>3472.8750000000005</v>
      </c>
    </row>
    <row r="17" spans="2:64" s="33" customFormat="1" ht="17" outlineLevel="1" thickBot="1" x14ac:dyDescent="0.25">
      <c r="B17" s="326"/>
      <c r="C17" s="327"/>
      <c r="D17" s="328"/>
      <c r="E17" s="329"/>
      <c r="F17" s="330"/>
      <c r="H17" s="267"/>
      <c r="I17" s="99" t="s">
        <v>45</v>
      </c>
      <c r="J17" s="33">
        <f>IF(AND($B17&lt;=J$6,IF($C17&lt;1,50000,$C17)&gt;J$6),$D17/12,0)*(1+$E17)^COUNTIF($I$4:I$4,12)*(1+$F$22)</f>
        <v>0</v>
      </c>
      <c r="K17" s="33">
        <f>IF(AND($B17&lt;=K$6,IF($C17&lt;1,50000,$C17)&gt;K$6),$D17/12,0)*(1+$E17)^COUNTIF($I$4:J$4,12)*(1+$F$22)</f>
        <v>0</v>
      </c>
      <c r="L17" s="33">
        <f>IF(AND($B17&lt;=L$6,IF($C17&lt;1,50000,$C17)&gt;L$6),$D17/12,0)*(1+$E17)^COUNTIF($I$4:K$4,12)*(1+$F$22)</f>
        <v>0</v>
      </c>
      <c r="M17" s="33">
        <f>IF(AND($B17&lt;=M$6,IF($C17&lt;1,50000,$C17)&gt;M$6),$D17/12,0)*(1+$E17)^COUNTIF($I$4:L$4,12)*(1+$F$22)</f>
        <v>0</v>
      </c>
      <c r="N17" s="33">
        <f>IF(AND($B17&lt;=N$6,IF($C17&lt;1,50000,$C17)&gt;N$6),$D17/12,0)*(1+$E17)^COUNTIF($I$4:M$4,12)*(1+$F$22)</f>
        <v>0</v>
      </c>
      <c r="O17" s="33">
        <f>IF(AND($B17&lt;=O$6,IF($C17&lt;1,50000,$C17)&gt;O$6),$D17/12,0)*(1+$E17)^COUNTIF($I$4:N$4,12)*(1+$F$22)</f>
        <v>0</v>
      </c>
      <c r="P17" s="33">
        <f>IF(AND($B17&lt;=P$6,IF($C17&lt;1,50000,$C17)&gt;P$6),$D17/12,0)*(1+$E17)^COUNTIF($I$4:O$4,12)*(1+$F$22)</f>
        <v>0</v>
      </c>
      <c r="Q17" s="33">
        <f>IF(AND($B17&lt;=Q$6,IF($C17&lt;1,50000,$C17)&gt;Q$6),$D17/12,0)*(1+$E17)^COUNTIF($I$4:P$4,12)*(1+$F$22)</f>
        <v>0</v>
      </c>
      <c r="R17" s="33">
        <f>IF(AND($B17&lt;=R$6,IF($C17&lt;1,50000,$C17)&gt;R$6),$D17/12,0)*(1+$E17)^COUNTIF($I$4:Q$4,12)*(1+$F$22)</f>
        <v>0</v>
      </c>
      <c r="S17" s="33">
        <f>IF(AND($B17&lt;=S$6,IF($C17&lt;1,50000,$C17)&gt;S$6),$D17/12,0)*(1+$E17)^COUNTIF($I$4:R$4,12)*(1+$F$22)</f>
        <v>0</v>
      </c>
      <c r="T17" s="33">
        <f>IF(AND($B17&lt;=T$6,IF($C17&lt;1,50000,$C17)&gt;T$6),$D17/12,0)*(1+$E17)^COUNTIF($I$4:S$4,12)*(1+$F$22)</f>
        <v>0</v>
      </c>
      <c r="U17" s="33">
        <f>IF(AND($B17&lt;=U$6,IF($C17&lt;1,50000,$C17)&gt;U$6),$D17/12,0)*(1+$E17)^COUNTIF($I$4:T$4,12)*(1+$F$22)</f>
        <v>0</v>
      </c>
      <c r="V17" s="33">
        <f>IF(AND($B17&lt;=V$6,IF($C17&lt;1,50000,$C17)&gt;V$6),$D17/12,0)*(1+$E17)^COUNTIF($I$4:U$4,12)*(1+$F$22)</f>
        <v>0</v>
      </c>
      <c r="W17" s="35">
        <f>IF(AND($B17&lt;=W$6,IF($C17&lt;1,50000,$C17)&gt;W$6),$D17/12,0)*(1+$E17)^COUNTIF($I$4:V$4,12)*(1+$F$22)</f>
        <v>0</v>
      </c>
      <c r="X17" s="35">
        <f>IF(AND($B17&lt;=X$6,IF($C17&lt;1,50000,$C17)&gt;X$6),$D17/12,0)*(1+$E17)^COUNTIF($I$4:W$4,12)*(1+$F$22)</f>
        <v>0</v>
      </c>
      <c r="Y17" s="35">
        <f>IF(AND($B17&lt;=Y$6,IF($C17&lt;1,50000,$C17)&gt;Y$6),$D17/12,0)*(1+$E17)^COUNTIF($I$4:X$4,12)*(1+$F$22)</f>
        <v>0</v>
      </c>
      <c r="Z17" s="35">
        <f>IF(AND($B17&lt;=Z$6,IF($C17&lt;1,50000,$C17)&gt;Z$6),$D17/12,0)*(1+$E17)^COUNTIF($I$4:Y$4,12)*(1+$F$22)</f>
        <v>0</v>
      </c>
      <c r="AA17" s="35">
        <f>IF(AND($B17&lt;=AA$6,IF($C17&lt;1,50000,$C17)&gt;AA$6),$D17/12,0)*(1+$E17)^COUNTIF($I$4:Z$4,12)*(1+$F$22)</f>
        <v>0</v>
      </c>
      <c r="AB17" s="35">
        <f>IF(AND($B17&lt;=AB$6,IF($C17&lt;1,50000,$C17)&gt;AB$6),$D17/12,0)*(1+$E17)^COUNTIF($I$4:AA$4,12)*(1+$F$22)</f>
        <v>0</v>
      </c>
      <c r="AC17" s="35">
        <f>IF(AND($B17&lt;=AC$6,IF($C17&lt;1,50000,$C17)&gt;AC$6),$D17/12,0)*(1+$E17)^COUNTIF($I$4:AB$4,12)*(1+$F$22)</f>
        <v>0</v>
      </c>
      <c r="AD17" s="35">
        <f>IF(AND($B17&lt;=AD$6,IF($C17&lt;1,50000,$C17)&gt;AD$6),$D17/12,0)*(1+$E17)^COUNTIF($I$4:AC$4,12)*(1+$F$22)</f>
        <v>0</v>
      </c>
      <c r="AE17" s="35">
        <f>IF(AND($B17&lt;=AE$6,IF($C17&lt;1,50000,$C17)&gt;AE$6),$D17/12,0)*(1+$E17)^COUNTIF($I$4:AD$4,12)*(1+$F$22)</f>
        <v>0</v>
      </c>
      <c r="AF17" s="35">
        <f>IF(AND($B17&lt;=AF$6,IF($C17&lt;1,50000,$C17)&gt;AF$6),$D17/12,0)*(1+$E17)^COUNTIF($I$4:AE$4,12)*(1+$F$22)</f>
        <v>0</v>
      </c>
      <c r="AG17" s="35">
        <f>IF(AND($B17&lt;=AG$6,IF($C17&lt;1,50000,$C17)&gt;AG$6),$D17/12,0)*(1+$E17)^COUNTIF($I$4:AF$4,12)*(1+$F$22)</f>
        <v>0</v>
      </c>
      <c r="AH17" s="35">
        <f>IF(AND($B17&lt;=AH$6,IF($C17&lt;1,50000,$C17)&gt;AH$6),$D17/12,0)*(1+$E17)^COUNTIF($I$4:AG$4,12)*(1+$F$22)</f>
        <v>0</v>
      </c>
      <c r="AI17" s="35">
        <f>IF(AND($B17&lt;=AI$6,IF($C17&lt;1,50000,$C17)&gt;AI$6),$D17/12,0)*(1+$E17)^COUNTIF($I$4:AH$4,12)*(1+$F$22)</f>
        <v>0</v>
      </c>
      <c r="AJ17" s="35">
        <f>IF(AND($B17&lt;=AJ$6,IF($C17&lt;1,50000,$C17)&gt;AJ$6),$D17/12,0)*(1+$E17)^COUNTIF($I$4:AI$4,12)*(1+$F$22)</f>
        <v>0</v>
      </c>
      <c r="AK17" s="35">
        <f>IF(AND($B17&lt;=AK$6,IF($C17&lt;1,50000,$C17)&gt;AK$6),$D17/12,0)*(1+$E17)^COUNTIF($I$4:AJ$4,12)*(1+$F$22)</f>
        <v>0</v>
      </c>
      <c r="AL17" s="35">
        <f>IF(AND($B17&lt;=AL$6,IF($C17&lt;1,50000,$C17)&gt;AL$6),$D17/12,0)*(1+$E17)^COUNTIF($I$4:AK$4,12)*(1+$F$22)</f>
        <v>0</v>
      </c>
      <c r="AM17" s="35">
        <f>IF(AND($B17&lt;=AM$6,IF($C17&lt;1,50000,$C17)&gt;AM$6),$D17/12,0)*(1+$E17)^COUNTIF($I$4:AL$4,12)*(1+$F$22)</f>
        <v>0</v>
      </c>
      <c r="AN17" s="35">
        <f>IF(AND($B17&lt;=AN$6,IF($C17&lt;1,50000,$C17)&gt;AN$6),$D17/12,0)*(1+$E17)^COUNTIF($I$4:AM$4,12)*(1+$F$22)</f>
        <v>0</v>
      </c>
      <c r="AO17" s="35">
        <f>IF(AND($B17&lt;=AO$6,IF($C17&lt;1,50000,$C17)&gt;AO$6),$D17/12,0)*(1+$E17)^COUNTIF($I$4:AN$4,12)*(1+$F$22)</f>
        <v>0</v>
      </c>
      <c r="AP17" s="35">
        <f>IF(AND($B17&lt;=AP$6,IF($C17&lt;1,50000,$C17)&gt;AP$6),$D17/12,0)*(1+$E17)^COUNTIF($I$4:AO$4,12)*(1+$F$22)</f>
        <v>0</v>
      </c>
      <c r="AQ17" s="35">
        <f>IF(AND($B17&lt;=AQ$6,IF($C17&lt;1,50000,$C17)&gt;AQ$6),$D17/12,0)*(1+$E17)^COUNTIF($I$4:AP$4,12)*(1+$F$22)</f>
        <v>0</v>
      </c>
      <c r="AR17" s="35">
        <f>IF(AND($B17&lt;=AR$6,IF($C17&lt;1,50000,$C17)&gt;AR$6),$D17/12,0)*(1+$E17)^COUNTIF($I$4:AQ$4,12)*(1+$F$22)</f>
        <v>0</v>
      </c>
      <c r="AS17" s="35">
        <f>IF(AND($B17&lt;=AS$6,IF($C17&lt;1,50000,$C17)&gt;AS$6),$D17/12,0)*(1+$E17)^COUNTIF($I$4:AR$4,12)*(1+$F$22)</f>
        <v>0</v>
      </c>
      <c r="AT17" s="35">
        <f>IF(AND($B17&lt;=AT$6,IF($C17&lt;1,50000,$C17)&gt;AT$6),$D17/12,0)*(1+$E17)^COUNTIF($I$4:AS$4,12)*(1+$F$22)</f>
        <v>0</v>
      </c>
      <c r="AU17" s="35">
        <f>IF(AND($B17&lt;=AU$6,IF($C17&lt;1,50000,$C17)&gt;AU$6),$D17/12,0)*(1+$E17)^COUNTIF($I$4:AT$4,12)*(1+$F$22)</f>
        <v>0</v>
      </c>
      <c r="AV17" s="35">
        <f>IF(AND($B17&lt;=AV$6,IF($C17&lt;1,50000,$C17)&gt;AV$6),$D17/12,0)*(1+$E17)^COUNTIF($I$4:AU$4,12)*(1+$F$22)</f>
        <v>0</v>
      </c>
      <c r="AW17" s="35">
        <f>IF(AND($B17&lt;=AW$6,IF($C17&lt;1,50000,$C17)&gt;AW$6),$D17/12,0)*(1+$E17)^COUNTIF($I$4:AV$4,12)*(1+$F$22)</f>
        <v>0</v>
      </c>
      <c r="AX17" s="35">
        <f>IF(AND($B17&lt;=AX$6,IF($C17&lt;1,50000,$C17)&gt;AX$6),$D17/12,0)*(1+$E17)^COUNTIF($I$4:AW$4,12)*(1+$F$22)</f>
        <v>0</v>
      </c>
      <c r="AY17" s="35">
        <f>IF(AND($B17&lt;=AY$6,IF($C17&lt;1,50000,$C17)&gt;AY$6),$D17/12,0)*(1+$E17)^COUNTIF($I$4:AX$4,12)*(1+$F$22)</f>
        <v>0</v>
      </c>
      <c r="AZ17" s="35">
        <f>IF(AND($B17&lt;=AZ$6,IF($C17&lt;1,50000,$C17)&gt;AZ$6),$D17/12,0)*(1+$E17)^COUNTIF($I$4:AY$4,12)*(1+$F$22)</f>
        <v>0</v>
      </c>
      <c r="BA17" s="35">
        <f>IF(AND($B17&lt;=BA$6,IF($C17&lt;1,50000,$C17)&gt;BA$6),$D17/12,0)*(1+$E17)^COUNTIF($I$4:AZ$4,12)*(1+$F$22)</f>
        <v>0</v>
      </c>
      <c r="BB17" s="35">
        <f>IF(AND($B17&lt;=BB$6,IF($C17&lt;1,50000,$C17)&gt;BB$6),$D17/12,0)*(1+$E17)^COUNTIF($I$4:BA$4,12)*(1+$F$22)</f>
        <v>0</v>
      </c>
      <c r="BC17" s="35">
        <f>IF(AND($B17&lt;=BC$6,IF($C17&lt;1,50000,$C17)&gt;BC$6),$D17/12,0)*(1+$E17)^COUNTIF($I$4:BB$4,12)*(1+$F$22)</f>
        <v>0</v>
      </c>
      <c r="BD17" s="35">
        <f>IF(AND($B17&lt;=BD$6,IF($C17&lt;1,50000,$C17)&gt;BD$6),$D17/12,0)*(1+$E17)^COUNTIF($I$4:BC$4,12)*(1+$F$22)</f>
        <v>0</v>
      </c>
      <c r="BE17" s="35">
        <f>IF(AND($B17&lt;=BE$6,IF($C17&lt;1,50000,$C17)&gt;BE$6),$D17/12,0)*(1+$E17)^COUNTIF($I$4:BD$4,12)*(1+$F$22)</f>
        <v>0</v>
      </c>
    </row>
    <row r="18" spans="2:64" s="100" customFormat="1" ht="17" outlineLevel="1" thickBot="1" x14ac:dyDescent="0.25">
      <c r="B18" s="331"/>
      <c r="C18" s="332"/>
      <c r="D18" s="333"/>
      <c r="E18" s="334"/>
      <c r="F18" s="330"/>
      <c r="H18" s="268"/>
      <c r="I18" s="99" t="s">
        <v>46</v>
      </c>
      <c r="J18" s="33">
        <f>IF(AND($B18&lt;=J$6,IF($C18&lt;1,50000,$C18)&gt;J$6),$D18/12,0)*(1+$E18)^COUNTIF($I$4:I$4,12)*(1+$F$22)</f>
        <v>0</v>
      </c>
      <c r="K18" s="33">
        <f>IF(AND($B18&lt;=K$6,IF($C18&lt;1,50000,$C18)&gt;K$6),$D18/12,0)*(1+$E18)^COUNTIF($I$4:J$4,12)*(1+$F$22)</f>
        <v>0</v>
      </c>
      <c r="L18" s="33">
        <f>IF(AND($B18&lt;=L$6,IF($C18&lt;1,50000,$C18)&gt;L$6),$D18/12,0)*(1+$E18)^COUNTIF($I$4:K$4,12)*(1+$F$22)</f>
        <v>0</v>
      </c>
      <c r="M18" s="33">
        <f>IF(AND($B18&lt;=M$6,IF($C18&lt;1,50000,$C18)&gt;M$6),$D18/12,0)*(1+$E18)^COUNTIF($I$4:L$4,12)*(1+$F$22)</f>
        <v>0</v>
      </c>
      <c r="N18" s="33">
        <f>IF(AND($B18&lt;=N$6,IF($C18&lt;1,50000,$C18)&gt;N$6),$D18/12,0)*(1+$E18)^COUNTIF($I$4:M$4,12)*(1+$F$22)</f>
        <v>0</v>
      </c>
      <c r="O18" s="33">
        <f>IF(AND($B18&lt;=O$6,IF($C18&lt;1,50000,$C18)&gt;O$6),$D18/12,0)*(1+$E18)^COUNTIF($I$4:N$4,12)*(1+$F$22)</f>
        <v>0</v>
      </c>
      <c r="P18" s="33">
        <f>IF(AND($B18&lt;=P$6,IF($C18&lt;1,50000,$C18)&gt;P$6),$D18/12,0)*(1+$E18)^COUNTIF($I$4:O$4,12)*(1+$F$22)</f>
        <v>0</v>
      </c>
      <c r="Q18" s="33">
        <f>IF(AND($B18&lt;=Q$6,IF($C18&lt;1,50000,$C18)&gt;Q$6),$D18/12,0)*(1+$E18)^COUNTIF($I$4:P$4,12)*(1+$F$22)</f>
        <v>0</v>
      </c>
      <c r="R18" s="33">
        <f>IF(AND($B18&lt;=R$6,IF($C18&lt;1,50000,$C18)&gt;R$6),$D18/12,0)*(1+$E18)^COUNTIF($I$4:Q$4,12)*(1+$F$22)</f>
        <v>0</v>
      </c>
      <c r="S18" s="33">
        <f>IF(AND($B18&lt;=S$6,IF($C18&lt;1,50000,$C18)&gt;S$6),$D18/12,0)*(1+$E18)^COUNTIF($I$4:R$4,12)*(1+$F$22)</f>
        <v>0</v>
      </c>
      <c r="T18" s="33">
        <f>IF(AND($B18&lt;=T$6,IF($C18&lt;1,50000,$C18)&gt;T$6),$D18/12,0)*(1+$E18)^COUNTIF($I$4:S$4,12)*(1+$F$22)</f>
        <v>0</v>
      </c>
      <c r="U18" s="33">
        <f>IF(AND($B18&lt;=U$6,IF($C18&lt;1,50000,$C18)&gt;U$6),$D18/12,0)*(1+$E18)^COUNTIF($I$4:T$4,12)*(1+$F$22)</f>
        <v>0</v>
      </c>
      <c r="V18" s="33">
        <f>IF(AND($B18&lt;=V$6,IF($C18&lt;1,50000,$C18)&gt;V$6),$D18/12,0)*(1+$E18)^COUNTIF($I$4:U$4,12)*(1+$F$22)</f>
        <v>0</v>
      </c>
      <c r="W18" s="35">
        <f>IF(AND($B18&lt;=W$6,IF($C18&lt;1,50000,$C18)&gt;W$6),$D18/12,0)*(1+$E18)^COUNTIF($I$4:V$4,12)*(1+$F$22)</f>
        <v>0</v>
      </c>
      <c r="X18" s="35">
        <f>IF(AND($B18&lt;=X$6,IF($C18&lt;1,50000,$C18)&gt;X$6),$D18/12,0)*(1+$E18)^COUNTIF($I$4:W$4,12)*(1+$F$22)</f>
        <v>0</v>
      </c>
      <c r="Y18" s="35">
        <f>IF(AND($B18&lt;=Y$6,IF($C18&lt;1,50000,$C18)&gt;Y$6),$D18/12,0)*(1+$E18)^COUNTIF($I$4:X$4,12)*(1+$F$22)</f>
        <v>0</v>
      </c>
      <c r="Z18" s="35">
        <f>IF(AND($B18&lt;=Z$6,IF($C18&lt;1,50000,$C18)&gt;Z$6),$D18/12,0)*(1+$E18)^COUNTIF($I$4:Y$4,12)*(1+$F$22)</f>
        <v>0</v>
      </c>
      <c r="AA18" s="35">
        <f>IF(AND($B18&lt;=AA$6,IF($C18&lt;1,50000,$C18)&gt;AA$6),$D18/12,0)*(1+$E18)^COUNTIF($I$4:Z$4,12)*(1+$F$22)</f>
        <v>0</v>
      </c>
      <c r="AB18" s="35">
        <f>IF(AND($B18&lt;=AB$6,IF($C18&lt;1,50000,$C18)&gt;AB$6),$D18/12,0)*(1+$E18)^COUNTIF($I$4:AA$4,12)*(1+$F$22)</f>
        <v>0</v>
      </c>
      <c r="AC18" s="35">
        <f>IF(AND($B18&lt;=AC$6,IF($C18&lt;1,50000,$C18)&gt;AC$6),$D18/12,0)*(1+$E18)^COUNTIF($I$4:AB$4,12)*(1+$F$22)</f>
        <v>0</v>
      </c>
      <c r="AD18" s="35">
        <f>IF(AND($B18&lt;=AD$6,IF($C18&lt;1,50000,$C18)&gt;AD$6),$D18/12,0)*(1+$E18)^COUNTIF($I$4:AC$4,12)*(1+$F$22)</f>
        <v>0</v>
      </c>
      <c r="AE18" s="35">
        <f>IF(AND($B18&lt;=AE$6,IF($C18&lt;1,50000,$C18)&gt;AE$6),$D18/12,0)*(1+$E18)^COUNTIF($I$4:AD$4,12)*(1+$F$22)</f>
        <v>0</v>
      </c>
      <c r="AF18" s="35">
        <f>IF(AND($B18&lt;=AF$6,IF($C18&lt;1,50000,$C18)&gt;AF$6),$D18/12,0)*(1+$E18)^COUNTIF($I$4:AE$4,12)*(1+$F$22)</f>
        <v>0</v>
      </c>
      <c r="AG18" s="35">
        <f>IF(AND($B18&lt;=AG$6,IF($C18&lt;1,50000,$C18)&gt;AG$6),$D18/12,0)*(1+$E18)^COUNTIF($I$4:AF$4,12)*(1+$F$22)</f>
        <v>0</v>
      </c>
      <c r="AH18" s="35">
        <f>IF(AND($B18&lt;=AH$6,IF($C18&lt;1,50000,$C18)&gt;AH$6),$D18/12,0)*(1+$E18)^COUNTIF($I$4:AG$4,12)*(1+$F$22)</f>
        <v>0</v>
      </c>
      <c r="AI18" s="35">
        <f>IF(AND($B18&lt;=AI$6,IF($C18&lt;1,50000,$C18)&gt;AI$6),$D18/12,0)*(1+$E18)^COUNTIF($I$4:AH$4,12)*(1+$F$22)</f>
        <v>0</v>
      </c>
      <c r="AJ18" s="35">
        <f>IF(AND($B18&lt;=AJ$6,IF($C18&lt;1,50000,$C18)&gt;AJ$6),$D18/12,0)*(1+$E18)^COUNTIF($I$4:AI$4,12)*(1+$F$22)</f>
        <v>0</v>
      </c>
      <c r="AK18" s="35">
        <f>IF(AND($B18&lt;=AK$6,IF($C18&lt;1,50000,$C18)&gt;AK$6),$D18/12,0)*(1+$E18)^COUNTIF($I$4:AJ$4,12)*(1+$F$22)</f>
        <v>0</v>
      </c>
      <c r="AL18" s="35">
        <f>IF(AND($B18&lt;=AL$6,IF($C18&lt;1,50000,$C18)&gt;AL$6),$D18/12,0)*(1+$E18)^COUNTIF($I$4:AK$4,12)*(1+$F$22)</f>
        <v>0</v>
      </c>
      <c r="AM18" s="35">
        <f>IF(AND($B18&lt;=AM$6,IF($C18&lt;1,50000,$C18)&gt;AM$6),$D18/12,0)*(1+$E18)^COUNTIF($I$4:AL$4,12)*(1+$F$22)</f>
        <v>0</v>
      </c>
      <c r="AN18" s="35">
        <f>IF(AND($B18&lt;=AN$6,IF($C18&lt;1,50000,$C18)&gt;AN$6),$D18/12,0)*(1+$E18)^COUNTIF($I$4:AM$4,12)*(1+$F$22)</f>
        <v>0</v>
      </c>
      <c r="AO18" s="35">
        <f>IF(AND($B18&lt;=AO$6,IF($C18&lt;1,50000,$C18)&gt;AO$6),$D18/12,0)*(1+$E18)^COUNTIF($I$4:AN$4,12)*(1+$F$22)</f>
        <v>0</v>
      </c>
      <c r="AP18" s="35">
        <f>IF(AND($B18&lt;=AP$6,IF($C18&lt;1,50000,$C18)&gt;AP$6),$D18/12,0)*(1+$E18)^COUNTIF($I$4:AO$4,12)*(1+$F$22)</f>
        <v>0</v>
      </c>
      <c r="AQ18" s="35">
        <f>IF(AND($B18&lt;=AQ$6,IF($C18&lt;1,50000,$C18)&gt;AQ$6),$D18/12,0)*(1+$E18)^COUNTIF($I$4:AP$4,12)*(1+$F$22)</f>
        <v>0</v>
      </c>
      <c r="AR18" s="35">
        <f>IF(AND($B18&lt;=AR$6,IF($C18&lt;1,50000,$C18)&gt;AR$6),$D18/12,0)*(1+$E18)^COUNTIF($I$4:AQ$4,12)*(1+$F$22)</f>
        <v>0</v>
      </c>
      <c r="AS18" s="35">
        <f>IF(AND($B18&lt;=AS$6,IF($C18&lt;1,50000,$C18)&gt;AS$6),$D18/12,0)*(1+$E18)^COUNTIF($I$4:AR$4,12)*(1+$F$22)</f>
        <v>0</v>
      </c>
      <c r="AT18" s="35">
        <f>IF(AND($B18&lt;=AT$6,IF($C18&lt;1,50000,$C18)&gt;AT$6),$D18/12,0)*(1+$E18)^COUNTIF($I$4:AS$4,12)*(1+$F$22)</f>
        <v>0</v>
      </c>
      <c r="AU18" s="35">
        <f>IF(AND($B18&lt;=AU$6,IF($C18&lt;1,50000,$C18)&gt;AU$6),$D18/12,0)*(1+$E18)^COUNTIF($I$4:AT$4,12)*(1+$F$22)</f>
        <v>0</v>
      </c>
      <c r="AV18" s="35">
        <f>IF(AND($B18&lt;=AV$6,IF($C18&lt;1,50000,$C18)&gt;AV$6),$D18/12,0)*(1+$E18)^COUNTIF($I$4:AU$4,12)*(1+$F$22)</f>
        <v>0</v>
      </c>
      <c r="AW18" s="35">
        <f>IF(AND($B18&lt;=AW$6,IF($C18&lt;1,50000,$C18)&gt;AW$6),$D18/12,0)*(1+$E18)^COUNTIF($I$4:AV$4,12)*(1+$F$22)</f>
        <v>0</v>
      </c>
      <c r="AX18" s="35">
        <f>IF(AND($B18&lt;=AX$6,IF($C18&lt;1,50000,$C18)&gt;AX$6),$D18/12,0)*(1+$E18)^COUNTIF($I$4:AW$4,12)*(1+$F$22)</f>
        <v>0</v>
      </c>
      <c r="AY18" s="35">
        <f>IF(AND($B18&lt;=AY$6,IF($C18&lt;1,50000,$C18)&gt;AY$6),$D18/12,0)*(1+$E18)^COUNTIF($I$4:AX$4,12)*(1+$F$22)</f>
        <v>0</v>
      </c>
      <c r="AZ18" s="35">
        <f>IF(AND($B18&lt;=AZ$6,IF($C18&lt;1,50000,$C18)&gt;AZ$6),$D18/12,0)*(1+$E18)^COUNTIF($I$4:AY$4,12)*(1+$F$22)</f>
        <v>0</v>
      </c>
      <c r="BA18" s="35">
        <f>IF(AND($B18&lt;=BA$6,IF($C18&lt;1,50000,$C18)&gt;BA$6),$D18/12,0)*(1+$E18)^COUNTIF($I$4:AZ$4,12)*(1+$F$22)</f>
        <v>0</v>
      </c>
      <c r="BB18" s="35">
        <f>IF(AND($B18&lt;=BB$6,IF($C18&lt;1,50000,$C18)&gt;BB$6),$D18/12,0)*(1+$E18)^COUNTIF($I$4:BA$4,12)*(1+$F$22)</f>
        <v>0</v>
      </c>
      <c r="BC18" s="35">
        <f>IF(AND($B18&lt;=BC$6,IF($C18&lt;1,50000,$C18)&gt;BC$6),$D18/12,0)*(1+$E18)^COUNTIF($I$4:BB$4,12)*(1+$F$22)</f>
        <v>0</v>
      </c>
      <c r="BD18" s="35">
        <f>IF(AND($B18&lt;=BD$6,IF($C18&lt;1,50000,$C18)&gt;BD$6),$D18/12,0)*(1+$E18)^COUNTIF($I$4:BC$4,12)*(1+$F$22)</f>
        <v>0</v>
      </c>
      <c r="BE18" s="35">
        <f>IF(AND($B18&lt;=BE$6,IF($C18&lt;1,50000,$C18)&gt;BE$6),$D18/12,0)*(1+$E18)^COUNTIF($I$4:BD$4,12)*(1+$F$22)</f>
        <v>0</v>
      </c>
      <c r="BF18" s="33"/>
      <c r="BG18" s="33"/>
      <c r="BH18" s="33"/>
      <c r="BI18" s="33"/>
      <c r="BJ18" s="33"/>
      <c r="BK18" s="33"/>
      <c r="BL18" s="33"/>
    </row>
    <row r="19" spans="2:64" s="33" customFormat="1" ht="17" outlineLevel="1" thickBot="1" x14ac:dyDescent="0.25">
      <c r="B19" s="326"/>
      <c r="C19" s="327"/>
      <c r="D19" s="328"/>
      <c r="E19" s="329"/>
      <c r="F19" s="330"/>
      <c r="H19" s="267"/>
      <c r="I19" s="99" t="s">
        <v>47</v>
      </c>
      <c r="J19" s="33">
        <f>IF(AND($B19&lt;=J$6,IF($C19&lt;1,50000,$C19)&gt;J$6),$D19/12,0)*(1+$E19)^COUNTIF($I$4:I$4,12)*(1+$F$22)</f>
        <v>0</v>
      </c>
      <c r="K19" s="33">
        <f>IF(AND($B19&lt;=K$6,IF($C19&lt;1,50000,$C19)&gt;K$6),$D19/12,0)*(1+$E19)^COUNTIF($I$4:J$4,12)*(1+$F$22)</f>
        <v>0</v>
      </c>
      <c r="L19" s="33">
        <f>IF(AND($B19&lt;=L$6,IF($C19&lt;1,50000,$C19)&gt;L$6),$D19/12,0)*(1+$E19)^COUNTIF($I$4:K$4,12)*(1+$F$22)</f>
        <v>0</v>
      </c>
      <c r="M19" s="33">
        <f>IF(AND($B19&lt;=M$6,IF($C19&lt;1,50000,$C19)&gt;M$6),$D19/12,0)*(1+$E19)^COUNTIF($I$4:L$4,12)*(1+$F$22)</f>
        <v>0</v>
      </c>
      <c r="N19" s="33">
        <f>IF(AND($B19&lt;=N$6,IF($C19&lt;1,50000,$C19)&gt;N$6),$D19/12,0)*(1+$E19)^COUNTIF($I$4:M$4,12)*(1+$F$22)</f>
        <v>0</v>
      </c>
      <c r="O19" s="33">
        <f>IF(AND($B19&lt;=O$6,IF($C19&lt;1,50000,$C19)&gt;O$6),$D19/12,0)*(1+$E19)^COUNTIF($I$4:N$4,12)*(1+$F$22)</f>
        <v>0</v>
      </c>
      <c r="P19" s="33">
        <f>IF(AND($B19&lt;=P$6,IF($C19&lt;1,50000,$C19)&gt;P$6),$D19/12,0)*(1+$E19)^COUNTIF($I$4:O$4,12)*(1+$F$22)</f>
        <v>0</v>
      </c>
      <c r="Q19" s="33">
        <f>IF(AND($B19&lt;=Q$6,IF($C19&lt;1,50000,$C19)&gt;Q$6),$D19/12,0)*(1+$E19)^COUNTIF($I$4:P$4,12)*(1+$F$22)</f>
        <v>0</v>
      </c>
      <c r="R19" s="33">
        <f>IF(AND($B19&lt;=R$6,IF($C19&lt;1,50000,$C19)&gt;R$6),$D19/12,0)*(1+$E19)^COUNTIF($I$4:Q$4,12)*(1+$F$22)</f>
        <v>0</v>
      </c>
      <c r="S19" s="33">
        <f>IF(AND($B19&lt;=S$6,IF($C19&lt;1,50000,$C19)&gt;S$6),$D19/12,0)*(1+$E19)^COUNTIF($I$4:R$4,12)*(1+$F$22)</f>
        <v>0</v>
      </c>
      <c r="T19" s="33">
        <f>IF(AND($B19&lt;=T$6,IF($C19&lt;1,50000,$C19)&gt;T$6),$D19/12,0)*(1+$E19)^COUNTIF($I$4:S$4,12)*(1+$F$22)</f>
        <v>0</v>
      </c>
      <c r="U19" s="33">
        <f>IF(AND($B19&lt;=U$6,IF($C19&lt;1,50000,$C19)&gt;U$6),$D19/12,0)*(1+$E19)^COUNTIF($I$4:T$4,12)*(1+$F$22)</f>
        <v>0</v>
      </c>
      <c r="V19" s="33">
        <f>IF(AND($B19&lt;=V$6,IF($C19&lt;1,50000,$C19)&gt;V$6),$D19/12,0)*(1+$E19)^COUNTIF($I$4:U$4,12)*(1+$F$22)</f>
        <v>0</v>
      </c>
      <c r="W19" s="35">
        <f>IF(AND($B19&lt;=W$6,IF($C19&lt;1,50000,$C19)&gt;W$6),$D19/12,0)*(1+$E19)^COUNTIF($I$4:V$4,12)*(1+$F$22)</f>
        <v>0</v>
      </c>
      <c r="X19" s="35">
        <f>IF(AND($B19&lt;=X$6,IF($C19&lt;1,50000,$C19)&gt;X$6),$D19/12,0)*(1+$E19)^COUNTIF($I$4:W$4,12)*(1+$F$22)</f>
        <v>0</v>
      </c>
      <c r="Y19" s="35">
        <f>IF(AND($B19&lt;=Y$6,IF($C19&lt;1,50000,$C19)&gt;Y$6),$D19/12,0)*(1+$E19)^COUNTIF($I$4:X$4,12)*(1+$F$22)</f>
        <v>0</v>
      </c>
      <c r="Z19" s="35">
        <f>IF(AND($B19&lt;=Z$6,IF($C19&lt;1,50000,$C19)&gt;Z$6),$D19/12,0)*(1+$E19)^COUNTIF($I$4:Y$4,12)*(1+$F$22)</f>
        <v>0</v>
      </c>
      <c r="AA19" s="35">
        <f>IF(AND($B19&lt;=AA$6,IF($C19&lt;1,50000,$C19)&gt;AA$6),$D19/12,0)*(1+$E19)^COUNTIF($I$4:Z$4,12)*(1+$F$22)</f>
        <v>0</v>
      </c>
      <c r="AB19" s="35">
        <f>IF(AND($B19&lt;=AB$6,IF($C19&lt;1,50000,$C19)&gt;AB$6),$D19/12,0)*(1+$E19)^COUNTIF($I$4:AA$4,12)*(1+$F$22)</f>
        <v>0</v>
      </c>
      <c r="AC19" s="35">
        <f>IF(AND($B19&lt;=AC$6,IF($C19&lt;1,50000,$C19)&gt;AC$6),$D19/12,0)*(1+$E19)^COUNTIF($I$4:AB$4,12)*(1+$F$22)</f>
        <v>0</v>
      </c>
      <c r="AD19" s="35">
        <f>IF(AND($B19&lt;=AD$6,IF($C19&lt;1,50000,$C19)&gt;AD$6),$D19/12,0)*(1+$E19)^COUNTIF($I$4:AC$4,12)*(1+$F$22)</f>
        <v>0</v>
      </c>
      <c r="AE19" s="35">
        <f>IF(AND($B19&lt;=AE$6,IF($C19&lt;1,50000,$C19)&gt;AE$6),$D19/12,0)*(1+$E19)^COUNTIF($I$4:AD$4,12)*(1+$F$22)</f>
        <v>0</v>
      </c>
      <c r="AF19" s="35">
        <f>IF(AND($B19&lt;=AF$6,IF($C19&lt;1,50000,$C19)&gt;AF$6),$D19/12,0)*(1+$E19)^COUNTIF($I$4:AE$4,12)*(1+$F$22)</f>
        <v>0</v>
      </c>
      <c r="AG19" s="35">
        <f>IF(AND($B19&lt;=AG$6,IF($C19&lt;1,50000,$C19)&gt;AG$6),$D19/12,0)*(1+$E19)^COUNTIF($I$4:AF$4,12)*(1+$F$22)</f>
        <v>0</v>
      </c>
      <c r="AH19" s="35">
        <f>IF(AND($B19&lt;=AH$6,IF($C19&lt;1,50000,$C19)&gt;AH$6),$D19/12,0)*(1+$E19)^COUNTIF($I$4:AG$4,12)*(1+$F$22)</f>
        <v>0</v>
      </c>
      <c r="AI19" s="35">
        <f>IF(AND($B19&lt;=AI$6,IF($C19&lt;1,50000,$C19)&gt;AI$6),$D19/12,0)*(1+$E19)^COUNTIF($I$4:AH$4,12)*(1+$F$22)</f>
        <v>0</v>
      </c>
      <c r="AJ19" s="35">
        <f>IF(AND($B19&lt;=AJ$6,IF($C19&lt;1,50000,$C19)&gt;AJ$6),$D19/12,0)*(1+$E19)^COUNTIF($I$4:AI$4,12)*(1+$F$22)</f>
        <v>0</v>
      </c>
      <c r="AK19" s="35">
        <f>IF(AND($B19&lt;=AK$6,IF($C19&lt;1,50000,$C19)&gt;AK$6),$D19/12,0)*(1+$E19)^COUNTIF($I$4:AJ$4,12)*(1+$F$22)</f>
        <v>0</v>
      </c>
      <c r="AL19" s="35">
        <f>IF(AND($B19&lt;=AL$6,IF($C19&lt;1,50000,$C19)&gt;AL$6),$D19/12,0)*(1+$E19)^COUNTIF($I$4:AK$4,12)*(1+$F$22)</f>
        <v>0</v>
      </c>
      <c r="AM19" s="35">
        <f>IF(AND($B19&lt;=AM$6,IF($C19&lt;1,50000,$C19)&gt;AM$6),$D19/12,0)*(1+$E19)^COUNTIF($I$4:AL$4,12)*(1+$F$22)</f>
        <v>0</v>
      </c>
      <c r="AN19" s="35">
        <f>IF(AND($B19&lt;=AN$6,IF($C19&lt;1,50000,$C19)&gt;AN$6),$D19/12,0)*(1+$E19)^COUNTIF($I$4:AM$4,12)*(1+$F$22)</f>
        <v>0</v>
      </c>
      <c r="AO19" s="35">
        <f>IF(AND($B19&lt;=AO$6,IF($C19&lt;1,50000,$C19)&gt;AO$6),$D19/12,0)*(1+$E19)^COUNTIF($I$4:AN$4,12)*(1+$F$22)</f>
        <v>0</v>
      </c>
      <c r="AP19" s="35">
        <f>IF(AND($B19&lt;=AP$6,IF($C19&lt;1,50000,$C19)&gt;AP$6),$D19/12,0)*(1+$E19)^COUNTIF($I$4:AO$4,12)*(1+$F$22)</f>
        <v>0</v>
      </c>
      <c r="AQ19" s="35">
        <f>IF(AND($B19&lt;=AQ$6,IF($C19&lt;1,50000,$C19)&gt;AQ$6),$D19/12,0)*(1+$E19)^COUNTIF($I$4:AP$4,12)*(1+$F$22)</f>
        <v>0</v>
      </c>
      <c r="AR19" s="35">
        <f>IF(AND($B19&lt;=AR$6,IF($C19&lt;1,50000,$C19)&gt;AR$6),$D19/12,0)*(1+$E19)^COUNTIF($I$4:AQ$4,12)*(1+$F$22)</f>
        <v>0</v>
      </c>
      <c r="AS19" s="35">
        <f>IF(AND($B19&lt;=AS$6,IF($C19&lt;1,50000,$C19)&gt;AS$6),$D19/12,0)*(1+$E19)^COUNTIF($I$4:AR$4,12)*(1+$F$22)</f>
        <v>0</v>
      </c>
      <c r="AT19" s="35">
        <f>IF(AND($B19&lt;=AT$6,IF($C19&lt;1,50000,$C19)&gt;AT$6),$D19/12,0)*(1+$E19)^COUNTIF($I$4:AS$4,12)*(1+$F$22)</f>
        <v>0</v>
      </c>
      <c r="AU19" s="35">
        <f>IF(AND($B19&lt;=AU$6,IF($C19&lt;1,50000,$C19)&gt;AU$6),$D19/12,0)*(1+$E19)^COUNTIF($I$4:AT$4,12)*(1+$F$22)</f>
        <v>0</v>
      </c>
      <c r="AV19" s="35">
        <f>IF(AND($B19&lt;=AV$6,IF($C19&lt;1,50000,$C19)&gt;AV$6),$D19/12,0)*(1+$E19)^COUNTIF($I$4:AU$4,12)*(1+$F$22)</f>
        <v>0</v>
      </c>
      <c r="AW19" s="35">
        <f>IF(AND($B19&lt;=AW$6,IF($C19&lt;1,50000,$C19)&gt;AW$6),$D19/12,0)*(1+$E19)^COUNTIF($I$4:AV$4,12)*(1+$F$22)</f>
        <v>0</v>
      </c>
      <c r="AX19" s="35">
        <f>IF(AND($B19&lt;=AX$6,IF($C19&lt;1,50000,$C19)&gt;AX$6),$D19/12,0)*(1+$E19)^COUNTIF($I$4:AW$4,12)*(1+$F$22)</f>
        <v>0</v>
      </c>
      <c r="AY19" s="35">
        <f>IF(AND($B19&lt;=AY$6,IF($C19&lt;1,50000,$C19)&gt;AY$6),$D19/12,0)*(1+$E19)^COUNTIF($I$4:AX$4,12)*(1+$F$22)</f>
        <v>0</v>
      </c>
      <c r="AZ19" s="35">
        <f>IF(AND($B19&lt;=AZ$6,IF($C19&lt;1,50000,$C19)&gt;AZ$6),$D19/12,0)*(1+$E19)^COUNTIF($I$4:AY$4,12)*(1+$F$22)</f>
        <v>0</v>
      </c>
      <c r="BA19" s="35">
        <f>IF(AND($B19&lt;=BA$6,IF($C19&lt;1,50000,$C19)&gt;BA$6),$D19/12,0)*(1+$E19)^COUNTIF($I$4:AZ$4,12)*(1+$F$22)</f>
        <v>0</v>
      </c>
      <c r="BB19" s="35">
        <f>IF(AND($B19&lt;=BB$6,IF($C19&lt;1,50000,$C19)&gt;BB$6),$D19/12,0)*(1+$E19)^COUNTIF($I$4:BA$4,12)*(1+$F$22)</f>
        <v>0</v>
      </c>
      <c r="BC19" s="35">
        <f>IF(AND($B19&lt;=BC$6,IF($C19&lt;1,50000,$C19)&gt;BC$6),$D19/12,0)*(1+$E19)^COUNTIF($I$4:BB$4,12)*(1+$F$22)</f>
        <v>0</v>
      </c>
      <c r="BD19" s="35">
        <f>IF(AND($B19&lt;=BD$6,IF($C19&lt;1,50000,$C19)&gt;BD$6),$D19/12,0)*(1+$E19)^COUNTIF($I$4:BC$4,12)*(1+$F$22)</f>
        <v>0</v>
      </c>
      <c r="BE19" s="35">
        <f>IF(AND($B19&lt;=BE$6,IF($C19&lt;1,50000,$C19)&gt;BE$6),$D19/12,0)*(1+$E19)^COUNTIF($I$4:BD$4,12)*(1+$F$22)</f>
        <v>0</v>
      </c>
    </row>
    <row r="20" spans="2:64" s="93" customFormat="1" outlineLevel="1" x14ac:dyDescent="0.2">
      <c r="B20" s="191"/>
      <c r="C20" s="191"/>
      <c r="D20" s="192"/>
      <c r="E20" s="193"/>
      <c r="F20" s="193"/>
      <c r="H20" s="269" t="s">
        <v>43</v>
      </c>
      <c r="I20" s="94" t="str">
        <f>"Total "&amp;I14</f>
        <v>Total G&amp;A</v>
      </c>
      <c r="J20" s="95">
        <f>SUM(J15:J19)</f>
        <v>5000</v>
      </c>
      <c r="K20" s="95">
        <f t="shared" ref="K20:BE20" si="9">SUM(K15:K19)</f>
        <v>5000</v>
      </c>
      <c r="L20" s="95">
        <f t="shared" si="9"/>
        <v>5000</v>
      </c>
      <c r="M20" s="95">
        <f t="shared" si="9"/>
        <v>5000</v>
      </c>
      <c r="N20" s="95">
        <f t="shared" si="9"/>
        <v>5000</v>
      </c>
      <c r="O20" s="95">
        <f t="shared" si="9"/>
        <v>5000</v>
      </c>
      <c r="P20" s="95">
        <f t="shared" si="9"/>
        <v>5000</v>
      </c>
      <c r="Q20" s="95">
        <f t="shared" si="9"/>
        <v>5000</v>
      </c>
      <c r="R20" s="95">
        <f t="shared" si="9"/>
        <v>5000</v>
      </c>
      <c r="S20" s="95">
        <f t="shared" si="9"/>
        <v>5000</v>
      </c>
      <c r="T20" s="95">
        <f t="shared" si="9"/>
        <v>5000</v>
      </c>
      <c r="U20" s="217">
        <f t="shared" si="9"/>
        <v>5000</v>
      </c>
      <c r="V20" s="217">
        <f t="shared" si="9"/>
        <v>5250.0000000000009</v>
      </c>
      <c r="W20" s="96">
        <f t="shared" si="9"/>
        <v>5250.0000000000009</v>
      </c>
      <c r="X20" s="96">
        <f t="shared" si="9"/>
        <v>5250.0000000000009</v>
      </c>
      <c r="Y20" s="96">
        <f t="shared" si="9"/>
        <v>5250.0000000000009</v>
      </c>
      <c r="Z20" s="96">
        <f t="shared" si="9"/>
        <v>5250.0000000000009</v>
      </c>
      <c r="AA20" s="96">
        <f t="shared" si="9"/>
        <v>5250.0000000000009</v>
      </c>
      <c r="AB20" s="96">
        <f t="shared" si="9"/>
        <v>5250.0000000000009</v>
      </c>
      <c r="AC20" s="96">
        <f t="shared" si="9"/>
        <v>5250.0000000000009</v>
      </c>
      <c r="AD20" s="96">
        <f t="shared" si="9"/>
        <v>5250.0000000000009</v>
      </c>
      <c r="AE20" s="96">
        <f t="shared" si="9"/>
        <v>5250.0000000000009</v>
      </c>
      <c r="AF20" s="96">
        <f t="shared" si="9"/>
        <v>5250.0000000000009</v>
      </c>
      <c r="AG20" s="96">
        <f t="shared" si="9"/>
        <v>5250.0000000000009</v>
      </c>
      <c r="AH20" s="96">
        <f t="shared" si="9"/>
        <v>5512.5000000000009</v>
      </c>
      <c r="AI20" s="96">
        <f t="shared" si="9"/>
        <v>5512.5000000000009</v>
      </c>
      <c r="AJ20" s="96">
        <f t="shared" si="9"/>
        <v>5512.5000000000009</v>
      </c>
      <c r="AK20" s="96">
        <f t="shared" si="9"/>
        <v>5512.5000000000009</v>
      </c>
      <c r="AL20" s="96">
        <f t="shared" si="9"/>
        <v>8820</v>
      </c>
      <c r="AM20" s="96">
        <f t="shared" si="9"/>
        <v>8820</v>
      </c>
      <c r="AN20" s="96">
        <f t="shared" si="9"/>
        <v>8820</v>
      </c>
      <c r="AO20" s="96">
        <f t="shared" si="9"/>
        <v>8820</v>
      </c>
      <c r="AP20" s="96">
        <f t="shared" si="9"/>
        <v>8820</v>
      </c>
      <c r="AQ20" s="96">
        <f t="shared" si="9"/>
        <v>8820</v>
      </c>
      <c r="AR20" s="96">
        <f t="shared" si="9"/>
        <v>8820</v>
      </c>
      <c r="AS20" s="96">
        <f t="shared" si="9"/>
        <v>8820</v>
      </c>
      <c r="AT20" s="96">
        <f t="shared" si="9"/>
        <v>9261.0000000000018</v>
      </c>
      <c r="AU20" s="96">
        <f t="shared" si="9"/>
        <v>9261.0000000000018</v>
      </c>
      <c r="AV20" s="96">
        <f t="shared" si="9"/>
        <v>9261.0000000000018</v>
      </c>
      <c r="AW20" s="96">
        <f t="shared" si="9"/>
        <v>9261.0000000000018</v>
      </c>
      <c r="AX20" s="96">
        <f t="shared" si="9"/>
        <v>9261.0000000000018</v>
      </c>
      <c r="AY20" s="96">
        <f t="shared" si="9"/>
        <v>9261.0000000000018</v>
      </c>
      <c r="AZ20" s="96">
        <f t="shared" si="9"/>
        <v>9261.0000000000018</v>
      </c>
      <c r="BA20" s="96">
        <f t="shared" si="9"/>
        <v>9261.0000000000018</v>
      </c>
      <c r="BB20" s="96">
        <f t="shared" si="9"/>
        <v>9261.0000000000018</v>
      </c>
      <c r="BC20" s="96">
        <f t="shared" si="9"/>
        <v>9261.0000000000018</v>
      </c>
      <c r="BD20" s="96">
        <f t="shared" si="9"/>
        <v>9261.0000000000018</v>
      </c>
      <c r="BE20" s="96">
        <f t="shared" si="9"/>
        <v>9261.0000000000018</v>
      </c>
      <c r="BF20" s="97"/>
      <c r="BG20" s="97"/>
      <c r="BH20" s="97"/>
      <c r="BI20" s="97"/>
      <c r="BJ20" s="97"/>
      <c r="BK20" s="97"/>
      <c r="BL20" s="97"/>
    </row>
    <row r="21" spans="2:64" s="100" customFormat="1" ht="17" outlineLevel="1" thickBot="1" x14ac:dyDescent="0.25">
      <c r="B21" s="115"/>
      <c r="C21" s="115"/>
      <c r="E21" s="36"/>
      <c r="F21" s="36"/>
      <c r="H21" s="270" t="s">
        <v>43</v>
      </c>
      <c r="I21" s="101" t="str">
        <f>I14&amp;" bonuses"</f>
        <v>G&amp;A bonuses</v>
      </c>
      <c r="J21" s="33">
        <f>SUMPRODUCT(J15:J19,$F15:$F19)</f>
        <v>750</v>
      </c>
      <c r="K21" s="33">
        <f t="shared" ref="K21:BE21" si="10">SUMPRODUCT(K15:K19,$F15:$F19)</f>
        <v>750</v>
      </c>
      <c r="L21" s="33">
        <f t="shared" si="10"/>
        <v>750</v>
      </c>
      <c r="M21" s="33">
        <f t="shared" si="10"/>
        <v>750</v>
      </c>
      <c r="N21" s="33">
        <f t="shared" si="10"/>
        <v>750</v>
      </c>
      <c r="O21" s="33">
        <f t="shared" si="10"/>
        <v>750</v>
      </c>
      <c r="P21" s="33">
        <f t="shared" si="10"/>
        <v>750</v>
      </c>
      <c r="Q21" s="33">
        <f t="shared" si="10"/>
        <v>750</v>
      </c>
      <c r="R21" s="33">
        <f t="shared" si="10"/>
        <v>750</v>
      </c>
      <c r="S21" s="33">
        <f t="shared" si="10"/>
        <v>750</v>
      </c>
      <c r="T21" s="33">
        <f t="shared" si="10"/>
        <v>750</v>
      </c>
      <c r="U21" s="34">
        <f t="shared" si="10"/>
        <v>750</v>
      </c>
      <c r="V21" s="34">
        <f t="shared" si="10"/>
        <v>787.50000000000011</v>
      </c>
      <c r="W21" s="35">
        <f t="shared" si="10"/>
        <v>787.50000000000011</v>
      </c>
      <c r="X21" s="35">
        <f t="shared" si="10"/>
        <v>787.50000000000011</v>
      </c>
      <c r="Y21" s="35">
        <f t="shared" si="10"/>
        <v>787.50000000000011</v>
      </c>
      <c r="Z21" s="35">
        <f t="shared" si="10"/>
        <v>787.50000000000011</v>
      </c>
      <c r="AA21" s="35">
        <f t="shared" si="10"/>
        <v>787.50000000000011</v>
      </c>
      <c r="AB21" s="35">
        <f t="shared" si="10"/>
        <v>787.50000000000011</v>
      </c>
      <c r="AC21" s="35">
        <f t="shared" si="10"/>
        <v>787.50000000000011</v>
      </c>
      <c r="AD21" s="35">
        <f t="shared" si="10"/>
        <v>787.50000000000011</v>
      </c>
      <c r="AE21" s="35">
        <f t="shared" si="10"/>
        <v>787.50000000000011</v>
      </c>
      <c r="AF21" s="35">
        <f t="shared" si="10"/>
        <v>787.50000000000011</v>
      </c>
      <c r="AG21" s="35">
        <f t="shared" si="10"/>
        <v>787.50000000000011</v>
      </c>
      <c r="AH21" s="35">
        <f t="shared" si="10"/>
        <v>826.87500000000011</v>
      </c>
      <c r="AI21" s="35">
        <f t="shared" si="10"/>
        <v>826.87500000000011</v>
      </c>
      <c r="AJ21" s="35">
        <f t="shared" si="10"/>
        <v>826.87500000000011</v>
      </c>
      <c r="AK21" s="35">
        <f t="shared" si="10"/>
        <v>826.87500000000011</v>
      </c>
      <c r="AL21" s="35">
        <f t="shared" si="10"/>
        <v>1323</v>
      </c>
      <c r="AM21" s="35">
        <f t="shared" si="10"/>
        <v>1323</v>
      </c>
      <c r="AN21" s="35">
        <f t="shared" si="10"/>
        <v>1323</v>
      </c>
      <c r="AO21" s="35">
        <f t="shared" si="10"/>
        <v>1323</v>
      </c>
      <c r="AP21" s="35">
        <f t="shared" si="10"/>
        <v>1323</v>
      </c>
      <c r="AQ21" s="35">
        <f t="shared" si="10"/>
        <v>1323</v>
      </c>
      <c r="AR21" s="35">
        <f t="shared" si="10"/>
        <v>1323</v>
      </c>
      <c r="AS21" s="35">
        <f t="shared" si="10"/>
        <v>1323</v>
      </c>
      <c r="AT21" s="35">
        <f t="shared" si="10"/>
        <v>1389.15</v>
      </c>
      <c r="AU21" s="35">
        <f t="shared" si="10"/>
        <v>1389.15</v>
      </c>
      <c r="AV21" s="35">
        <f t="shared" si="10"/>
        <v>1389.15</v>
      </c>
      <c r="AW21" s="35">
        <f t="shared" si="10"/>
        <v>1389.15</v>
      </c>
      <c r="AX21" s="35">
        <f t="shared" si="10"/>
        <v>1389.15</v>
      </c>
      <c r="AY21" s="35">
        <f t="shared" si="10"/>
        <v>1389.15</v>
      </c>
      <c r="AZ21" s="35">
        <f t="shared" si="10"/>
        <v>1389.15</v>
      </c>
      <c r="BA21" s="35">
        <f t="shared" si="10"/>
        <v>1389.15</v>
      </c>
      <c r="BB21" s="35">
        <f t="shared" si="10"/>
        <v>1389.15</v>
      </c>
      <c r="BC21" s="35">
        <f t="shared" si="10"/>
        <v>1389.15</v>
      </c>
      <c r="BD21" s="35">
        <f t="shared" si="10"/>
        <v>1389.15</v>
      </c>
      <c r="BE21" s="35">
        <f t="shared" si="10"/>
        <v>1389.15</v>
      </c>
      <c r="BF21" s="33"/>
      <c r="BG21" s="33"/>
      <c r="BH21" s="33"/>
      <c r="BI21" s="33"/>
      <c r="BJ21" s="33"/>
      <c r="BK21" s="33"/>
      <c r="BL21" s="33"/>
    </row>
    <row r="22" spans="2:64" s="102" customFormat="1" ht="17" outlineLevel="1" thickBot="1" x14ac:dyDescent="0.25">
      <c r="B22" s="116"/>
      <c r="C22" s="116"/>
      <c r="D22" s="116" t="s">
        <v>226</v>
      </c>
      <c r="E22" s="80"/>
      <c r="F22" s="312">
        <v>0.2</v>
      </c>
      <c r="H22" s="271"/>
      <c r="I22" s="103" t="s">
        <v>69</v>
      </c>
      <c r="J22" s="104">
        <f>COUNTIF(J15:J19, "&gt;1")</f>
        <v>1</v>
      </c>
      <c r="K22" s="104">
        <f t="shared" ref="K22:BE22" si="11">COUNTIF(K15:K19, "&gt;1")</f>
        <v>1</v>
      </c>
      <c r="L22" s="104">
        <f t="shared" si="11"/>
        <v>1</v>
      </c>
      <c r="M22" s="104">
        <f t="shared" si="11"/>
        <v>1</v>
      </c>
      <c r="N22" s="104">
        <f t="shared" si="11"/>
        <v>1</v>
      </c>
      <c r="O22" s="104">
        <f t="shared" si="11"/>
        <v>1</v>
      </c>
      <c r="P22" s="104">
        <f t="shared" si="11"/>
        <v>1</v>
      </c>
      <c r="Q22" s="104">
        <f t="shared" si="11"/>
        <v>1</v>
      </c>
      <c r="R22" s="104">
        <f t="shared" si="11"/>
        <v>1</v>
      </c>
      <c r="S22" s="104">
        <f t="shared" si="11"/>
        <v>1</v>
      </c>
      <c r="T22" s="104">
        <f t="shared" si="11"/>
        <v>1</v>
      </c>
      <c r="U22" s="218">
        <f t="shared" si="11"/>
        <v>1</v>
      </c>
      <c r="V22" s="218">
        <f t="shared" si="11"/>
        <v>1</v>
      </c>
      <c r="W22" s="105">
        <f t="shared" si="11"/>
        <v>1</v>
      </c>
      <c r="X22" s="105">
        <f t="shared" si="11"/>
        <v>1</v>
      </c>
      <c r="Y22" s="105">
        <f t="shared" si="11"/>
        <v>1</v>
      </c>
      <c r="Z22" s="105">
        <f t="shared" si="11"/>
        <v>1</v>
      </c>
      <c r="AA22" s="105">
        <f t="shared" si="11"/>
        <v>1</v>
      </c>
      <c r="AB22" s="105">
        <f t="shared" si="11"/>
        <v>1</v>
      </c>
      <c r="AC22" s="105">
        <f t="shared" si="11"/>
        <v>1</v>
      </c>
      <c r="AD22" s="105">
        <f t="shared" si="11"/>
        <v>1</v>
      </c>
      <c r="AE22" s="105">
        <f t="shared" si="11"/>
        <v>1</v>
      </c>
      <c r="AF22" s="105">
        <f t="shared" si="11"/>
        <v>1</v>
      </c>
      <c r="AG22" s="105">
        <f t="shared" si="11"/>
        <v>1</v>
      </c>
      <c r="AH22" s="105">
        <f t="shared" si="11"/>
        <v>1</v>
      </c>
      <c r="AI22" s="105">
        <f t="shared" si="11"/>
        <v>1</v>
      </c>
      <c r="AJ22" s="105">
        <f t="shared" si="11"/>
        <v>1</v>
      </c>
      <c r="AK22" s="105">
        <f t="shared" si="11"/>
        <v>1</v>
      </c>
      <c r="AL22" s="105">
        <f t="shared" si="11"/>
        <v>2</v>
      </c>
      <c r="AM22" s="105">
        <f t="shared" si="11"/>
        <v>2</v>
      </c>
      <c r="AN22" s="105">
        <f t="shared" si="11"/>
        <v>2</v>
      </c>
      <c r="AO22" s="105">
        <f t="shared" si="11"/>
        <v>2</v>
      </c>
      <c r="AP22" s="105">
        <f t="shared" si="11"/>
        <v>2</v>
      </c>
      <c r="AQ22" s="105">
        <f t="shared" si="11"/>
        <v>2</v>
      </c>
      <c r="AR22" s="105">
        <f t="shared" si="11"/>
        <v>2</v>
      </c>
      <c r="AS22" s="105">
        <f t="shared" si="11"/>
        <v>2</v>
      </c>
      <c r="AT22" s="105">
        <f t="shared" si="11"/>
        <v>2</v>
      </c>
      <c r="AU22" s="105">
        <f t="shared" si="11"/>
        <v>2</v>
      </c>
      <c r="AV22" s="105">
        <f t="shared" si="11"/>
        <v>2</v>
      </c>
      <c r="AW22" s="105">
        <f t="shared" si="11"/>
        <v>2</v>
      </c>
      <c r="AX22" s="105">
        <f t="shared" si="11"/>
        <v>2</v>
      </c>
      <c r="AY22" s="105">
        <f t="shared" si="11"/>
        <v>2</v>
      </c>
      <c r="AZ22" s="105">
        <f t="shared" si="11"/>
        <v>2</v>
      </c>
      <c r="BA22" s="105">
        <f t="shared" si="11"/>
        <v>2</v>
      </c>
      <c r="BB22" s="105">
        <f t="shared" si="11"/>
        <v>2</v>
      </c>
      <c r="BC22" s="105">
        <f t="shared" si="11"/>
        <v>2</v>
      </c>
      <c r="BD22" s="105">
        <f t="shared" si="11"/>
        <v>2</v>
      </c>
      <c r="BE22" s="105">
        <f t="shared" si="11"/>
        <v>2</v>
      </c>
      <c r="BF22" s="104"/>
      <c r="BG22" s="104"/>
      <c r="BH22" s="104"/>
      <c r="BI22" s="104"/>
      <c r="BJ22" s="104"/>
      <c r="BK22" s="104"/>
      <c r="BL22" s="104"/>
    </row>
    <row r="23" spans="2:64" s="19" customFormat="1" outlineLevel="1" x14ac:dyDescent="0.2">
      <c r="B23" s="117"/>
      <c r="C23" s="117"/>
      <c r="F23" s="194"/>
      <c r="H23" s="272"/>
      <c r="I23" s="20"/>
      <c r="J23" s="21"/>
      <c r="K23" s="21"/>
      <c r="L23" s="21"/>
      <c r="M23" s="21"/>
      <c r="N23" s="21"/>
      <c r="O23" s="21"/>
      <c r="P23" s="21"/>
      <c r="Q23" s="21"/>
      <c r="R23" s="21"/>
      <c r="S23" s="21"/>
      <c r="T23" s="21"/>
      <c r="U23" s="219"/>
      <c r="V23" s="219"/>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1"/>
      <c r="BG23" s="21"/>
      <c r="BH23" s="21"/>
      <c r="BI23" s="21"/>
      <c r="BJ23" s="21"/>
      <c r="BK23" s="21"/>
      <c r="BL23" s="21"/>
    </row>
    <row r="24" spans="2:64" s="15" customFormat="1" ht="17" outlineLevel="1" thickBot="1" x14ac:dyDescent="0.25">
      <c r="B24" s="195"/>
      <c r="C24" s="195"/>
      <c r="D24" s="30"/>
      <c r="E24" s="196"/>
      <c r="F24" s="196"/>
      <c r="H24" s="266"/>
      <c r="I24" s="16" t="s">
        <v>48</v>
      </c>
      <c r="K24" s="17"/>
      <c r="L24" s="17"/>
      <c r="M24" s="17"/>
      <c r="N24" s="17"/>
      <c r="O24" s="17"/>
      <c r="P24" s="17"/>
      <c r="Q24" s="17"/>
      <c r="R24" s="17"/>
      <c r="S24" s="17"/>
      <c r="T24" s="17"/>
      <c r="U24" s="216"/>
      <c r="V24" s="216"/>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7"/>
      <c r="BG24" s="17"/>
      <c r="BH24" s="17"/>
      <c r="BI24" s="17"/>
      <c r="BJ24" s="17"/>
      <c r="BK24" s="17"/>
      <c r="BL24" s="17"/>
    </row>
    <row r="25" spans="2:64" s="33" customFormat="1" ht="17" outlineLevel="1" thickBot="1" x14ac:dyDescent="0.25">
      <c r="B25" s="316">
        <v>42370</v>
      </c>
      <c r="C25" s="317"/>
      <c r="D25" s="318">
        <v>15000</v>
      </c>
      <c r="E25" s="319">
        <v>0.05</v>
      </c>
      <c r="F25" s="320">
        <v>0.15</v>
      </c>
      <c r="H25" s="267"/>
      <c r="I25" s="99" t="s">
        <v>55</v>
      </c>
      <c r="J25" s="33">
        <f>IF(AND($B25&lt;=J$6,IF($C25&lt;1,50000,$C25)&gt;J$6),$D25/12,0)*(1+$E25)^COUNTIF($I$4:I$4,12)*(1+$F$22)</f>
        <v>1500</v>
      </c>
      <c r="K25" s="33">
        <f>IF(AND($B25&lt;=K$6,IF($C25&lt;1,50000,$C25)&gt;K$6),$D25/12,0)*(1+$E25)^COUNTIF($I$4:J$4,12)*(1+$F$22)</f>
        <v>1500</v>
      </c>
      <c r="L25" s="33">
        <f>IF(AND($B25&lt;=L$6,IF($C25&lt;1,50000,$C25)&gt;L$6),$D25/12,0)*(1+$E25)^COUNTIF($I$4:K$4,12)*(1+$F$22)</f>
        <v>1500</v>
      </c>
      <c r="M25" s="33">
        <f>IF(AND($B25&lt;=M$6,IF($C25&lt;1,50000,$C25)&gt;M$6),$D25/12,0)*(1+$E25)^COUNTIF($I$4:L$4,12)*(1+$F$22)</f>
        <v>1500</v>
      </c>
      <c r="N25" s="33">
        <f>IF(AND($B25&lt;=N$6,IF($C25&lt;1,50000,$C25)&gt;N$6),$D25/12,0)*(1+$E25)^COUNTIF($I$4:M$4,12)*(1+$F$22)</f>
        <v>1500</v>
      </c>
      <c r="O25" s="33">
        <f>IF(AND($B25&lt;=O$6,IF($C25&lt;1,50000,$C25)&gt;O$6),$D25/12,0)*(1+$E25)^COUNTIF($I$4:N$4,12)*(1+$F$22)</f>
        <v>1500</v>
      </c>
      <c r="P25" s="33">
        <f>IF(AND($B25&lt;=P$6,IF($C25&lt;1,50000,$C25)&gt;P$6),$D25/12,0)*(1+$E25)^COUNTIF($I$4:O$4,12)*(1+$F$22)</f>
        <v>1500</v>
      </c>
      <c r="Q25" s="33">
        <f>IF(AND($B25&lt;=Q$6,IF($C25&lt;1,50000,$C25)&gt;Q$6),$D25/12,0)*(1+$E25)^COUNTIF($I$4:P$4,12)*(1+$F$22)</f>
        <v>1500</v>
      </c>
      <c r="R25" s="33">
        <f>IF(AND($B25&lt;=R$6,IF($C25&lt;1,50000,$C25)&gt;R$6),$D25/12,0)*(1+$E25)^COUNTIF($I$4:Q$4,12)*(1+$F$22)</f>
        <v>1500</v>
      </c>
      <c r="S25" s="33">
        <f>IF(AND($B25&lt;=S$6,IF($C25&lt;1,50000,$C25)&gt;S$6),$D25/12,0)*(1+$E25)^COUNTIF($I$4:R$4,12)*(1+$F$22)</f>
        <v>1500</v>
      </c>
      <c r="T25" s="33">
        <f>IF(AND($B25&lt;=T$6,IF($C25&lt;1,50000,$C25)&gt;T$6),$D25/12,0)*(1+$E25)^COUNTIF($I$4:S$4,12)*(1+$F$22)</f>
        <v>1500</v>
      </c>
      <c r="U25" s="33">
        <f>IF(AND($B25&lt;=U$6,IF($C25&lt;1,50000,$C25)&gt;U$6),$D25/12,0)*(1+$E25)^COUNTIF($I$4:T$4,12)*(1+$F$22)</f>
        <v>1500</v>
      </c>
      <c r="V25" s="33">
        <f>IF(AND($B25&lt;=V$6,IF($C25&lt;1,50000,$C25)&gt;V$6),$D25/12,0)*(1+$E25)^COUNTIF($I$4:U$4,12)*(1+$F$22)</f>
        <v>1575</v>
      </c>
      <c r="W25" s="35">
        <f>IF(AND($B25&lt;=W$6,IF($C25&lt;1,50000,$C25)&gt;W$6),$D25/12,0)*(1+$E25)^COUNTIF($I$4:V$4,12)*(1+$F$22)</f>
        <v>1575</v>
      </c>
      <c r="X25" s="35">
        <f>IF(AND($B25&lt;=X$6,IF($C25&lt;1,50000,$C25)&gt;X$6),$D25/12,0)*(1+$E25)^COUNTIF($I$4:W$4,12)*(1+$F$22)</f>
        <v>1575</v>
      </c>
      <c r="Y25" s="35">
        <f>IF(AND($B25&lt;=Y$6,IF($C25&lt;1,50000,$C25)&gt;Y$6),$D25/12,0)*(1+$E25)^COUNTIF($I$4:X$4,12)*(1+$F$22)</f>
        <v>1575</v>
      </c>
      <c r="Z25" s="35">
        <f>IF(AND($B25&lt;=Z$6,IF($C25&lt;1,50000,$C25)&gt;Z$6),$D25/12,0)*(1+$E25)^COUNTIF($I$4:Y$4,12)*(1+$F$22)</f>
        <v>1575</v>
      </c>
      <c r="AA25" s="35">
        <f>IF(AND($B25&lt;=AA$6,IF($C25&lt;1,50000,$C25)&gt;AA$6),$D25/12,0)*(1+$E25)^COUNTIF($I$4:Z$4,12)*(1+$F$22)</f>
        <v>1575</v>
      </c>
      <c r="AB25" s="35">
        <f>IF(AND($B25&lt;=AB$6,IF($C25&lt;1,50000,$C25)&gt;AB$6),$D25/12,0)*(1+$E25)^COUNTIF($I$4:AA$4,12)*(1+$F$22)</f>
        <v>1575</v>
      </c>
      <c r="AC25" s="35">
        <f>IF(AND($B25&lt;=AC$6,IF($C25&lt;1,50000,$C25)&gt;AC$6),$D25/12,0)*(1+$E25)^COUNTIF($I$4:AB$4,12)*(1+$F$22)</f>
        <v>1575</v>
      </c>
      <c r="AD25" s="35">
        <f>IF(AND($B25&lt;=AD$6,IF($C25&lt;1,50000,$C25)&gt;AD$6),$D25/12,0)*(1+$E25)^COUNTIF($I$4:AC$4,12)*(1+$F$22)</f>
        <v>1575</v>
      </c>
      <c r="AE25" s="35">
        <f>IF(AND($B25&lt;=AE$6,IF($C25&lt;1,50000,$C25)&gt;AE$6),$D25/12,0)*(1+$E25)^COUNTIF($I$4:AD$4,12)*(1+$F$22)</f>
        <v>1575</v>
      </c>
      <c r="AF25" s="35">
        <f>IF(AND($B25&lt;=AF$6,IF($C25&lt;1,50000,$C25)&gt;AF$6),$D25/12,0)*(1+$E25)^COUNTIF($I$4:AE$4,12)*(1+$F$22)</f>
        <v>1575</v>
      </c>
      <c r="AG25" s="35">
        <f>IF(AND($B25&lt;=AG$6,IF($C25&lt;1,50000,$C25)&gt;AG$6),$D25/12,0)*(1+$E25)^COUNTIF($I$4:AF$4,12)*(1+$F$22)</f>
        <v>1575</v>
      </c>
      <c r="AH25" s="35">
        <f>IF(AND($B25&lt;=AH$6,IF($C25&lt;1,50000,$C25)&gt;AH$6),$D25/12,0)*(1+$E25)^COUNTIF($I$4:AG$4,12)*(1+$F$22)</f>
        <v>1653.75</v>
      </c>
      <c r="AI25" s="35">
        <f>IF(AND($B25&lt;=AI$6,IF($C25&lt;1,50000,$C25)&gt;AI$6),$D25/12,0)*(1+$E25)^COUNTIF($I$4:AH$4,12)*(1+$F$22)</f>
        <v>1653.75</v>
      </c>
      <c r="AJ25" s="35">
        <f>IF(AND($B25&lt;=AJ$6,IF($C25&lt;1,50000,$C25)&gt;AJ$6),$D25/12,0)*(1+$E25)^COUNTIF($I$4:AI$4,12)*(1+$F$22)</f>
        <v>1653.75</v>
      </c>
      <c r="AK25" s="35">
        <f>IF(AND($B25&lt;=AK$6,IF($C25&lt;1,50000,$C25)&gt;AK$6),$D25/12,0)*(1+$E25)^COUNTIF($I$4:AJ$4,12)*(1+$F$22)</f>
        <v>1653.75</v>
      </c>
      <c r="AL25" s="35">
        <f>IF(AND($B25&lt;=AL$6,IF($C25&lt;1,50000,$C25)&gt;AL$6),$D25/12,0)*(1+$E25)^COUNTIF($I$4:AK$4,12)*(1+$F$22)</f>
        <v>1653.75</v>
      </c>
      <c r="AM25" s="35">
        <f>IF(AND($B25&lt;=AM$6,IF($C25&lt;1,50000,$C25)&gt;AM$6),$D25/12,0)*(1+$E25)^COUNTIF($I$4:AL$4,12)*(1+$F$22)</f>
        <v>1653.75</v>
      </c>
      <c r="AN25" s="35">
        <f>IF(AND($B25&lt;=AN$6,IF($C25&lt;1,50000,$C25)&gt;AN$6),$D25/12,0)*(1+$E25)^COUNTIF($I$4:AM$4,12)*(1+$F$22)</f>
        <v>1653.75</v>
      </c>
      <c r="AO25" s="35">
        <f>IF(AND($B25&lt;=AO$6,IF($C25&lt;1,50000,$C25)&gt;AO$6),$D25/12,0)*(1+$E25)^COUNTIF($I$4:AN$4,12)*(1+$F$22)</f>
        <v>1653.75</v>
      </c>
      <c r="AP25" s="35">
        <f>IF(AND($B25&lt;=AP$6,IF($C25&lt;1,50000,$C25)&gt;AP$6),$D25/12,0)*(1+$E25)^COUNTIF($I$4:AO$4,12)*(1+$F$22)</f>
        <v>1653.75</v>
      </c>
      <c r="AQ25" s="35">
        <f>IF(AND($B25&lt;=AQ$6,IF($C25&lt;1,50000,$C25)&gt;AQ$6),$D25/12,0)*(1+$E25)^COUNTIF($I$4:AP$4,12)*(1+$F$22)</f>
        <v>1653.75</v>
      </c>
      <c r="AR25" s="35">
        <f>IF(AND($B25&lt;=AR$6,IF($C25&lt;1,50000,$C25)&gt;AR$6),$D25/12,0)*(1+$E25)^COUNTIF($I$4:AQ$4,12)*(1+$F$22)</f>
        <v>1653.75</v>
      </c>
      <c r="AS25" s="35">
        <f>IF(AND($B25&lt;=AS$6,IF($C25&lt;1,50000,$C25)&gt;AS$6),$D25/12,0)*(1+$E25)^COUNTIF($I$4:AR$4,12)*(1+$F$22)</f>
        <v>1653.75</v>
      </c>
      <c r="AT25" s="35">
        <f>IF(AND($B25&lt;=AT$6,IF($C25&lt;1,50000,$C25)&gt;AT$6),$D25/12,0)*(1+$E25)^COUNTIF($I$4:AS$4,12)*(1+$F$22)</f>
        <v>1736.4375000000002</v>
      </c>
      <c r="AU25" s="35">
        <f>IF(AND($B25&lt;=AU$6,IF($C25&lt;1,50000,$C25)&gt;AU$6),$D25/12,0)*(1+$E25)^COUNTIF($I$4:AT$4,12)*(1+$F$22)</f>
        <v>1736.4375000000002</v>
      </c>
      <c r="AV25" s="35">
        <f>IF(AND($B25&lt;=AV$6,IF($C25&lt;1,50000,$C25)&gt;AV$6),$D25/12,0)*(1+$E25)^COUNTIF($I$4:AU$4,12)*(1+$F$22)</f>
        <v>1736.4375000000002</v>
      </c>
      <c r="AW25" s="35">
        <f>IF(AND($B25&lt;=AW$6,IF($C25&lt;1,50000,$C25)&gt;AW$6),$D25/12,0)*(1+$E25)^COUNTIF($I$4:AV$4,12)*(1+$F$22)</f>
        <v>1736.4375000000002</v>
      </c>
      <c r="AX25" s="35">
        <f>IF(AND($B25&lt;=AX$6,IF($C25&lt;1,50000,$C25)&gt;AX$6),$D25/12,0)*(1+$E25)^COUNTIF($I$4:AW$4,12)*(1+$F$22)</f>
        <v>1736.4375000000002</v>
      </c>
      <c r="AY25" s="35">
        <f>IF(AND($B25&lt;=AY$6,IF($C25&lt;1,50000,$C25)&gt;AY$6),$D25/12,0)*(1+$E25)^COUNTIF($I$4:AX$4,12)*(1+$F$22)</f>
        <v>1736.4375000000002</v>
      </c>
      <c r="AZ25" s="35">
        <f>IF(AND($B25&lt;=AZ$6,IF($C25&lt;1,50000,$C25)&gt;AZ$6),$D25/12,0)*(1+$E25)^COUNTIF($I$4:AY$4,12)*(1+$F$22)</f>
        <v>1736.4375000000002</v>
      </c>
      <c r="BA25" s="35">
        <f>IF(AND($B25&lt;=BA$6,IF($C25&lt;1,50000,$C25)&gt;BA$6),$D25/12,0)*(1+$E25)^COUNTIF($I$4:AZ$4,12)*(1+$F$22)</f>
        <v>1736.4375000000002</v>
      </c>
      <c r="BB25" s="35">
        <f>IF(AND($B25&lt;=BB$6,IF($C25&lt;1,50000,$C25)&gt;BB$6),$D25/12,0)*(1+$E25)^COUNTIF($I$4:BA$4,12)*(1+$F$22)</f>
        <v>1736.4375000000002</v>
      </c>
      <c r="BC25" s="35">
        <f>IF(AND($B25&lt;=BC$6,IF($C25&lt;1,50000,$C25)&gt;BC$6),$D25/12,0)*(1+$E25)^COUNTIF($I$4:BB$4,12)*(1+$F$22)</f>
        <v>1736.4375000000002</v>
      </c>
      <c r="BD25" s="35">
        <f>IF(AND($B25&lt;=BD$6,IF($C25&lt;1,50000,$C25)&gt;BD$6),$D25/12,0)*(1+$E25)^COUNTIF($I$4:BC$4,12)*(1+$F$22)</f>
        <v>1736.4375000000002</v>
      </c>
      <c r="BE25" s="35">
        <f>IF(AND($B25&lt;=BE$6,IF($C25&lt;1,50000,$C25)&gt;BE$6),$D25/12,0)*(1+$E25)^COUNTIF($I$4:BD$4,12)*(1+$F$22)</f>
        <v>1736.4375000000002</v>
      </c>
    </row>
    <row r="26" spans="2:64" s="33" customFormat="1" ht="17" outlineLevel="1" thickBot="1" x14ac:dyDescent="0.25">
      <c r="B26" s="316">
        <v>42430</v>
      </c>
      <c r="C26" s="317"/>
      <c r="D26" s="318">
        <v>15000</v>
      </c>
      <c r="E26" s="319">
        <v>0.05</v>
      </c>
      <c r="F26" s="320">
        <v>0.15</v>
      </c>
      <c r="H26" s="267"/>
      <c r="I26" s="99" t="s">
        <v>56</v>
      </c>
      <c r="J26" s="33">
        <f>IF(AND($B26&lt;=J$6,IF($C26&lt;1,50000,$C26)&gt;J$6),$D26/12,0)*(1+$E26)^COUNTIF($I$4:I$4,12)*(1+$F$22)</f>
        <v>0</v>
      </c>
      <c r="K26" s="33">
        <f>IF(AND($B26&lt;=K$6,IF($C26&lt;1,50000,$C26)&gt;K$6),$D26/12,0)*(1+$E26)^COUNTIF($I$4:J$4,12)*(1+$F$22)</f>
        <v>0</v>
      </c>
      <c r="L26" s="33">
        <f>IF(AND($B26&lt;=L$6,IF($C26&lt;1,50000,$C26)&gt;L$6),$D26/12,0)*(1+$E26)^COUNTIF($I$4:K$4,12)*(1+$F$22)</f>
        <v>1500</v>
      </c>
      <c r="M26" s="33">
        <f>IF(AND($B26&lt;=M$6,IF($C26&lt;1,50000,$C26)&gt;M$6),$D26/12,0)*(1+$E26)^COUNTIF($I$4:L$4,12)*(1+$F$22)</f>
        <v>1500</v>
      </c>
      <c r="N26" s="33">
        <f>IF(AND($B26&lt;=N$6,IF($C26&lt;1,50000,$C26)&gt;N$6),$D26/12,0)*(1+$E26)^COUNTIF($I$4:M$4,12)*(1+$F$22)</f>
        <v>1500</v>
      </c>
      <c r="O26" s="33">
        <f>IF(AND($B26&lt;=O$6,IF($C26&lt;1,50000,$C26)&gt;O$6),$D26/12,0)*(1+$E26)^COUNTIF($I$4:N$4,12)*(1+$F$22)</f>
        <v>1500</v>
      </c>
      <c r="P26" s="33">
        <f>IF(AND($B26&lt;=P$6,IF($C26&lt;1,50000,$C26)&gt;P$6),$D26/12,0)*(1+$E26)^COUNTIF($I$4:O$4,12)*(1+$F$22)</f>
        <v>1500</v>
      </c>
      <c r="Q26" s="33">
        <f>IF(AND($B26&lt;=Q$6,IF($C26&lt;1,50000,$C26)&gt;Q$6),$D26/12,0)*(1+$E26)^COUNTIF($I$4:P$4,12)*(1+$F$22)</f>
        <v>1500</v>
      </c>
      <c r="R26" s="33">
        <f>IF(AND($B26&lt;=R$6,IF($C26&lt;1,50000,$C26)&gt;R$6),$D26/12,0)*(1+$E26)^COUNTIF($I$4:Q$4,12)*(1+$F$22)</f>
        <v>1500</v>
      </c>
      <c r="S26" s="33">
        <f>IF(AND($B26&lt;=S$6,IF($C26&lt;1,50000,$C26)&gt;S$6),$D26/12,0)*(1+$E26)^COUNTIF($I$4:R$4,12)*(1+$F$22)</f>
        <v>1500</v>
      </c>
      <c r="T26" s="33">
        <f>IF(AND($B26&lt;=T$6,IF($C26&lt;1,50000,$C26)&gt;T$6),$D26/12,0)*(1+$E26)^COUNTIF($I$4:S$4,12)*(1+$F$22)</f>
        <v>1500</v>
      </c>
      <c r="U26" s="33">
        <f>IF(AND($B26&lt;=U$6,IF($C26&lt;1,50000,$C26)&gt;U$6),$D26/12,0)*(1+$E26)^COUNTIF($I$4:T$4,12)*(1+$F$22)</f>
        <v>1500</v>
      </c>
      <c r="V26" s="33">
        <f>IF(AND($B26&lt;=V$6,IF($C26&lt;1,50000,$C26)&gt;V$6),$D26/12,0)*(1+$E26)^COUNTIF($I$4:U$4,12)*(1+$F$22)</f>
        <v>1575</v>
      </c>
      <c r="W26" s="35">
        <f>IF(AND($B26&lt;=W$6,IF($C26&lt;1,50000,$C26)&gt;W$6),$D26/12,0)*(1+$E26)^COUNTIF($I$4:V$4,12)*(1+$F$22)</f>
        <v>1575</v>
      </c>
      <c r="X26" s="35">
        <f>IF(AND($B26&lt;=X$6,IF($C26&lt;1,50000,$C26)&gt;X$6),$D26/12,0)*(1+$E26)^COUNTIF($I$4:W$4,12)*(1+$F$22)</f>
        <v>1575</v>
      </c>
      <c r="Y26" s="35">
        <f>IF(AND($B26&lt;=Y$6,IF($C26&lt;1,50000,$C26)&gt;Y$6),$D26/12,0)*(1+$E26)^COUNTIF($I$4:X$4,12)*(1+$F$22)</f>
        <v>1575</v>
      </c>
      <c r="Z26" s="35">
        <f>IF(AND($B26&lt;=Z$6,IF($C26&lt;1,50000,$C26)&gt;Z$6),$D26/12,0)*(1+$E26)^COUNTIF($I$4:Y$4,12)*(1+$F$22)</f>
        <v>1575</v>
      </c>
      <c r="AA26" s="35">
        <f>IF(AND($B26&lt;=AA$6,IF($C26&lt;1,50000,$C26)&gt;AA$6),$D26/12,0)*(1+$E26)^COUNTIF($I$4:Z$4,12)*(1+$F$22)</f>
        <v>1575</v>
      </c>
      <c r="AB26" s="35">
        <f>IF(AND($B26&lt;=AB$6,IF($C26&lt;1,50000,$C26)&gt;AB$6),$D26/12,0)*(1+$E26)^COUNTIF($I$4:AA$4,12)*(1+$F$22)</f>
        <v>1575</v>
      </c>
      <c r="AC26" s="35">
        <f>IF(AND($B26&lt;=AC$6,IF($C26&lt;1,50000,$C26)&gt;AC$6),$D26/12,0)*(1+$E26)^COUNTIF($I$4:AB$4,12)*(1+$F$22)</f>
        <v>1575</v>
      </c>
      <c r="AD26" s="35">
        <f>IF(AND($B26&lt;=AD$6,IF($C26&lt;1,50000,$C26)&gt;AD$6),$D26/12,0)*(1+$E26)^COUNTIF($I$4:AC$4,12)*(1+$F$22)</f>
        <v>1575</v>
      </c>
      <c r="AE26" s="35">
        <f>IF(AND($B26&lt;=AE$6,IF($C26&lt;1,50000,$C26)&gt;AE$6),$D26/12,0)*(1+$E26)^COUNTIF($I$4:AD$4,12)*(1+$F$22)</f>
        <v>1575</v>
      </c>
      <c r="AF26" s="35">
        <f>IF(AND($B26&lt;=AF$6,IF($C26&lt;1,50000,$C26)&gt;AF$6),$D26/12,0)*(1+$E26)^COUNTIF($I$4:AE$4,12)*(1+$F$22)</f>
        <v>1575</v>
      </c>
      <c r="AG26" s="35">
        <f>IF(AND($B26&lt;=AG$6,IF($C26&lt;1,50000,$C26)&gt;AG$6),$D26/12,0)*(1+$E26)^COUNTIF($I$4:AF$4,12)*(1+$F$22)</f>
        <v>1575</v>
      </c>
      <c r="AH26" s="35">
        <f>IF(AND($B26&lt;=AH$6,IF($C26&lt;1,50000,$C26)&gt;AH$6),$D26/12,0)*(1+$E26)^COUNTIF($I$4:AG$4,12)*(1+$F$22)</f>
        <v>1653.75</v>
      </c>
      <c r="AI26" s="35">
        <f>IF(AND($B26&lt;=AI$6,IF($C26&lt;1,50000,$C26)&gt;AI$6),$D26/12,0)*(1+$E26)^COUNTIF($I$4:AH$4,12)*(1+$F$22)</f>
        <v>1653.75</v>
      </c>
      <c r="AJ26" s="35">
        <f>IF(AND($B26&lt;=AJ$6,IF($C26&lt;1,50000,$C26)&gt;AJ$6),$D26/12,0)*(1+$E26)^COUNTIF($I$4:AI$4,12)*(1+$F$22)</f>
        <v>1653.75</v>
      </c>
      <c r="AK26" s="35">
        <f>IF(AND($B26&lt;=AK$6,IF($C26&lt;1,50000,$C26)&gt;AK$6),$D26/12,0)*(1+$E26)^COUNTIF($I$4:AJ$4,12)*(1+$F$22)</f>
        <v>1653.75</v>
      </c>
      <c r="AL26" s="35">
        <f>IF(AND($B26&lt;=AL$6,IF($C26&lt;1,50000,$C26)&gt;AL$6),$D26/12,0)*(1+$E26)^COUNTIF($I$4:AK$4,12)*(1+$F$22)</f>
        <v>1653.75</v>
      </c>
      <c r="AM26" s="35">
        <f>IF(AND($B26&lt;=AM$6,IF($C26&lt;1,50000,$C26)&gt;AM$6),$D26/12,0)*(1+$E26)^COUNTIF($I$4:AL$4,12)*(1+$F$22)</f>
        <v>1653.75</v>
      </c>
      <c r="AN26" s="35">
        <f>IF(AND($B26&lt;=AN$6,IF($C26&lt;1,50000,$C26)&gt;AN$6),$D26/12,0)*(1+$E26)^COUNTIF($I$4:AM$4,12)*(1+$F$22)</f>
        <v>1653.75</v>
      </c>
      <c r="AO26" s="35">
        <f>IF(AND($B26&lt;=AO$6,IF($C26&lt;1,50000,$C26)&gt;AO$6),$D26/12,0)*(1+$E26)^COUNTIF($I$4:AN$4,12)*(1+$F$22)</f>
        <v>1653.75</v>
      </c>
      <c r="AP26" s="35">
        <f>IF(AND($B26&lt;=AP$6,IF($C26&lt;1,50000,$C26)&gt;AP$6),$D26/12,0)*(1+$E26)^COUNTIF($I$4:AO$4,12)*(1+$F$22)</f>
        <v>1653.75</v>
      </c>
      <c r="AQ26" s="35">
        <f>IF(AND($B26&lt;=AQ$6,IF($C26&lt;1,50000,$C26)&gt;AQ$6),$D26/12,0)*(1+$E26)^COUNTIF($I$4:AP$4,12)*(1+$F$22)</f>
        <v>1653.75</v>
      </c>
      <c r="AR26" s="35">
        <f>IF(AND($B26&lt;=AR$6,IF($C26&lt;1,50000,$C26)&gt;AR$6),$D26/12,0)*(1+$E26)^COUNTIF($I$4:AQ$4,12)*(1+$F$22)</f>
        <v>1653.75</v>
      </c>
      <c r="AS26" s="35">
        <f>IF(AND($B26&lt;=AS$6,IF($C26&lt;1,50000,$C26)&gt;AS$6),$D26/12,0)*(1+$E26)^COUNTIF($I$4:AR$4,12)*(1+$F$22)</f>
        <v>1653.75</v>
      </c>
      <c r="AT26" s="35">
        <f>IF(AND($B26&lt;=AT$6,IF($C26&lt;1,50000,$C26)&gt;AT$6),$D26/12,0)*(1+$E26)^COUNTIF($I$4:AS$4,12)*(1+$F$22)</f>
        <v>1736.4375000000002</v>
      </c>
      <c r="AU26" s="35">
        <f>IF(AND($B26&lt;=AU$6,IF($C26&lt;1,50000,$C26)&gt;AU$6),$D26/12,0)*(1+$E26)^COUNTIF($I$4:AT$4,12)*(1+$F$22)</f>
        <v>1736.4375000000002</v>
      </c>
      <c r="AV26" s="35">
        <f>IF(AND($B26&lt;=AV$6,IF($C26&lt;1,50000,$C26)&gt;AV$6),$D26/12,0)*(1+$E26)^COUNTIF($I$4:AU$4,12)*(1+$F$22)</f>
        <v>1736.4375000000002</v>
      </c>
      <c r="AW26" s="35">
        <f>IF(AND($B26&lt;=AW$6,IF($C26&lt;1,50000,$C26)&gt;AW$6),$D26/12,0)*(1+$E26)^COUNTIF($I$4:AV$4,12)*(1+$F$22)</f>
        <v>1736.4375000000002</v>
      </c>
      <c r="AX26" s="35">
        <f>IF(AND($B26&lt;=AX$6,IF($C26&lt;1,50000,$C26)&gt;AX$6),$D26/12,0)*(1+$E26)^COUNTIF($I$4:AW$4,12)*(1+$F$22)</f>
        <v>1736.4375000000002</v>
      </c>
      <c r="AY26" s="35">
        <f>IF(AND($B26&lt;=AY$6,IF($C26&lt;1,50000,$C26)&gt;AY$6),$D26/12,0)*(1+$E26)^COUNTIF($I$4:AX$4,12)*(1+$F$22)</f>
        <v>1736.4375000000002</v>
      </c>
      <c r="AZ26" s="35">
        <f>IF(AND($B26&lt;=AZ$6,IF($C26&lt;1,50000,$C26)&gt;AZ$6),$D26/12,0)*(1+$E26)^COUNTIF($I$4:AY$4,12)*(1+$F$22)</f>
        <v>1736.4375000000002</v>
      </c>
      <c r="BA26" s="35">
        <f>IF(AND($B26&lt;=BA$6,IF($C26&lt;1,50000,$C26)&gt;BA$6),$D26/12,0)*(1+$E26)^COUNTIF($I$4:AZ$4,12)*(1+$F$22)</f>
        <v>1736.4375000000002</v>
      </c>
      <c r="BB26" s="35">
        <f>IF(AND($B26&lt;=BB$6,IF($C26&lt;1,50000,$C26)&gt;BB$6),$D26/12,0)*(1+$E26)^COUNTIF($I$4:BA$4,12)*(1+$F$22)</f>
        <v>1736.4375000000002</v>
      </c>
      <c r="BC26" s="35">
        <f>IF(AND($B26&lt;=BC$6,IF($C26&lt;1,50000,$C26)&gt;BC$6),$D26/12,0)*(1+$E26)^COUNTIF($I$4:BB$4,12)*(1+$F$22)</f>
        <v>1736.4375000000002</v>
      </c>
      <c r="BD26" s="35">
        <f>IF(AND($B26&lt;=BD$6,IF($C26&lt;1,50000,$C26)&gt;BD$6),$D26/12,0)*(1+$E26)^COUNTIF($I$4:BC$4,12)*(1+$F$22)</f>
        <v>1736.4375000000002</v>
      </c>
      <c r="BE26" s="35">
        <f>IF(AND($B26&lt;=BE$6,IF($C26&lt;1,50000,$C26)&gt;BE$6),$D26/12,0)*(1+$E26)^COUNTIF($I$4:BD$4,12)*(1+$F$22)</f>
        <v>1736.4375000000002</v>
      </c>
    </row>
    <row r="27" spans="2:64" s="33" customFormat="1" ht="17" outlineLevel="1" thickBot="1" x14ac:dyDescent="0.25">
      <c r="B27" s="316"/>
      <c r="C27" s="317"/>
      <c r="D27" s="318"/>
      <c r="E27" s="319"/>
      <c r="F27" s="320"/>
      <c r="H27" s="267"/>
      <c r="I27" s="99" t="s">
        <v>45</v>
      </c>
      <c r="J27" s="33">
        <f>IF(AND($B27&lt;=J$6,IF($C27&lt;1,50000,$C27)&gt;J$6),$D27/12,0)*(1+$E27)^COUNTIF($I$4:I$4,12)*(1+$F$22)</f>
        <v>0</v>
      </c>
      <c r="K27" s="33">
        <f>IF(AND($B27&lt;=K$6,IF($C27&lt;1,50000,$C27)&gt;K$6),$D27/12,0)*(1+$E27)^COUNTIF($I$4:J$4,12)*(1+$F$22)</f>
        <v>0</v>
      </c>
      <c r="L27" s="33">
        <f>IF(AND($B27&lt;=L$6,IF($C27&lt;1,50000,$C27)&gt;L$6),$D27/12,0)*(1+$E27)^COUNTIF($I$4:K$4,12)*(1+$F$22)</f>
        <v>0</v>
      </c>
      <c r="M27" s="33">
        <f>IF(AND($B27&lt;=M$6,IF($C27&lt;1,50000,$C27)&gt;M$6),$D27/12,0)*(1+$E27)^COUNTIF($I$4:L$4,12)*(1+$F$22)</f>
        <v>0</v>
      </c>
      <c r="N27" s="33">
        <f>IF(AND($B27&lt;=N$6,IF($C27&lt;1,50000,$C27)&gt;N$6),$D27/12,0)*(1+$E27)^COUNTIF($I$4:M$4,12)*(1+$F$22)</f>
        <v>0</v>
      </c>
      <c r="O27" s="33">
        <f>IF(AND($B27&lt;=O$6,IF($C27&lt;1,50000,$C27)&gt;O$6),$D27/12,0)*(1+$E27)^COUNTIF($I$4:N$4,12)*(1+$F$22)</f>
        <v>0</v>
      </c>
      <c r="P27" s="33">
        <f>IF(AND($B27&lt;=P$6,IF($C27&lt;1,50000,$C27)&gt;P$6),$D27/12,0)*(1+$E27)^COUNTIF($I$4:O$4,12)*(1+$F$22)</f>
        <v>0</v>
      </c>
      <c r="Q27" s="33">
        <f>IF(AND($B27&lt;=Q$6,IF($C27&lt;1,50000,$C27)&gt;Q$6),$D27/12,0)*(1+$E27)^COUNTIF($I$4:P$4,12)*(1+$F$22)</f>
        <v>0</v>
      </c>
      <c r="R27" s="33">
        <f>IF(AND($B27&lt;=R$6,IF($C27&lt;1,50000,$C27)&gt;R$6),$D27/12,0)*(1+$E27)^COUNTIF($I$4:Q$4,12)*(1+$F$22)</f>
        <v>0</v>
      </c>
      <c r="S27" s="33">
        <f>IF(AND($B27&lt;=S$6,IF($C27&lt;1,50000,$C27)&gt;S$6),$D27/12,0)*(1+$E27)^COUNTIF($I$4:R$4,12)*(1+$F$22)</f>
        <v>0</v>
      </c>
      <c r="T27" s="33">
        <f>IF(AND($B27&lt;=T$6,IF($C27&lt;1,50000,$C27)&gt;T$6),$D27/12,0)*(1+$E27)^COUNTIF($I$4:S$4,12)*(1+$F$22)</f>
        <v>0</v>
      </c>
      <c r="U27" s="33">
        <f>IF(AND($B27&lt;=U$6,IF($C27&lt;1,50000,$C27)&gt;U$6),$D27/12,0)*(1+$E27)^COUNTIF($I$4:T$4,12)*(1+$F$22)</f>
        <v>0</v>
      </c>
      <c r="V27" s="33">
        <f>IF(AND($B27&lt;=V$6,IF($C27&lt;1,50000,$C27)&gt;V$6),$D27/12,0)*(1+$E27)^COUNTIF($I$4:U$4,12)*(1+$F$22)</f>
        <v>0</v>
      </c>
      <c r="W27" s="35">
        <f>IF(AND($B27&lt;=W$6,IF($C27&lt;1,50000,$C27)&gt;W$6),$D27/12,0)*(1+$E27)^COUNTIF($I$4:V$4,12)*(1+$F$22)</f>
        <v>0</v>
      </c>
      <c r="X27" s="35">
        <f>IF(AND($B27&lt;=X$6,IF($C27&lt;1,50000,$C27)&gt;X$6),$D27/12,0)*(1+$E27)^COUNTIF($I$4:W$4,12)*(1+$F$22)</f>
        <v>0</v>
      </c>
      <c r="Y27" s="35">
        <f>IF(AND($B27&lt;=Y$6,IF($C27&lt;1,50000,$C27)&gt;Y$6),$D27/12,0)*(1+$E27)^COUNTIF($I$4:X$4,12)*(1+$F$22)</f>
        <v>0</v>
      </c>
      <c r="Z27" s="35">
        <f>IF(AND($B27&lt;=Z$6,IF($C27&lt;1,50000,$C27)&gt;Z$6),$D27/12,0)*(1+$E27)^COUNTIF($I$4:Y$4,12)*(1+$F$22)</f>
        <v>0</v>
      </c>
      <c r="AA27" s="35">
        <f>IF(AND($B27&lt;=AA$6,IF($C27&lt;1,50000,$C27)&gt;AA$6),$D27/12,0)*(1+$E27)^COUNTIF($I$4:Z$4,12)*(1+$F$22)</f>
        <v>0</v>
      </c>
      <c r="AB27" s="35">
        <f>IF(AND($B27&lt;=AB$6,IF($C27&lt;1,50000,$C27)&gt;AB$6),$D27/12,0)*(1+$E27)^COUNTIF($I$4:AA$4,12)*(1+$F$22)</f>
        <v>0</v>
      </c>
      <c r="AC27" s="35">
        <f>IF(AND($B27&lt;=AC$6,IF($C27&lt;1,50000,$C27)&gt;AC$6),$D27/12,0)*(1+$E27)^COUNTIF($I$4:AB$4,12)*(1+$F$22)</f>
        <v>0</v>
      </c>
      <c r="AD27" s="35">
        <f>IF(AND($B27&lt;=AD$6,IF($C27&lt;1,50000,$C27)&gt;AD$6),$D27/12,0)*(1+$E27)^COUNTIF($I$4:AC$4,12)*(1+$F$22)</f>
        <v>0</v>
      </c>
      <c r="AE27" s="35">
        <f>IF(AND($B27&lt;=AE$6,IF($C27&lt;1,50000,$C27)&gt;AE$6),$D27/12,0)*(1+$E27)^COUNTIF($I$4:AD$4,12)*(1+$F$22)</f>
        <v>0</v>
      </c>
      <c r="AF27" s="35">
        <f>IF(AND($B27&lt;=AF$6,IF($C27&lt;1,50000,$C27)&gt;AF$6),$D27/12,0)*(1+$E27)^COUNTIF($I$4:AE$4,12)*(1+$F$22)</f>
        <v>0</v>
      </c>
      <c r="AG27" s="35">
        <f>IF(AND($B27&lt;=AG$6,IF($C27&lt;1,50000,$C27)&gt;AG$6),$D27/12,0)*(1+$E27)^COUNTIF($I$4:AF$4,12)*(1+$F$22)</f>
        <v>0</v>
      </c>
      <c r="AH27" s="35">
        <f>IF(AND($B27&lt;=AH$6,IF($C27&lt;1,50000,$C27)&gt;AH$6),$D27/12,0)*(1+$E27)^COUNTIF($I$4:AG$4,12)*(1+$F$22)</f>
        <v>0</v>
      </c>
      <c r="AI27" s="35">
        <f>IF(AND($B27&lt;=AI$6,IF($C27&lt;1,50000,$C27)&gt;AI$6),$D27/12,0)*(1+$E27)^COUNTIF($I$4:AH$4,12)*(1+$F$22)</f>
        <v>0</v>
      </c>
      <c r="AJ27" s="35">
        <f>IF(AND($B27&lt;=AJ$6,IF($C27&lt;1,50000,$C27)&gt;AJ$6),$D27/12,0)*(1+$E27)^COUNTIF($I$4:AI$4,12)*(1+$F$22)</f>
        <v>0</v>
      </c>
      <c r="AK27" s="35">
        <f>IF(AND($B27&lt;=AK$6,IF($C27&lt;1,50000,$C27)&gt;AK$6),$D27/12,0)*(1+$E27)^COUNTIF($I$4:AJ$4,12)*(1+$F$22)</f>
        <v>0</v>
      </c>
      <c r="AL27" s="35">
        <f>IF(AND($B27&lt;=AL$6,IF($C27&lt;1,50000,$C27)&gt;AL$6),$D27/12,0)*(1+$E27)^COUNTIF($I$4:AK$4,12)*(1+$F$22)</f>
        <v>0</v>
      </c>
      <c r="AM27" s="35">
        <f>IF(AND($B27&lt;=AM$6,IF($C27&lt;1,50000,$C27)&gt;AM$6),$D27/12,0)*(1+$E27)^COUNTIF($I$4:AL$4,12)*(1+$F$22)</f>
        <v>0</v>
      </c>
      <c r="AN27" s="35">
        <f>IF(AND($B27&lt;=AN$6,IF($C27&lt;1,50000,$C27)&gt;AN$6),$D27/12,0)*(1+$E27)^COUNTIF($I$4:AM$4,12)*(1+$F$22)</f>
        <v>0</v>
      </c>
      <c r="AO27" s="35">
        <f>IF(AND($B27&lt;=AO$6,IF($C27&lt;1,50000,$C27)&gt;AO$6),$D27/12,0)*(1+$E27)^COUNTIF($I$4:AN$4,12)*(1+$F$22)</f>
        <v>0</v>
      </c>
      <c r="AP27" s="35">
        <f>IF(AND($B27&lt;=AP$6,IF($C27&lt;1,50000,$C27)&gt;AP$6),$D27/12,0)*(1+$E27)^COUNTIF($I$4:AO$4,12)*(1+$F$22)</f>
        <v>0</v>
      </c>
      <c r="AQ27" s="35">
        <f>IF(AND($B27&lt;=AQ$6,IF($C27&lt;1,50000,$C27)&gt;AQ$6),$D27/12,0)*(1+$E27)^COUNTIF($I$4:AP$4,12)*(1+$F$22)</f>
        <v>0</v>
      </c>
      <c r="AR27" s="35">
        <f>IF(AND($B27&lt;=AR$6,IF($C27&lt;1,50000,$C27)&gt;AR$6),$D27/12,0)*(1+$E27)^COUNTIF($I$4:AQ$4,12)*(1+$F$22)</f>
        <v>0</v>
      </c>
      <c r="AS27" s="35">
        <f>IF(AND($B27&lt;=AS$6,IF($C27&lt;1,50000,$C27)&gt;AS$6),$D27/12,0)*(1+$E27)^COUNTIF($I$4:AR$4,12)*(1+$F$22)</f>
        <v>0</v>
      </c>
      <c r="AT27" s="35">
        <f>IF(AND($B27&lt;=AT$6,IF($C27&lt;1,50000,$C27)&gt;AT$6),$D27/12,0)*(1+$E27)^COUNTIF($I$4:AS$4,12)*(1+$F$22)</f>
        <v>0</v>
      </c>
      <c r="AU27" s="35">
        <f>IF(AND($B27&lt;=AU$6,IF($C27&lt;1,50000,$C27)&gt;AU$6),$D27/12,0)*(1+$E27)^COUNTIF($I$4:AT$4,12)*(1+$F$22)</f>
        <v>0</v>
      </c>
      <c r="AV27" s="35">
        <f>IF(AND($B27&lt;=AV$6,IF($C27&lt;1,50000,$C27)&gt;AV$6),$D27/12,0)*(1+$E27)^COUNTIF($I$4:AU$4,12)*(1+$F$22)</f>
        <v>0</v>
      </c>
      <c r="AW27" s="35">
        <f>IF(AND($B27&lt;=AW$6,IF($C27&lt;1,50000,$C27)&gt;AW$6),$D27/12,0)*(1+$E27)^COUNTIF($I$4:AV$4,12)*(1+$F$22)</f>
        <v>0</v>
      </c>
      <c r="AX27" s="35">
        <f>IF(AND($B27&lt;=AX$6,IF($C27&lt;1,50000,$C27)&gt;AX$6),$D27/12,0)*(1+$E27)^COUNTIF($I$4:AW$4,12)*(1+$F$22)</f>
        <v>0</v>
      </c>
      <c r="AY27" s="35">
        <f>IF(AND($B27&lt;=AY$6,IF($C27&lt;1,50000,$C27)&gt;AY$6),$D27/12,0)*(1+$E27)^COUNTIF($I$4:AX$4,12)*(1+$F$22)</f>
        <v>0</v>
      </c>
      <c r="AZ27" s="35">
        <f>IF(AND($B27&lt;=AZ$6,IF($C27&lt;1,50000,$C27)&gt;AZ$6),$D27/12,0)*(1+$E27)^COUNTIF($I$4:AY$4,12)*(1+$F$22)</f>
        <v>0</v>
      </c>
      <c r="BA27" s="35">
        <f>IF(AND($B27&lt;=BA$6,IF($C27&lt;1,50000,$C27)&gt;BA$6),$D27/12,0)*(1+$E27)^COUNTIF($I$4:AZ$4,12)*(1+$F$22)</f>
        <v>0</v>
      </c>
      <c r="BB27" s="35">
        <f>IF(AND($B27&lt;=BB$6,IF($C27&lt;1,50000,$C27)&gt;BB$6),$D27/12,0)*(1+$E27)^COUNTIF($I$4:BA$4,12)*(1+$F$22)</f>
        <v>0</v>
      </c>
      <c r="BC27" s="35">
        <f>IF(AND($B27&lt;=BC$6,IF($C27&lt;1,50000,$C27)&gt;BC$6),$D27/12,0)*(1+$E27)^COUNTIF($I$4:BB$4,12)*(1+$F$22)</f>
        <v>0</v>
      </c>
      <c r="BD27" s="35">
        <f>IF(AND($B27&lt;=BD$6,IF($C27&lt;1,50000,$C27)&gt;BD$6),$D27/12,0)*(1+$E27)^COUNTIF($I$4:BC$4,12)*(1+$F$22)</f>
        <v>0</v>
      </c>
      <c r="BE27" s="35">
        <f>IF(AND($B27&lt;=BE$6,IF($C27&lt;1,50000,$C27)&gt;BE$6),$D27/12,0)*(1+$E27)^COUNTIF($I$4:BD$4,12)*(1+$F$22)</f>
        <v>0</v>
      </c>
    </row>
    <row r="28" spans="2:64" s="100" customFormat="1" ht="17" outlineLevel="1" thickBot="1" x14ac:dyDescent="0.25">
      <c r="B28" s="335"/>
      <c r="C28" s="336"/>
      <c r="D28" s="337"/>
      <c r="E28" s="338"/>
      <c r="F28" s="320"/>
      <c r="H28" s="268"/>
      <c r="I28" s="99" t="s">
        <v>46</v>
      </c>
      <c r="J28" s="33">
        <f>IF(AND($B28&lt;=J$6,IF($C28&lt;1,50000,$C28)&gt;J$6),$D28/12,0)*(1+$E28)^COUNTIF($I$4:I$4,12)*(1+$F$22)</f>
        <v>0</v>
      </c>
      <c r="K28" s="33">
        <f>IF(AND($B28&lt;=K$6,IF($C28&lt;1,50000,$C28)&gt;K$6),$D28/12,0)*(1+$E28)^COUNTIF($I$4:J$4,12)*(1+$F$22)</f>
        <v>0</v>
      </c>
      <c r="L28" s="33">
        <f>IF(AND($B28&lt;=L$6,IF($C28&lt;1,50000,$C28)&gt;L$6),$D28/12,0)*(1+$E28)^COUNTIF($I$4:K$4,12)*(1+$F$22)</f>
        <v>0</v>
      </c>
      <c r="M28" s="33">
        <f>IF(AND($B28&lt;=M$6,IF($C28&lt;1,50000,$C28)&gt;M$6),$D28/12,0)*(1+$E28)^COUNTIF($I$4:L$4,12)*(1+$F$22)</f>
        <v>0</v>
      </c>
      <c r="N28" s="33">
        <f>IF(AND($B28&lt;=N$6,IF($C28&lt;1,50000,$C28)&gt;N$6),$D28/12,0)*(1+$E28)^COUNTIF($I$4:M$4,12)*(1+$F$22)</f>
        <v>0</v>
      </c>
      <c r="O28" s="33">
        <f>IF(AND($B28&lt;=O$6,IF($C28&lt;1,50000,$C28)&gt;O$6),$D28/12,0)*(1+$E28)^COUNTIF($I$4:N$4,12)*(1+$F$22)</f>
        <v>0</v>
      </c>
      <c r="P28" s="33">
        <f>IF(AND($B28&lt;=P$6,IF($C28&lt;1,50000,$C28)&gt;P$6),$D28/12,0)*(1+$E28)^COUNTIF($I$4:O$4,12)*(1+$F$22)</f>
        <v>0</v>
      </c>
      <c r="Q28" s="33">
        <f>IF(AND($B28&lt;=Q$6,IF($C28&lt;1,50000,$C28)&gt;Q$6),$D28/12,0)*(1+$E28)^COUNTIF($I$4:P$4,12)*(1+$F$22)</f>
        <v>0</v>
      </c>
      <c r="R28" s="33">
        <f>IF(AND($B28&lt;=R$6,IF($C28&lt;1,50000,$C28)&gt;R$6),$D28/12,0)*(1+$E28)^COUNTIF($I$4:Q$4,12)*(1+$F$22)</f>
        <v>0</v>
      </c>
      <c r="S28" s="33">
        <f>IF(AND($B28&lt;=S$6,IF($C28&lt;1,50000,$C28)&gt;S$6),$D28/12,0)*(1+$E28)^COUNTIF($I$4:R$4,12)*(1+$F$22)</f>
        <v>0</v>
      </c>
      <c r="T28" s="33">
        <f>IF(AND($B28&lt;=T$6,IF($C28&lt;1,50000,$C28)&gt;T$6),$D28/12,0)*(1+$E28)^COUNTIF($I$4:S$4,12)*(1+$F$22)</f>
        <v>0</v>
      </c>
      <c r="U28" s="33">
        <f>IF(AND($B28&lt;=U$6,IF($C28&lt;1,50000,$C28)&gt;U$6),$D28/12,0)*(1+$E28)^COUNTIF($I$4:T$4,12)*(1+$F$22)</f>
        <v>0</v>
      </c>
      <c r="V28" s="33">
        <f>IF(AND($B28&lt;=V$6,IF($C28&lt;1,50000,$C28)&gt;V$6),$D28/12,0)*(1+$E28)^COUNTIF($I$4:U$4,12)*(1+$F$22)</f>
        <v>0</v>
      </c>
      <c r="W28" s="35">
        <f>IF(AND($B28&lt;=W$6,IF($C28&lt;1,50000,$C28)&gt;W$6),$D28/12,0)*(1+$E28)^COUNTIF($I$4:V$4,12)*(1+$F$22)</f>
        <v>0</v>
      </c>
      <c r="X28" s="35">
        <f>IF(AND($B28&lt;=X$6,IF($C28&lt;1,50000,$C28)&gt;X$6),$D28/12,0)*(1+$E28)^COUNTIF($I$4:W$4,12)*(1+$F$22)</f>
        <v>0</v>
      </c>
      <c r="Y28" s="35">
        <f>IF(AND($B28&lt;=Y$6,IF($C28&lt;1,50000,$C28)&gt;Y$6),$D28/12,0)*(1+$E28)^COUNTIF($I$4:X$4,12)*(1+$F$22)</f>
        <v>0</v>
      </c>
      <c r="Z28" s="35">
        <f>IF(AND($B28&lt;=Z$6,IF($C28&lt;1,50000,$C28)&gt;Z$6),$D28/12,0)*(1+$E28)^COUNTIF($I$4:Y$4,12)*(1+$F$22)</f>
        <v>0</v>
      </c>
      <c r="AA28" s="35">
        <f>IF(AND($B28&lt;=AA$6,IF($C28&lt;1,50000,$C28)&gt;AA$6),$D28/12,0)*(1+$E28)^COUNTIF($I$4:Z$4,12)*(1+$F$22)</f>
        <v>0</v>
      </c>
      <c r="AB28" s="35">
        <f>IF(AND($B28&lt;=AB$6,IF($C28&lt;1,50000,$C28)&gt;AB$6),$D28/12,0)*(1+$E28)^COUNTIF($I$4:AA$4,12)*(1+$F$22)</f>
        <v>0</v>
      </c>
      <c r="AC28" s="35">
        <f>IF(AND($B28&lt;=AC$6,IF($C28&lt;1,50000,$C28)&gt;AC$6),$D28/12,0)*(1+$E28)^COUNTIF($I$4:AB$4,12)*(1+$F$22)</f>
        <v>0</v>
      </c>
      <c r="AD28" s="35">
        <f>IF(AND($B28&lt;=AD$6,IF($C28&lt;1,50000,$C28)&gt;AD$6),$D28/12,0)*(1+$E28)^COUNTIF($I$4:AC$4,12)*(1+$F$22)</f>
        <v>0</v>
      </c>
      <c r="AE28" s="35">
        <f>IF(AND($B28&lt;=AE$6,IF($C28&lt;1,50000,$C28)&gt;AE$6),$D28/12,0)*(1+$E28)^COUNTIF($I$4:AD$4,12)*(1+$F$22)</f>
        <v>0</v>
      </c>
      <c r="AF28" s="35">
        <f>IF(AND($B28&lt;=AF$6,IF($C28&lt;1,50000,$C28)&gt;AF$6),$D28/12,0)*(1+$E28)^COUNTIF($I$4:AE$4,12)*(1+$F$22)</f>
        <v>0</v>
      </c>
      <c r="AG28" s="35">
        <f>IF(AND($B28&lt;=AG$6,IF($C28&lt;1,50000,$C28)&gt;AG$6),$D28/12,0)*(1+$E28)^COUNTIF($I$4:AF$4,12)*(1+$F$22)</f>
        <v>0</v>
      </c>
      <c r="AH28" s="35">
        <f>IF(AND($B28&lt;=AH$6,IF($C28&lt;1,50000,$C28)&gt;AH$6),$D28/12,0)*(1+$E28)^COUNTIF($I$4:AG$4,12)*(1+$F$22)</f>
        <v>0</v>
      </c>
      <c r="AI28" s="35">
        <f>IF(AND($B28&lt;=AI$6,IF($C28&lt;1,50000,$C28)&gt;AI$6),$D28/12,0)*(1+$E28)^COUNTIF($I$4:AH$4,12)*(1+$F$22)</f>
        <v>0</v>
      </c>
      <c r="AJ28" s="35">
        <f>IF(AND($B28&lt;=AJ$6,IF($C28&lt;1,50000,$C28)&gt;AJ$6),$D28/12,0)*(1+$E28)^COUNTIF($I$4:AI$4,12)*(1+$F$22)</f>
        <v>0</v>
      </c>
      <c r="AK28" s="35">
        <f>IF(AND($B28&lt;=AK$6,IF($C28&lt;1,50000,$C28)&gt;AK$6),$D28/12,0)*(1+$E28)^COUNTIF($I$4:AJ$4,12)*(1+$F$22)</f>
        <v>0</v>
      </c>
      <c r="AL28" s="35">
        <f>IF(AND($B28&lt;=AL$6,IF($C28&lt;1,50000,$C28)&gt;AL$6),$D28/12,0)*(1+$E28)^COUNTIF($I$4:AK$4,12)*(1+$F$22)</f>
        <v>0</v>
      </c>
      <c r="AM28" s="35">
        <f>IF(AND($B28&lt;=AM$6,IF($C28&lt;1,50000,$C28)&gt;AM$6),$D28/12,0)*(1+$E28)^COUNTIF($I$4:AL$4,12)*(1+$F$22)</f>
        <v>0</v>
      </c>
      <c r="AN28" s="35">
        <f>IF(AND($B28&lt;=AN$6,IF($C28&lt;1,50000,$C28)&gt;AN$6),$D28/12,0)*(1+$E28)^COUNTIF($I$4:AM$4,12)*(1+$F$22)</f>
        <v>0</v>
      </c>
      <c r="AO28" s="35">
        <f>IF(AND($B28&lt;=AO$6,IF($C28&lt;1,50000,$C28)&gt;AO$6),$D28/12,0)*(1+$E28)^COUNTIF($I$4:AN$4,12)*(1+$F$22)</f>
        <v>0</v>
      </c>
      <c r="AP28" s="35">
        <f>IF(AND($B28&lt;=AP$6,IF($C28&lt;1,50000,$C28)&gt;AP$6),$D28/12,0)*(1+$E28)^COUNTIF($I$4:AO$4,12)*(1+$F$22)</f>
        <v>0</v>
      </c>
      <c r="AQ28" s="35">
        <f>IF(AND($B28&lt;=AQ$6,IF($C28&lt;1,50000,$C28)&gt;AQ$6),$D28/12,0)*(1+$E28)^COUNTIF($I$4:AP$4,12)*(1+$F$22)</f>
        <v>0</v>
      </c>
      <c r="AR28" s="35">
        <f>IF(AND($B28&lt;=AR$6,IF($C28&lt;1,50000,$C28)&gt;AR$6),$D28/12,0)*(1+$E28)^COUNTIF($I$4:AQ$4,12)*(1+$F$22)</f>
        <v>0</v>
      </c>
      <c r="AS28" s="35">
        <f>IF(AND($B28&lt;=AS$6,IF($C28&lt;1,50000,$C28)&gt;AS$6),$D28/12,0)*(1+$E28)^COUNTIF($I$4:AR$4,12)*(1+$F$22)</f>
        <v>0</v>
      </c>
      <c r="AT28" s="35">
        <f>IF(AND($B28&lt;=AT$6,IF($C28&lt;1,50000,$C28)&gt;AT$6),$D28/12,0)*(1+$E28)^COUNTIF($I$4:AS$4,12)*(1+$F$22)</f>
        <v>0</v>
      </c>
      <c r="AU28" s="35">
        <f>IF(AND($B28&lt;=AU$6,IF($C28&lt;1,50000,$C28)&gt;AU$6),$D28/12,0)*(1+$E28)^COUNTIF($I$4:AT$4,12)*(1+$F$22)</f>
        <v>0</v>
      </c>
      <c r="AV28" s="35">
        <f>IF(AND($B28&lt;=AV$6,IF($C28&lt;1,50000,$C28)&gt;AV$6),$D28/12,0)*(1+$E28)^COUNTIF($I$4:AU$4,12)*(1+$F$22)</f>
        <v>0</v>
      </c>
      <c r="AW28" s="35">
        <f>IF(AND($B28&lt;=AW$6,IF($C28&lt;1,50000,$C28)&gt;AW$6),$D28/12,0)*(1+$E28)^COUNTIF($I$4:AV$4,12)*(1+$F$22)</f>
        <v>0</v>
      </c>
      <c r="AX28" s="35">
        <f>IF(AND($B28&lt;=AX$6,IF($C28&lt;1,50000,$C28)&gt;AX$6),$D28/12,0)*(1+$E28)^COUNTIF($I$4:AW$4,12)*(1+$F$22)</f>
        <v>0</v>
      </c>
      <c r="AY28" s="35">
        <f>IF(AND($B28&lt;=AY$6,IF($C28&lt;1,50000,$C28)&gt;AY$6),$D28/12,0)*(1+$E28)^COUNTIF($I$4:AX$4,12)*(1+$F$22)</f>
        <v>0</v>
      </c>
      <c r="AZ28" s="35">
        <f>IF(AND($B28&lt;=AZ$6,IF($C28&lt;1,50000,$C28)&gt;AZ$6),$D28/12,0)*(1+$E28)^COUNTIF($I$4:AY$4,12)*(1+$F$22)</f>
        <v>0</v>
      </c>
      <c r="BA28" s="35">
        <f>IF(AND($B28&lt;=BA$6,IF($C28&lt;1,50000,$C28)&gt;BA$6),$D28/12,0)*(1+$E28)^COUNTIF($I$4:AZ$4,12)*(1+$F$22)</f>
        <v>0</v>
      </c>
      <c r="BB28" s="35">
        <f>IF(AND($B28&lt;=BB$6,IF($C28&lt;1,50000,$C28)&gt;BB$6),$D28/12,0)*(1+$E28)^COUNTIF($I$4:BA$4,12)*(1+$F$22)</f>
        <v>0</v>
      </c>
      <c r="BC28" s="35">
        <f>IF(AND($B28&lt;=BC$6,IF($C28&lt;1,50000,$C28)&gt;BC$6),$D28/12,0)*(1+$E28)^COUNTIF($I$4:BB$4,12)*(1+$F$22)</f>
        <v>0</v>
      </c>
      <c r="BD28" s="35">
        <f>IF(AND($B28&lt;=BD$6,IF($C28&lt;1,50000,$C28)&gt;BD$6),$D28/12,0)*(1+$E28)^COUNTIF($I$4:BC$4,12)*(1+$F$22)</f>
        <v>0</v>
      </c>
      <c r="BE28" s="35">
        <f>IF(AND($B28&lt;=BE$6,IF($C28&lt;1,50000,$C28)&gt;BE$6),$D28/12,0)*(1+$E28)^COUNTIF($I$4:BD$4,12)*(1+$F$22)</f>
        <v>0</v>
      </c>
      <c r="BF28" s="33"/>
      <c r="BG28" s="33"/>
      <c r="BH28" s="33"/>
      <c r="BI28" s="33"/>
      <c r="BJ28" s="33"/>
      <c r="BK28" s="33"/>
      <c r="BL28" s="33"/>
    </row>
    <row r="29" spans="2:64" s="33" customFormat="1" ht="17" outlineLevel="1" thickBot="1" x14ac:dyDescent="0.25">
      <c r="B29" s="316"/>
      <c r="C29" s="317"/>
      <c r="D29" s="318"/>
      <c r="E29" s="319"/>
      <c r="F29" s="320"/>
      <c r="H29" s="267"/>
      <c r="I29" s="99" t="s">
        <v>47</v>
      </c>
      <c r="J29" s="33">
        <f>IF(AND($B29&lt;=J$6,IF($C29&lt;1,50000,$C29)&gt;J$6),$D29/12,0)*(1+$E29)^COUNTIF($I$4:I$4,12)*(1+$F$22)</f>
        <v>0</v>
      </c>
      <c r="K29" s="33">
        <f>IF(AND($B29&lt;=K$6,IF($C29&lt;1,50000,$C29)&gt;K$6),$D29/12,0)*(1+$E29)^COUNTIF($I$4:J$4,12)*(1+$F$22)</f>
        <v>0</v>
      </c>
      <c r="L29" s="33">
        <f>IF(AND($B29&lt;=L$6,IF($C29&lt;1,50000,$C29)&gt;L$6),$D29/12,0)*(1+$E29)^COUNTIF($I$4:K$4,12)*(1+$F$22)</f>
        <v>0</v>
      </c>
      <c r="M29" s="33">
        <f>IF(AND($B29&lt;=M$6,IF($C29&lt;1,50000,$C29)&gt;M$6),$D29/12,0)*(1+$E29)^COUNTIF($I$4:L$4,12)*(1+$F$22)</f>
        <v>0</v>
      </c>
      <c r="N29" s="33">
        <f>IF(AND($B29&lt;=N$6,IF($C29&lt;1,50000,$C29)&gt;N$6),$D29/12,0)*(1+$E29)^COUNTIF($I$4:M$4,12)*(1+$F$22)</f>
        <v>0</v>
      </c>
      <c r="O29" s="33">
        <f>IF(AND($B29&lt;=O$6,IF($C29&lt;1,50000,$C29)&gt;O$6),$D29/12,0)*(1+$E29)^COUNTIF($I$4:N$4,12)*(1+$F$22)</f>
        <v>0</v>
      </c>
      <c r="P29" s="33">
        <f>IF(AND($B29&lt;=P$6,IF($C29&lt;1,50000,$C29)&gt;P$6),$D29/12,0)*(1+$E29)^COUNTIF($I$4:O$4,12)*(1+$F$22)</f>
        <v>0</v>
      </c>
      <c r="Q29" s="33">
        <f>IF(AND($B29&lt;=Q$6,IF($C29&lt;1,50000,$C29)&gt;Q$6),$D29/12,0)*(1+$E29)^COUNTIF($I$4:P$4,12)*(1+$F$22)</f>
        <v>0</v>
      </c>
      <c r="R29" s="33">
        <f>IF(AND($B29&lt;=R$6,IF($C29&lt;1,50000,$C29)&gt;R$6),$D29/12,0)*(1+$E29)^COUNTIF($I$4:Q$4,12)*(1+$F$22)</f>
        <v>0</v>
      </c>
      <c r="S29" s="33">
        <f>IF(AND($B29&lt;=S$6,IF($C29&lt;1,50000,$C29)&gt;S$6),$D29/12,0)*(1+$E29)^COUNTIF($I$4:R$4,12)*(1+$F$22)</f>
        <v>0</v>
      </c>
      <c r="T29" s="33">
        <f>IF(AND($B29&lt;=T$6,IF($C29&lt;1,50000,$C29)&gt;T$6),$D29/12,0)*(1+$E29)^COUNTIF($I$4:S$4,12)*(1+$F$22)</f>
        <v>0</v>
      </c>
      <c r="U29" s="33">
        <f>IF(AND($B29&lt;=U$6,IF($C29&lt;1,50000,$C29)&gt;U$6),$D29/12,0)*(1+$E29)^COUNTIF($I$4:T$4,12)*(1+$F$22)</f>
        <v>0</v>
      </c>
      <c r="V29" s="33">
        <f>IF(AND($B29&lt;=V$6,IF($C29&lt;1,50000,$C29)&gt;V$6),$D29/12,0)*(1+$E29)^COUNTIF($I$4:U$4,12)*(1+$F$22)</f>
        <v>0</v>
      </c>
      <c r="W29" s="35">
        <f>IF(AND($B29&lt;=W$6,IF($C29&lt;1,50000,$C29)&gt;W$6),$D29/12,0)*(1+$E29)^COUNTIF($I$4:V$4,12)*(1+$F$22)</f>
        <v>0</v>
      </c>
      <c r="X29" s="35">
        <f>IF(AND($B29&lt;=X$6,IF($C29&lt;1,50000,$C29)&gt;X$6),$D29/12,0)*(1+$E29)^COUNTIF($I$4:W$4,12)*(1+$F$22)</f>
        <v>0</v>
      </c>
      <c r="Y29" s="35">
        <f>IF(AND($B29&lt;=Y$6,IF($C29&lt;1,50000,$C29)&gt;Y$6),$D29/12,0)*(1+$E29)^COUNTIF($I$4:X$4,12)*(1+$F$22)</f>
        <v>0</v>
      </c>
      <c r="Z29" s="35">
        <f>IF(AND($B29&lt;=Z$6,IF($C29&lt;1,50000,$C29)&gt;Z$6),$D29/12,0)*(1+$E29)^COUNTIF($I$4:Y$4,12)*(1+$F$22)</f>
        <v>0</v>
      </c>
      <c r="AA29" s="35">
        <f>IF(AND($B29&lt;=AA$6,IF($C29&lt;1,50000,$C29)&gt;AA$6),$D29/12,0)*(1+$E29)^COUNTIF($I$4:Z$4,12)*(1+$F$22)</f>
        <v>0</v>
      </c>
      <c r="AB29" s="35">
        <f>IF(AND($B29&lt;=AB$6,IF($C29&lt;1,50000,$C29)&gt;AB$6),$D29/12,0)*(1+$E29)^COUNTIF($I$4:AA$4,12)*(1+$F$22)</f>
        <v>0</v>
      </c>
      <c r="AC29" s="35">
        <f>IF(AND($B29&lt;=AC$6,IF($C29&lt;1,50000,$C29)&gt;AC$6),$D29/12,0)*(1+$E29)^COUNTIF($I$4:AB$4,12)*(1+$F$22)</f>
        <v>0</v>
      </c>
      <c r="AD29" s="35">
        <f>IF(AND($B29&lt;=AD$6,IF($C29&lt;1,50000,$C29)&gt;AD$6),$D29/12,0)*(1+$E29)^COUNTIF($I$4:AC$4,12)*(1+$F$22)</f>
        <v>0</v>
      </c>
      <c r="AE29" s="35">
        <f>IF(AND($B29&lt;=AE$6,IF($C29&lt;1,50000,$C29)&gt;AE$6),$D29/12,0)*(1+$E29)^COUNTIF($I$4:AD$4,12)*(1+$F$22)</f>
        <v>0</v>
      </c>
      <c r="AF29" s="35">
        <f>IF(AND($B29&lt;=AF$6,IF($C29&lt;1,50000,$C29)&gt;AF$6),$D29/12,0)*(1+$E29)^COUNTIF($I$4:AE$4,12)*(1+$F$22)</f>
        <v>0</v>
      </c>
      <c r="AG29" s="35">
        <f>IF(AND($B29&lt;=AG$6,IF($C29&lt;1,50000,$C29)&gt;AG$6),$D29/12,0)*(1+$E29)^COUNTIF($I$4:AF$4,12)*(1+$F$22)</f>
        <v>0</v>
      </c>
      <c r="AH29" s="35">
        <f>IF(AND($B29&lt;=AH$6,IF($C29&lt;1,50000,$C29)&gt;AH$6),$D29/12,0)*(1+$E29)^COUNTIF($I$4:AG$4,12)*(1+$F$22)</f>
        <v>0</v>
      </c>
      <c r="AI29" s="35">
        <f>IF(AND($B29&lt;=AI$6,IF($C29&lt;1,50000,$C29)&gt;AI$6),$D29/12,0)*(1+$E29)^COUNTIF($I$4:AH$4,12)*(1+$F$22)</f>
        <v>0</v>
      </c>
      <c r="AJ29" s="35">
        <f>IF(AND($B29&lt;=AJ$6,IF($C29&lt;1,50000,$C29)&gt;AJ$6),$D29/12,0)*(1+$E29)^COUNTIF($I$4:AI$4,12)*(1+$F$22)</f>
        <v>0</v>
      </c>
      <c r="AK29" s="35">
        <f>IF(AND($B29&lt;=AK$6,IF($C29&lt;1,50000,$C29)&gt;AK$6),$D29/12,0)*(1+$E29)^COUNTIF($I$4:AJ$4,12)*(1+$F$22)</f>
        <v>0</v>
      </c>
      <c r="AL29" s="35">
        <f>IF(AND($B29&lt;=AL$6,IF($C29&lt;1,50000,$C29)&gt;AL$6),$D29/12,0)*(1+$E29)^COUNTIF($I$4:AK$4,12)*(1+$F$22)</f>
        <v>0</v>
      </c>
      <c r="AM29" s="35">
        <f>IF(AND($B29&lt;=AM$6,IF($C29&lt;1,50000,$C29)&gt;AM$6),$D29/12,0)*(1+$E29)^COUNTIF($I$4:AL$4,12)*(1+$F$22)</f>
        <v>0</v>
      </c>
      <c r="AN29" s="35">
        <f>IF(AND($B29&lt;=AN$6,IF($C29&lt;1,50000,$C29)&gt;AN$6),$D29/12,0)*(1+$E29)^COUNTIF($I$4:AM$4,12)*(1+$F$22)</f>
        <v>0</v>
      </c>
      <c r="AO29" s="35">
        <f>IF(AND($B29&lt;=AO$6,IF($C29&lt;1,50000,$C29)&gt;AO$6),$D29/12,0)*(1+$E29)^COUNTIF($I$4:AN$4,12)*(1+$F$22)</f>
        <v>0</v>
      </c>
      <c r="AP29" s="35">
        <f>IF(AND($B29&lt;=AP$6,IF($C29&lt;1,50000,$C29)&gt;AP$6),$D29/12,0)*(1+$E29)^COUNTIF($I$4:AO$4,12)*(1+$F$22)</f>
        <v>0</v>
      </c>
      <c r="AQ29" s="35">
        <f>IF(AND($B29&lt;=AQ$6,IF($C29&lt;1,50000,$C29)&gt;AQ$6),$D29/12,0)*(1+$E29)^COUNTIF($I$4:AP$4,12)*(1+$F$22)</f>
        <v>0</v>
      </c>
      <c r="AR29" s="35">
        <f>IF(AND($B29&lt;=AR$6,IF($C29&lt;1,50000,$C29)&gt;AR$6),$D29/12,0)*(1+$E29)^COUNTIF($I$4:AQ$4,12)*(1+$F$22)</f>
        <v>0</v>
      </c>
      <c r="AS29" s="35">
        <f>IF(AND($B29&lt;=AS$6,IF($C29&lt;1,50000,$C29)&gt;AS$6),$D29/12,0)*(1+$E29)^COUNTIF($I$4:AR$4,12)*(1+$F$22)</f>
        <v>0</v>
      </c>
      <c r="AT29" s="35">
        <f>IF(AND($B29&lt;=AT$6,IF($C29&lt;1,50000,$C29)&gt;AT$6),$D29/12,0)*(1+$E29)^COUNTIF($I$4:AS$4,12)*(1+$F$22)</f>
        <v>0</v>
      </c>
      <c r="AU29" s="35">
        <f>IF(AND($B29&lt;=AU$6,IF($C29&lt;1,50000,$C29)&gt;AU$6),$D29/12,0)*(1+$E29)^COUNTIF($I$4:AT$4,12)*(1+$F$22)</f>
        <v>0</v>
      </c>
      <c r="AV29" s="35">
        <f>IF(AND($B29&lt;=AV$6,IF($C29&lt;1,50000,$C29)&gt;AV$6),$D29/12,0)*(1+$E29)^COUNTIF($I$4:AU$4,12)*(1+$F$22)</f>
        <v>0</v>
      </c>
      <c r="AW29" s="35">
        <f>IF(AND($B29&lt;=AW$6,IF($C29&lt;1,50000,$C29)&gt;AW$6),$D29/12,0)*(1+$E29)^COUNTIF($I$4:AV$4,12)*(1+$F$22)</f>
        <v>0</v>
      </c>
      <c r="AX29" s="35">
        <f>IF(AND($B29&lt;=AX$6,IF($C29&lt;1,50000,$C29)&gt;AX$6),$D29/12,0)*(1+$E29)^COUNTIF($I$4:AW$4,12)*(1+$F$22)</f>
        <v>0</v>
      </c>
      <c r="AY29" s="35">
        <f>IF(AND($B29&lt;=AY$6,IF($C29&lt;1,50000,$C29)&gt;AY$6),$D29/12,0)*(1+$E29)^COUNTIF($I$4:AX$4,12)*(1+$F$22)</f>
        <v>0</v>
      </c>
      <c r="AZ29" s="35">
        <f>IF(AND($B29&lt;=AZ$6,IF($C29&lt;1,50000,$C29)&gt;AZ$6),$D29/12,0)*(1+$E29)^COUNTIF($I$4:AY$4,12)*(1+$F$22)</f>
        <v>0</v>
      </c>
      <c r="BA29" s="35">
        <f>IF(AND($B29&lt;=BA$6,IF($C29&lt;1,50000,$C29)&gt;BA$6),$D29/12,0)*(1+$E29)^COUNTIF($I$4:AZ$4,12)*(1+$F$22)</f>
        <v>0</v>
      </c>
      <c r="BB29" s="35">
        <f>IF(AND($B29&lt;=BB$6,IF($C29&lt;1,50000,$C29)&gt;BB$6),$D29/12,0)*(1+$E29)^COUNTIF($I$4:BA$4,12)*(1+$F$22)</f>
        <v>0</v>
      </c>
      <c r="BC29" s="35">
        <f>IF(AND($B29&lt;=BC$6,IF($C29&lt;1,50000,$C29)&gt;BC$6),$D29/12,0)*(1+$E29)^COUNTIF($I$4:BB$4,12)*(1+$F$22)</f>
        <v>0</v>
      </c>
      <c r="BD29" s="35">
        <f>IF(AND($B29&lt;=BD$6,IF($C29&lt;1,50000,$C29)&gt;BD$6),$D29/12,0)*(1+$E29)^COUNTIF($I$4:BC$4,12)*(1+$F$22)</f>
        <v>0</v>
      </c>
      <c r="BE29" s="35">
        <f>IF(AND($B29&lt;=BE$6,IF($C29&lt;1,50000,$C29)&gt;BE$6),$D29/12,0)*(1+$E29)^COUNTIF($I$4:BD$4,12)*(1+$F$22)</f>
        <v>0</v>
      </c>
    </row>
    <row r="30" spans="2:64" s="93" customFormat="1" outlineLevel="1" x14ac:dyDescent="0.2">
      <c r="B30" s="191"/>
      <c r="C30" s="191"/>
      <c r="D30" s="192"/>
      <c r="E30" s="193"/>
      <c r="F30" s="193"/>
      <c r="H30" s="269" t="s">
        <v>48</v>
      </c>
      <c r="I30" s="94" t="str">
        <f>"Total "&amp;I24</f>
        <v>Total R&amp;D</v>
      </c>
      <c r="J30" s="95">
        <f t="shared" ref="J30:BE30" si="12">SUM(J25:J29)</f>
        <v>1500</v>
      </c>
      <c r="K30" s="95">
        <f t="shared" si="12"/>
        <v>1500</v>
      </c>
      <c r="L30" s="95">
        <f t="shared" si="12"/>
        <v>3000</v>
      </c>
      <c r="M30" s="95">
        <f t="shared" si="12"/>
        <v>3000</v>
      </c>
      <c r="N30" s="95">
        <f t="shared" si="12"/>
        <v>3000</v>
      </c>
      <c r="O30" s="95">
        <f t="shared" si="12"/>
        <v>3000</v>
      </c>
      <c r="P30" s="95">
        <f t="shared" si="12"/>
        <v>3000</v>
      </c>
      <c r="Q30" s="95">
        <f t="shared" si="12"/>
        <v>3000</v>
      </c>
      <c r="R30" s="95">
        <f t="shared" si="12"/>
        <v>3000</v>
      </c>
      <c r="S30" s="95">
        <f t="shared" si="12"/>
        <v>3000</v>
      </c>
      <c r="T30" s="95">
        <f t="shared" si="12"/>
        <v>3000</v>
      </c>
      <c r="U30" s="217">
        <f t="shared" si="12"/>
        <v>3000</v>
      </c>
      <c r="V30" s="217">
        <f t="shared" si="12"/>
        <v>3150</v>
      </c>
      <c r="W30" s="96">
        <f t="shared" si="12"/>
        <v>3150</v>
      </c>
      <c r="X30" s="96">
        <f t="shared" si="12"/>
        <v>3150</v>
      </c>
      <c r="Y30" s="96">
        <f t="shared" si="12"/>
        <v>3150</v>
      </c>
      <c r="Z30" s="96">
        <f t="shared" si="12"/>
        <v>3150</v>
      </c>
      <c r="AA30" s="96">
        <f t="shared" si="12"/>
        <v>3150</v>
      </c>
      <c r="AB30" s="96">
        <f t="shared" si="12"/>
        <v>3150</v>
      </c>
      <c r="AC30" s="96">
        <f t="shared" si="12"/>
        <v>3150</v>
      </c>
      <c r="AD30" s="96">
        <f t="shared" si="12"/>
        <v>3150</v>
      </c>
      <c r="AE30" s="96">
        <f t="shared" si="12"/>
        <v>3150</v>
      </c>
      <c r="AF30" s="96">
        <f t="shared" si="12"/>
        <v>3150</v>
      </c>
      <c r="AG30" s="96">
        <f t="shared" si="12"/>
        <v>3150</v>
      </c>
      <c r="AH30" s="96">
        <f t="shared" si="12"/>
        <v>3307.5</v>
      </c>
      <c r="AI30" s="96">
        <f t="shared" si="12"/>
        <v>3307.5</v>
      </c>
      <c r="AJ30" s="96">
        <f t="shared" si="12"/>
        <v>3307.5</v>
      </c>
      <c r="AK30" s="96">
        <f t="shared" si="12"/>
        <v>3307.5</v>
      </c>
      <c r="AL30" s="96">
        <f t="shared" si="12"/>
        <v>3307.5</v>
      </c>
      <c r="AM30" s="96">
        <f t="shared" si="12"/>
        <v>3307.5</v>
      </c>
      <c r="AN30" s="96">
        <f t="shared" si="12"/>
        <v>3307.5</v>
      </c>
      <c r="AO30" s="96">
        <f t="shared" si="12"/>
        <v>3307.5</v>
      </c>
      <c r="AP30" s="96">
        <f t="shared" si="12"/>
        <v>3307.5</v>
      </c>
      <c r="AQ30" s="96">
        <f t="shared" si="12"/>
        <v>3307.5</v>
      </c>
      <c r="AR30" s="96">
        <f t="shared" si="12"/>
        <v>3307.5</v>
      </c>
      <c r="AS30" s="96">
        <f t="shared" si="12"/>
        <v>3307.5</v>
      </c>
      <c r="AT30" s="96">
        <f t="shared" si="12"/>
        <v>3472.8750000000005</v>
      </c>
      <c r="AU30" s="96">
        <f t="shared" si="12"/>
        <v>3472.8750000000005</v>
      </c>
      <c r="AV30" s="96">
        <f t="shared" si="12"/>
        <v>3472.8750000000005</v>
      </c>
      <c r="AW30" s="96">
        <f t="shared" si="12"/>
        <v>3472.8750000000005</v>
      </c>
      <c r="AX30" s="96">
        <f t="shared" si="12"/>
        <v>3472.8750000000005</v>
      </c>
      <c r="AY30" s="96">
        <f t="shared" si="12"/>
        <v>3472.8750000000005</v>
      </c>
      <c r="AZ30" s="96">
        <f t="shared" si="12"/>
        <v>3472.8750000000005</v>
      </c>
      <c r="BA30" s="96">
        <f t="shared" si="12"/>
        <v>3472.8750000000005</v>
      </c>
      <c r="BB30" s="96">
        <f t="shared" si="12"/>
        <v>3472.8750000000005</v>
      </c>
      <c r="BC30" s="96">
        <f t="shared" si="12"/>
        <v>3472.8750000000005</v>
      </c>
      <c r="BD30" s="96">
        <f t="shared" si="12"/>
        <v>3472.8750000000005</v>
      </c>
      <c r="BE30" s="96">
        <f t="shared" si="12"/>
        <v>3472.8750000000005</v>
      </c>
      <c r="BF30" s="97"/>
      <c r="BG30" s="97"/>
      <c r="BH30" s="97"/>
      <c r="BI30" s="97"/>
      <c r="BJ30" s="97"/>
      <c r="BK30" s="97"/>
      <c r="BL30" s="97"/>
    </row>
    <row r="31" spans="2:64" s="100" customFormat="1" outlineLevel="1" x14ac:dyDescent="0.2">
      <c r="B31" s="115"/>
      <c r="C31" s="115"/>
      <c r="E31" s="36"/>
      <c r="F31" s="36"/>
      <c r="H31" s="270" t="s">
        <v>48</v>
      </c>
      <c r="I31" s="101" t="str">
        <f>I24&amp;" bonuses"</f>
        <v>R&amp;D bonuses</v>
      </c>
      <c r="J31" s="33">
        <f>SUMPRODUCT(J25:J29,$F25:$F29)</f>
        <v>225</v>
      </c>
      <c r="K31" s="33">
        <f t="shared" ref="K31:BE31" si="13">SUMPRODUCT(K25:K29,$F25:$F29)</f>
        <v>225</v>
      </c>
      <c r="L31" s="33">
        <f t="shared" si="13"/>
        <v>450</v>
      </c>
      <c r="M31" s="33">
        <f t="shared" si="13"/>
        <v>450</v>
      </c>
      <c r="N31" s="33">
        <f t="shared" si="13"/>
        <v>450</v>
      </c>
      <c r="O31" s="33">
        <f t="shared" si="13"/>
        <v>450</v>
      </c>
      <c r="P31" s="33">
        <f t="shared" si="13"/>
        <v>450</v>
      </c>
      <c r="Q31" s="33">
        <f t="shared" si="13"/>
        <v>450</v>
      </c>
      <c r="R31" s="33">
        <f t="shared" si="13"/>
        <v>450</v>
      </c>
      <c r="S31" s="33">
        <f t="shared" si="13"/>
        <v>450</v>
      </c>
      <c r="T31" s="33">
        <f t="shared" si="13"/>
        <v>450</v>
      </c>
      <c r="U31" s="34">
        <f t="shared" si="13"/>
        <v>450</v>
      </c>
      <c r="V31" s="34">
        <f t="shared" si="13"/>
        <v>472.5</v>
      </c>
      <c r="W31" s="35">
        <f t="shared" si="13"/>
        <v>472.5</v>
      </c>
      <c r="X31" s="35">
        <f t="shared" si="13"/>
        <v>472.5</v>
      </c>
      <c r="Y31" s="35">
        <f t="shared" si="13"/>
        <v>472.5</v>
      </c>
      <c r="Z31" s="35">
        <f t="shared" si="13"/>
        <v>472.5</v>
      </c>
      <c r="AA31" s="35">
        <f t="shared" si="13"/>
        <v>472.5</v>
      </c>
      <c r="AB31" s="35">
        <f t="shared" si="13"/>
        <v>472.5</v>
      </c>
      <c r="AC31" s="35">
        <f t="shared" si="13"/>
        <v>472.5</v>
      </c>
      <c r="AD31" s="35">
        <f t="shared" si="13"/>
        <v>472.5</v>
      </c>
      <c r="AE31" s="35">
        <f t="shared" si="13"/>
        <v>472.5</v>
      </c>
      <c r="AF31" s="35">
        <f t="shared" si="13"/>
        <v>472.5</v>
      </c>
      <c r="AG31" s="35">
        <f t="shared" si="13"/>
        <v>472.5</v>
      </c>
      <c r="AH31" s="35">
        <f t="shared" si="13"/>
        <v>496.125</v>
      </c>
      <c r="AI31" s="35">
        <f t="shared" si="13"/>
        <v>496.125</v>
      </c>
      <c r="AJ31" s="35">
        <f t="shared" si="13"/>
        <v>496.125</v>
      </c>
      <c r="AK31" s="35">
        <f t="shared" si="13"/>
        <v>496.125</v>
      </c>
      <c r="AL31" s="35">
        <f t="shared" si="13"/>
        <v>496.125</v>
      </c>
      <c r="AM31" s="35">
        <f t="shared" si="13"/>
        <v>496.125</v>
      </c>
      <c r="AN31" s="35">
        <f t="shared" si="13"/>
        <v>496.125</v>
      </c>
      <c r="AO31" s="35">
        <f t="shared" si="13"/>
        <v>496.125</v>
      </c>
      <c r="AP31" s="35">
        <f t="shared" si="13"/>
        <v>496.125</v>
      </c>
      <c r="AQ31" s="35">
        <f t="shared" si="13"/>
        <v>496.125</v>
      </c>
      <c r="AR31" s="35">
        <f t="shared" si="13"/>
        <v>496.125</v>
      </c>
      <c r="AS31" s="35">
        <f t="shared" si="13"/>
        <v>496.125</v>
      </c>
      <c r="AT31" s="35">
        <f t="shared" si="13"/>
        <v>520.93125000000009</v>
      </c>
      <c r="AU31" s="35">
        <f t="shared" si="13"/>
        <v>520.93125000000009</v>
      </c>
      <c r="AV31" s="35">
        <f t="shared" si="13"/>
        <v>520.93125000000009</v>
      </c>
      <c r="AW31" s="35">
        <f t="shared" si="13"/>
        <v>520.93125000000009</v>
      </c>
      <c r="AX31" s="35">
        <f t="shared" si="13"/>
        <v>520.93125000000009</v>
      </c>
      <c r="AY31" s="35">
        <f t="shared" si="13"/>
        <v>520.93125000000009</v>
      </c>
      <c r="AZ31" s="35">
        <f t="shared" si="13"/>
        <v>520.93125000000009</v>
      </c>
      <c r="BA31" s="35">
        <f t="shared" si="13"/>
        <v>520.93125000000009</v>
      </c>
      <c r="BB31" s="35">
        <f t="shared" si="13"/>
        <v>520.93125000000009</v>
      </c>
      <c r="BC31" s="35">
        <f t="shared" si="13"/>
        <v>520.93125000000009</v>
      </c>
      <c r="BD31" s="35">
        <f t="shared" si="13"/>
        <v>520.93125000000009</v>
      </c>
      <c r="BE31" s="35">
        <f t="shared" si="13"/>
        <v>520.93125000000009</v>
      </c>
      <c r="BF31" s="33"/>
      <c r="BG31" s="33"/>
      <c r="BH31" s="33"/>
      <c r="BI31" s="33"/>
      <c r="BJ31" s="33"/>
      <c r="BK31" s="33"/>
      <c r="BL31" s="33"/>
    </row>
    <row r="32" spans="2:64" s="102" customFormat="1" outlineLevel="1" x14ac:dyDescent="0.2">
      <c r="B32" s="116"/>
      <c r="C32" s="116"/>
      <c r="E32" s="80"/>
      <c r="F32" s="80"/>
      <c r="H32" s="271"/>
      <c r="I32" s="103" t="s">
        <v>69</v>
      </c>
      <c r="J32" s="104">
        <f>COUNTIF(J25:J29, "&gt;1")</f>
        <v>1</v>
      </c>
      <c r="K32" s="104">
        <f t="shared" ref="K32:BE32" si="14">COUNTIF(K25:K29, "&gt;1")</f>
        <v>1</v>
      </c>
      <c r="L32" s="104">
        <f t="shared" si="14"/>
        <v>2</v>
      </c>
      <c r="M32" s="104">
        <f t="shared" si="14"/>
        <v>2</v>
      </c>
      <c r="N32" s="104">
        <f t="shared" si="14"/>
        <v>2</v>
      </c>
      <c r="O32" s="104">
        <f t="shared" si="14"/>
        <v>2</v>
      </c>
      <c r="P32" s="104">
        <f t="shared" si="14"/>
        <v>2</v>
      </c>
      <c r="Q32" s="104">
        <f t="shared" si="14"/>
        <v>2</v>
      </c>
      <c r="R32" s="104">
        <f t="shared" si="14"/>
        <v>2</v>
      </c>
      <c r="S32" s="104">
        <f t="shared" si="14"/>
        <v>2</v>
      </c>
      <c r="T32" s="104">
        <f t="shared" si="14"/>
        <v>2</v>
      </c>
      <c r="U32" s="218">
        <f t="shared" si="14"/>
        <v>2</v>
      </c>
      <c r="V32" s="218">
        <f t="shared" si="14"/>
        <v>2</v>
      </c>
      <c r="W32" s="105">
        <f t="shared" si="14"/>
        <v>2</v>
      </c>
      <c r="X32" s="105">
        <f t="shared" si="14"/>
        <v>2</v>
      </c>
      <c r="Y32" s="105">
        <f t="shared" si="14"/>
        <v>2</v>
      </c>
      <c r="Z32" s="105">
        <f t="shared" si="14"/>
        <v>2</v>
      </c>
      <c r="AA32" s="105">
        <f t="shared" si="14"/>
        <v>2</v>
      </c>
      <c r="AB32" s="105">
        <f t="shared" si="14"/>
        <v>2</v>
      </c>
      <c r="AC32" s="105">
        <f t="shared" si="14"/>
        <v>2</v>
      </c>
      <c r="AD32" s="105">
        <f t="shared" si="14"/>
        <v>2</v>
      </c>
      <c r="AE32" s="105">
        <f t="shared" si="14"/>
        <v>2</v>
      </c>
      <c r="AF32" s="105">
        <f t="shared" si="14"/>
        <v>2</v>
      </c>
      <c r="AG32" s="105">
        <f t="shared" si="14"/>
        <v>2</v>
      </c>
      <c r="AH32" s="105">
        <f t="shared" si="14"/>
        <v>2</v>
      </c>
      <c r="AI32" s="105">
        <f t="shared" si="14"/>
        <v>2</v>
      </c>
      <c r="AJ32" s="105">
        <f t="shared" si="14"/>
        <v>2</v>
      </c>
      <c r="AK32" s="105">
        <f t="shared" si="14"/>
        <v>2</v>
      </c>
      <c r="AL32" s="105">
        <f t="shared" si="14"/>
        <v>2</v>
      </c>
      <c r="AM32" s="105">
        <f t="shared" si="14"/>
        <v>2</v>
      </c>
      <c r="AN32" s="105">
        <f t="shared" si="14"/>
        <v>2</v>
      </c>
      <c r="AO32" s="105">
        <f t="shared" si="14"/>
        <v>2</v>
      </c>
      <c r="AP32" s="105">
        <f t="shared" si="14"/>
        <v>2</v>
      </c>
      <c r="AQ32" s="105">
        <f t="shared" si="14"/>
        <v>2</v>
      </c>
      <c r="AR32" s="105">
        <f t="shared" si="14"/>
        <v>2</v>
      </c>
      <c r="AS32" s="105">
        <f t="shared" si="14"/>
        <v>2</v>
      </c>
      <c r="AT32" s="105">
        <f t="shared" si="14"/>
        <v>2</v>
      </c>
      <c r="AU32" s="105">
        <f t="shared" si="14"/>
        <v>2</v>
      </c>
      <c r="AV32" s="105">
        <f t="shared" si="14"/>
        <v>2</v>
      </c>
      <c r="AW32" s="105">
        <f t="shared" si="14"/>
        <v>2</v>
      </c>
      <c r="AX32" s="105">
        <f t="shared" si="14"/>
        <v>2</v>
      </c>
      <c r="AY32" s="105">
        <f t="shared" si="14"/>
        <v>2</v>
      </c>
      <c r="AZ32" s="105">
        <f t="shared" si="14"/>
        <v>2</v>
      </c>
      <c r="BA32" s="105">
        <f t="shared" si="14"/>
        <v>2</v>
      </c>
      <c r="BB32" s="105">
        <f t="shared" si="14"/>
        <v>2</v>
      </c>
      <c r="BC32" s="105">
        <f t="shared" si="14"/>
        <v>2</v>
      </c>
      <c r="BD32" s="105">
        <f t="shared" si="14"/>
        <v>2</v>
      </c>
      <c r="BE32" s="105">
        <f t="shared" si="14"/>
        <v>2</v>
      </c>
      <c r="BF32" s="104"/>
      <c r="BG32" s="104"/>
      <c r="BH32" s="104"/>
      <c r="BI32" s="104"/>
      <c r="BJ32" s="104"/>
      <c r="BK32" s="104"/>
      <c r="BL32" s="104"/>
    </row>
    <row r="33" spans="2:64" s="106" customFormat="1" outlineLevel="1" x14ac:dyDescent="0.2">
      <c r="B33" s="117"/>
      <c r="C33" s="117"/>
      <c r="E33" s="19"/>
      <c r="F33" s="19"/>
      <c r="H33" s="273"/>
      <c r="I33" s="107"/>
      <c r="J33" s="108"/>
      <c r="K33" s="108"/>
      <c r="L33" s="108"/>
      <c r="M33" s="108"/>
      <c r="N33" s="108"/>
      <c r="O33" s="108"/>
      <c r="P33" s="108"/>
      <c r="Q33" s="108"/>
      <c r="R33" s="108"/>
      <c r="S33" s="108"/>
      <c r="T33" s="108"/>
      <c r="U33" s="220"/>
      <c r="V33" s="220"/>
      <c r="W33" s="109"/>
      <c r="X33" s="109"/>
      <c r="Y33" s="109"/>
      <c r="Z33" s="109"/>
      <c r="AA33" s="109"/>
      <c r="AB33" s="109"/>
      <c r="AC33" s="109"/>
      <c r="AD33" s="109"/>
      <c r="AE33" s="109"/>
      <c r="AF33" s="109"/>
      <c r="AG33" s="109"/>
      <c r="AH33" s="109"/>
      <c r="AI33" s="109"/>
      <c r="AJ33" s="109"/>
      <c r="AK33" s="109"/>
      <c r="AL33" s="109"/>
      <c r="AM33" s="109"/>
      <c r="AN33" s="109"/>
      <c r="AO33" s="109"/>
      <c r="AP33" s="109"/>
      <c r="AQ33" s="109"/>
      <c r="AR33" s="109"/>
      <c r="AS33" s="109"/>
      <c r="AT33" s="109"/>
      <c r="AU33" s="109"/>
      <c r="AV33" s="109"/>
      <c r="AW33" s="109"/>
      <c r="AX33" s="109"/>
      <c r="AY33" s="109"/>
      <c r="AZ33" s="109"/>
      <c r="BA33" s="109"/>
      <c r="BB33" s="109"/>
      <c r="BC33" s="109"/>
      <c r="BD33" s="109"/>
      <c r="BE33" s="109"/>
      <c r="BF33" s="108"/>
      <c r="BG33" s="108"/>
      <c r="BH33" s="108"/>
      <c r="BI33" s="108"/>
      <c r="BJ33" s="108"/>
      <c r="BK33" s="108"/>
      <c r="BL33" s="108"/>
    </row>
    <row r="34" spans="2:64" s="110" customFormat="1" ht="17" outlineLevel="1" thickBot="1" x14ac:dyDescent="0.25">
      <c r="B34" s="195"/>
      <c r="C34" s="195"/>
      <c r="D34" s="197"/>
      <c r="E34" s="196"/>
      <c r="F34" s="196"/>
      <c r="H34" s="274"/>
      <c r="I34" s="111" t="s">
        <v>49</v>
      </c>
      <c r="U34" s="221"/>
      <c r="V34" s="221"/>
      <c r="W34" s="112"/>
      <c r="X34" s="112"/>
      <c r="Y34" s="112"/>
      <c r="Z34" s="112"/>
      <c r="AA34" s="112"/>
      <c r="AB34" s="112"/>
      <c r="AC34" s="112"/>
      <c r="AD34" s="112"/>
      <c r="AE34" s="112"/>
      <c r="AF34" s="112"/>
      <c r="AG34" s="112"/>
      <c r="AH34" s="112"/>
      <c r="AI34" s="112"/>
      <c r="AJ34" s="112"/>
      <c r="AK34" s="112"/>
      <c r="AL34" s="112"/>
      <c r="AM34" s="112"/>
      <c r="AN34" s="112"/>
      <c r="AO34" s="112"/>
      <c r="AP34" s="112"/>
      <c r="AQ34" s="112"/>
      <c r="AR34" s="112"/>
      <c r="AS34" s="112"/>
      <c r="AT34" s="112"/>
      <c r="AU34" s="112"/>
      <c r="AV34" s="112"/>
      <c r="AW34" s="112"/>
      <c r="AX34" s="112"/>
      <c r="AY34" s="112"/>
      <c r="AZ34" s="112"/>
      <c r="BA34" s="112"/>
      <c r="BB34" s="112"/>
      <c r="BC34" s="112"/>
      <c r="BD34" s="112"/>
      <c r="BE34" s="112"/>
    </row>
    <row r="35" spans="2:64" s="33" customFormat="1" ht="17" outlineLevel="1" thickBot="1" x14ac:dyDescent="0.25">
      <c r="B35" s="316">
        <v>42370</v>
      </c>
      <c r="C35" s="317"/>
      <c r="D35" s="318">
        <v>20000</v>
      </c>
      <c r="E35" s="319">
        <v>0.05</v>
      </c>
      <c r="F35" s="320">
        <v>0.15</v>
      </c>
      <c r="H35" s="267"/>
      <c r="I35" s="99" t="s">
        <v>57</v>
      </c>
      <c r="J35" s="33">
        <f>IF(AND($B35&lt;=J$6,IF($C35&lt;1,50000,$C35)&gt;J$6),$D35/12,0)*(1+$E35)^COUNTIF($I$4:I$4,12)*(1+$F$22)</f>
        <v>2000</v>
      </c>
      <c r="K35" s="33">
        <f>IF(AND($B35&lt;=K$6,IF($C35&lt;1,50000,$C35)&gt;K$6),$D35/12,0)*(1+$E35)^COUNTIF($I$4:J$4,12)*(1+$F$22)</f>
        <v>2000</v>
      </c>
      <c r="L35" s="33">
        <f>IF(AND($B35&lt;=L$6,IF($C35&lt;1,50000,$C35)&gt;L$6),$D35/12,0)*(1+$E35)^COUNTIF($I$4:K$4,12)*(1+$F$22)</f>
        <v>2000</v>
      </c>
      <c r="M35" s="33">
        <f>IF(AND($B35&lt;=M$6,IF($C35&lt;1,50000,$C35)&gt;M$6),$D35/12,0)*(1+$E35)^COUNTIF($I$4:L$4,12)*(1+$F$22)</f>
        <v>2000</v>
      </c>
      <c r="N35" s="33">
        <f>IF(AND($B35&lt;=N$6,IF($C35&lt;1,50000,$C35)&gt;N$6),$D35/12,0)*(1+$E35)^COUNTIF($I$4:M$4,12)*(1+$F$22)</f>
        <v>2000</v>
      </c>
      <c r="O35" s="33">
        <f>IF(AND($B35&lt;=O$6,IF($C35&lt;1,50000,$C35)&gt;O$6),$D35/12,0)*(1+$E35)^COUNTIF($I$4:N$4,12)*(1+$F$22)</f>
        <v>2000</v>
      </c>
      <c r="P35" s="33">
        <f>IF(AND($B35&lt;=P$6,IF($C35&lt;1,50000,$C35)&gt;P$6),$D35/12,0)*(1+$E35)^COUNTIF($I$4:O$4,12)*(1+$F$22)</f>
        <v>2000</v>
      </c>
      <c r="Q35" s="33">
        <f>IF(AND($B35&lt;=Q$6,IF($C35&lt;1,50000,$C35)&gt;Q$6),$D35/12,0)*(1+$E35)^COUNTIF($I$4:P$4,12)*(1+$F$22)</f>
        <v>2000</v>
      </c>
      <c r="R35" s="33">
        <f>IF(AND($B35&lt;=R$6,IF($C35&lt;1,50000,$C35)&gt;R$6),$D35/12,0)*(1+$E35)^COUNTIF($I$4:Q$4,12)*(1+$F$22)</f>
        <v>2000</v>
      </c>
      <c r="S35" s="33">
        <f>IF(AND($B35&lt;=S$6,IF($C35&lt;1,50000,$C35)&gt;S$6),$D35/12,0)*(1+$E35)^COUNTIF($I$4:R$4,12)*(1+$F$22)</f>
        <v>2000</v>
      </c>
      <c r="T35" s="33">
        <f>IF(AND($B35&lt;=T$6,IF($C35&lt;1,50000,$C35)&gt;T$6),$D35/12,0)*(1+$E35)^COUNTIF($I$4:S$4,12)*(1+$F$22)</f>
        <v>2000</v>
      </c>
      <c r="U35" s="33">
        <f>IF(AND($B35&lt;=U$6,IF($C35&lt;1,50000,$C35)&gt;U$6),$D35/12,0)*(1+$E35)^COUNTIF($I$4:T$4,12)*(1+$F$22)</f>
        <v>2000</v>
      </c>
      <c r="V35" s="33">
        <f>IF(AND($B35&lt;=V$6,IF($C35&lt;1,50000,$C35)&gt;V$6),$D35/12,0)*(1+$E35)^COUNTIF($I$4:U$4,12)*(1+$F$22)</f>
        <v>2100</v>
      </c>
      <c r="W35" s="35">
        <f>IF(AND($B35&lt;=W$6,IF($C35&lt;1,50000,$C35)&gt;W$6),$D35/12,0)*(1+$E35)^COUNTIF($I$4:V$4,12)*(1+$F$22)</f>
        <v>2100</v>
      </c>
      <c r="X35" s="35">
        <f>IF(AND($B35&lt;=X$6,IF($C35&lt;1,50000,$C35)&gt;X$6),$D35/12,0)*(1+$E35)^COUNTIF($I$4:W$4,12)*(1+$F$22)</f>
        <v>2100</v>
      </c>
      <c r="Y35" s="35">
        <f>IF(AND($B35&lt;=Y$6,IF($C35&lt;1,50000,$C35)&gt;Y$6),$D35/12,0)*(1+$E35)^COUNTIF($I$4:X$4,12)*(1+$F$22)</f>
        <v>2100</v>
      </c>
      <c r="Z35" s="35">
        <f>IF(AND($B35&lt;=Z$6,IF($C35&lt;1,50000,$C35)&gt;Z$6),$D35/12,0)*(1+$E35)^COUNTIF($I$4:Y$4,12)*(1+$F$22)</f>
        <v>2100</v>
      </c>
      <c r="AA35" s="35">
        <f>IF(AND($B35&lt;=AA$6,IF($C35&lt;1,50000,$C35)&gt;AA$6),$D35/12,0)*(1+$E35)^COUNTIF($I$4:Z$4,12)*(1+$F$22)</f>
        <v>2100</v>
      </c>
      <c r="AB35" s="35">
        <f>IF(AND($B35&lt;=AB$6,IF($C35&lt;1,50000,$C35)&gt;AB$6),$D35/12,0)*(1+$E35)^COUNTIF($I$4:AA$4,12)*(1+$F$22)</f>
        <v>2100</v>
      </c>
      <c r="AC35" s="35">
        <f>IF(AND($B35&lt;=AC$6,IF($C35&lt;1,50000,$C35)&gt;AC$6),$D35/12,0)*(1+$E35)^COUNTIF($I$4:AB$4,12)*(1+$F$22)</f>
        <v>2100</v>
      </c>
      <c r="AD35" s="35">
        <f>IF(AND($B35&lt;=AD$6,IF($C35&lt;1,50000,$C35)&gt;AD$6),$D35/12,0)*(1+$E35)^COUNTIF($I$4:AC$4,12)*(1+$F$22)</f>
        <v>2100</v>
      </c>
      <c r="AE35" s="35">
        <f>IF(AND($B35&lt;=AE$6,IF($C35&lt;1,50000,$C35)&gt;AE$6),$D35/12,0)*(1+$E35)^COUNTIF($I$4:AD$4,12)*(1+$F$22)</f>
        <v>2100</v>
      </c>
      <c r="AF35" s="35">
        <f>IF(AND($B35&lt;=AF$6,IF($C35&lt;1,50000,$C35)&gt;AF$6),$D35/12,0)*(1+$E35)^COUNTIF($I$4:AE$4,12)*(1+$F$22)</f>
        <v>2100</v>
      </c>
      <c r="AG35" s="35">
        <f>IF(AND($B35&lt;=AG$6,IF($C35&lt;1,50000,$C35)&gt;AG$6),$D35/12,0)*(1+$E35)^COUNTIF($I$4:AF$4,12)*(1+$F$22)</f>
        <v>2100</v>
      </c>
      <c r="AH35" s="35">
        <f>IF(AND($B35&lt;=AH$6,IF($C35&lt;1,50000,$C35)&gt;AH$6),$D35/12,0)*(1+$E35)^COUNTIF($I$4:AG$4,12)*(1+$F$22)</f>
        <v>2205</v>
      </c>
      <c r="AI35" s="35">
        <f>IF(AND($B35&lt;=AI$6,IF($C35&lt;1,50000,$C35)&gt;AI$6),$D35/12,0)*(1+$E35)^COUNTIF($I$4:AH$4,12)*(1+$F$22)</f>
        <v>2205</v>
      </c>
      <c r="AJ35" s="35">
        <f>IF(AND($B35&lt;=AJ$6,IF($C35&lt;1,50000,$C35)&gt;AJ$6),$D35/12,0)*(1+$E35)^COUNTIF($I$4:AI$4,12)*(1+$F$22)</f>
        <v>2205</v>
      </c>
      <c r="AK35" s="35">
        <f>IF(AND($B35&lt;=AK$6,IF($C35&lt;1,50000,$C35)&gt;AK$6),$D35/12,0)*(1+$E35)^COUNTIF($I$4:AJ$4,12)*(1+$F$22)</f>
        <v>2205</v>
      </c>
      <c r="AL35" s="35">
        <f>IF(AND($B35&lt;=AL$6,IF($C35&lt;1,50000,$C35)&gt;AL$6),$D35/12,0)*(1+$E35)^COUNTIF($I$4:AK$4,12)*(1+$F$22)</f>
        <v>2205</v>
      </c>
      <c r="AM35" s="35">
        <f>IF(AND($B35&lt;=AM$6,IF($C35&lt;1,50000,$C35)&gt;AM$6),$D35/12,0)*(1+$E35)^COUNTIF($I$4:AL$4,12)*(1+$F$22)</f>
        <v>2205</v>
      </c>
      <c r="AN35" s="35">
        <f>IF(AND($B35&lt;=AN$6,IF($C35&lt;1,50000,$C35)&gt;AN$6),$D35/12,0)*(1+$E35)^COUNTIF($I$4:AM$4,12)*(1+$F$22)</f>
        <v>2205</v>
      </c>
      <c r="AO35" s="35">
        <f>IF(AND($B35&lt;=AO$6,IF($C35&lt;1,50000,$C35)&gt;AO$6),$D35/12,0)*(1+$E35)^COUNTIF($I$4:AN$4,12)*(1+$F$22)</f>
        <v>2205</v>
      </c>
      <c r="AP35" s="35">
        <f>IF(AND($B35&lt;=AP$6,IF($C35&lt;1,50000,$C35)&gt;AP$6),$D35/12,0)*(1+$E35)^COUNTIF($I$4:AO$4,12)*(1+$F$22)</f>
        <v>2205</v>
      </c>
      <c r="AQ35" s="35">
        <f>IF(AND($B35&lt;=AQ$6,IF($C35&lt;1,50000,$C35)&gt;AQ$6),$D35/12,0)*(1+$E35)^COUNTIF($I$4:AP$4,12)*(1+$F$22)</f>
        <v>2205</v>
      </c>
      <c r="AR35" s="35">
        <f>IF(AND($B35&lt;=AR$6,IF($C35&lt;1,50000,$C35)&gt;AR$6),$D35/12,0)*(1+$E35)^COUNTIF($I$4:AQ$4,12)*(1+$F$22)</f>
        <v>2205</v>
      </c>
      <c r="AS35" s="35">
        <f>IF(AND($B35&lt;=AS$6,IF($C35&lt;1,50000,$C35)&gt;AS$6),$D35/12,0)*(1+$E35)^COUNTIF($I$4:AR$4,12)*(1+$F$22)</f>
        <v>2205</v>
      </c>
      <c r="AT35" s="35">
        <f>IF(AND($B35&lt;=AT$6,IF($C35&lt;1,50000,$C35)&gt;AT$6),$D35/12,0)*(1+$E35)^COUNTIF($I$4:AS$4,12)*(1+$F$22)</f>
        <v>2315.25</v>
      </c>
      <c r="AU35" s="35">
        <f>IF(AND($B35&lt;=AU$6,IF($C35&lt;1,50000,$C35)&gt;AU$6),$D35/12,0)*(1+$E35)^COUNTIF($I$4:AT$4,12)*(1+$F$22)</f>
        <v>2315.25</v>
      </c>
      <c r="AV35" s="35">
        <f>IF(AND($B35&lt;=AV$6,IF($C35&lt;1,50000,$C35)&gt;AV$6),$D35/12,0)*(1+$E35)^COUNTIF($I$4:AU$4,12)*(1+$F$22)</f>
        <v>2315.25</v>
      </c>
      <c r="AW35" s="35">
        <f>IF(AND($B35&lt;=AW$6,IF($C35&lt;1,50000,$C35)&gt;AW$6),$D35/12,0)*(1+$E35)^COUNTIF($I$4:AV$4,12)*(1+$F$22)</f>
        <v>2315.25</v>
      </c>
      <c r="AX35" s="35">
        <f>IF(AND($B35&lt;=AX$6,IF($C35&lt;1,50000,$C35)&gt;AX$6),$D35/12,0)*(1+$E35)^COUNTIF($I$4:AW$4,12)*(1+$F$22)</f>
        <v>2315.25</v>
      </c>
      <c r="AY35" s="35">
        <f>IF(AND($B35&lt;=AY$6,IF($C35&lt;1,50000,$C35)&gt;AY$6),$D35/12,0)*(1+$E35)^COUNTIF($I$4:AX$4,12)*(1+$F$22)</f>
        <v>2315.25</v>
      </c>
      <c r="AZ35" s="35">
        <f>IF(AND($B35&lt;=AZ$6,IF($C35&lt;1,50000,$C35)&gt;AZ$6),$D35/12,0)*(1+$E35)^COUNTIF($I$4:AY$4,12)*(1+$F$22)</f>
        <v>2315.25</v>
      </c>
      <c r="BA35" s="35">
        <f>IF(AND($B35&lt;=BA$6,IF($C35&lt;1,50000,$C35)&gt;BA$6),$D35/12,0)*(1+$E35)^COUNTIF($I$4:AZ$4,12)*(1+$F$22)</f>
        <v>2315.25</v>
      </c>
      <c r="BB35" s="35">
        <f>IF(AND($B35&lt;=BB$6,IF($C35&lt;1,50000,$C35)&gt;BB$6),$D35/12,0)*(1+$E35)^COUNTIF($I$4:BA$4,12)*(1+$F$22)</f>
        <v>2315.25</v>
      </c>
      <c r="BC35" s="35">
        <f>IF(AND($B35&lt;=BC$6,IF($C35&lt;1,50000,$C35)&gt;BC$6),$D35/12,0)*(1+$E35)^COUNTIF($I$4:BB$4,12)*(1+$F$22)</f>
        <v>2315.25</v>
      </c>
      <c r="BD35" s="35">
        <f>IF(AND($B35&lt;=BD$6,IF($C35&lt;1,50000,$C35)&gt;BD$6),$D35/12,0)*(1+$E35)^COUNTIF($I$4:BC$4,12)*(1+$F$22)</f>
        <v>2315.25</v>
      </c>
      <c r="BE35" s="35">
        <f>IF(AND($B35&lt;=BE$6,IF($C35&lt;1,50000,$C35)&gt;BE$6),$D35/12,0)*(1+$E35)^COUNTIF($I$4:BD$4,12)*(1+$F$22)</f>
        <v>2315.25</v>
      </c>
    </row>
    <row r="36" spans="2:64" s="33" customFormat="1" ht="17" outlineLevel="1" thickBot="1" x14ac:dyDescent="0.25">
      <c r="B36" s="316">
        <v>43221</v>
      </c>
      <c r="C36" s="317"/>
      <c r="D36" s="318">
        <v>30000</v>
      </c>
      <c r="E36" s="319">
        <v>0.05</v>
      </c>
      <c r="F36" s="320">
        <v>0.15</v>
      </c>
      <c r="H36" s="267"/>
      <c r="I36" s="99" t="s">
        <v>44</v>
      </c>
      <c r="J36" s="33">
        <f>IF(AND($B36&lt;=J$6,IF($C36&lt;1,50000,$C36)&gt;J$6),$D36/12,0)*(1+$E36)^COUNTIF($I$4:I$4,12)*(1+$F$22)</f>
        <v>0</v>
      </c>
      <c r="K36" s="33">
        <f>IF(AND($B36&lt;=K$6,IF($C36&lt;1,50000,$C36)&gt;K$6),$D36/12,0)*(1+$E36)^COUNTIF($I$4:J$4,12)*(1+$F$22)</f>
        <v>0</v>
      </c>
      <c r="L36" s="33">
        <f>IF(AND($B36&lt;=L$6,IF($C36&lt;1,50000,$C36)&gt;L$6),$D36/12,0)*(1+$E36)^COUNTIF($I$4:K$4,12)*(1+$F$22)</f>
        <v>0</v>
      </c>
      <c r="M36" s="33">
        <f>IF(AND($B36&lt;=M$6,IF($C36&lt;1,50000,$C36)&gt;M$6),$D36/12,0)*(1+$E36)^COUNTIF($I$4:L$4,12)*(1+$F$22)</f>
        <v>0</v>
      </c>
      <c r="N36" s="33">
        <f>IF(AND($B36&lt;=N$6,IF($C36&lt;1,50000,$C36)&gt;N$6),$D36/12,0)*(1+$E36)^COUNTIF($I$4:M$4,12)*(1+$F$22)</f>
        <v>0</v>
      </c>
      <c r="O36" s="33">
        <f>IF(AND($B36&lt;=O$6,IF($C36&lt;1,50000,$C36)&gt;O$6),$D36/12,0)*(1+$E36)^COUNTIF($I$4:N$4,12)*(1+$F$22)</f>
        <v>0</v>
      </c>
      <c r="P36" s="33">
        <f>IF(AND($B36&lt;=P$6,IF($C36&lt;1,50000,$C36)&gt;P$6),$D36/12,0)*(1+$E36)^COUNTIF($I$4:O$4,12)*(1+$F$22)</f>
        <v>0</v>
      </c>
      <c r="Q36" s="33">
        <f>IF(AND($B36&lt;=Q$6,IF($C36&lt;1,50000,$C36)&gt;Q$6),$D36/12,0)*(1+$E36)^COUNTIF($I$4:P$4,12)*(1+$F$22)</f>
        <v>0</v>
      </c>
      <c r="R36" s="33">
        <f>IF(AND($B36&lt;=R$6,IF($C36&lt;1,50000,$C36)&gt;R$6),$D36/12,0)*(1+$E36)^COUNTIF($I$4:Q$4,12)*(1+$F$22)</f>
        <v>0</v>
      </c>
      <c r="S36" s="33">
        <f>IF(AND($B36&lt;=S$6,IF($C36&lt;1,50000,$C36)&gt;S$6),$D36/12,0)*(1+$E36)^COUNTIF($I$4:R$4,12)*(1+$F$22)</f>
        <v>0</v>
      </c>
      <c r="T36" s="33">
        <f>IF(AND($B36&lt;=T$6,IF($C36&lt;1,50000,$C36)&gt;T$6),$D36/12,0)*(1+$E36)^COUNTIF($I$4:S$4,12)*(1+$F$22)</f>
        <v>0</v>
      </c>
      <c r="U36" s="33">
        <f>IF(AND($B36&lt;=U$6,IF($C36&lt;1,50000,$C36)&gt;U$6),$D36/12,0)*(1+$E36)^COUNTIF($I$4:T$4,12)*(1+$F$22)</f>
        <v>0</v>
      </c>
      <c r="V36" s="33">
        <f>IF(AND($B36&lt;=V$6,IF($C36&lt;1,50000,$C36)&gt;V$6),$D36/12,0)*(1+$E36)^COUNTIF($I$4:U$4,12)*(1+$F$22)</f>
        <v>0</v>
      </c>
      <c r="W36" s="35">
        <f>IF(AND($B36&lt;=W$6,IF($C36&lt;1,50000,$C36)&gt;W$6),$D36/12,0)*(1+$E36)^COUNTIF($I$4:V$4,12)*(1+$F$22)</f>
        <v>0</v>
      </c>
      <c r="X36" s="35">
        <f>IF(AND($B36&lt;=X$6,IF($C36&lt;1,50000,$C36)&gt;X$6),$D36/12,0)*(1+$E36)^COUNTIF($I$4:W$4,12)*(1+$F$22)</f>
        <v>0</v>
      </c>
      <c r="Y36" s="35">
        <f>IF(AND($B36&lt;=Y$6,IF($C36&lt;1,50000,$C36)&gt;Y$6),$D36/12,0)*(1+$E36)^COUNTIF($I$4:X$4,12)*(1+$F$22)</f>
        <v>0</v>
      </c>
      <c r="Z36" s="35">
        <f>IF(AND($B36&lt;=Z$6,IF($C36&lt;1,50000,$C36)&gt;Z$6),$D36/12,0)*(1+$E36)^COUNTIF($I$4:Y$4,12)*(1+$F$22)</f>
        <v>0</v>
      </c>
      <c r="AA36" s="35">
        <f>IF(AND($B36&lt;=AA$6,IF($C36&lt;1,50000,$C36)&gt;AA$6),$D36/12,0)*(1+$E36)^COUNTIF($I$4:Z$4,12)*(1+$F$22)</f>
        <v>0</v>
      </c>
      <c r="AB36" s="35">
        <f>IF(AND($B36&lt;=AB$6,IF($C36&lt;1,50000,$C36)&gt;AB$6),$D36/12,0)*(1+$E36)^COUNTIF($I$4:AA$4,12)*(1+$F$22)</f>
        <v>0</v>
      </c>
      <c r="AC36" s="35">
        <f>IF(AND($B36&lt;=AC$6,IF($C36&lt;1,50000,$C36)&gt;AC$6),$D36/12,0)*(1+$E36)^COUNTIF($I$4:AB$4,12)*(1+$F$22)</f>
        <v>0</v>
      </c>
      <c r="AD36" s="35">
        <f>IF(AND($B36&lt;=AD$6,IF($C36&lt;1,50000,$C36)&gt;AD$6),$D36/12,0)*(1+$E36)^COUNTIF($I$4:AC$4,12)*(1+$F$22)</f>
        <v>0</v>
      </c>
      <c r="AE36" s="35">
        <f>IF(AND($B36&lt;=AE$6,IF($C36&lt;1,50000,$C36)&gt;AE$6),$D36/12,0)*(1+$E36)^COUNTIF($I$4:AD$4,12)*(1+$F$22)</f>
        <v>0</v>
      </c>
      <c r="AF36" s="35">
        <f>IF(AND($B36&lt;=AF$6,IF($C36&lt;1,50000,$C36)&gt;AF$6),$D36/12,0)*(1+$E36)^COUNTIF($I$4:AE$4,12)*(1+$F$22)</f>
        <v>0</v>
      </c>
      <c r="AG36" s="35">
        <f>IF(AND($B36&lt;=AG$6,IF($C36&lt;1,50000,$C36)&gt;AG$6),$D36/12,0)*(1+$E36)^COUNTIF($I$4:AF$4,12)*(1+$F$22)</f>
        <v>0</v>
      </c>
      <c r="AH36" s="35">
        <f>IF(AND($B36&lt;=AH$6,IF($C36&lt;1,50000,$C36)&gt;AH$6),$D36/12,0)*(1+$E36)^COUNTIF($I$4:AG$4,12)*(1+$F$22)</f>
        <v>0</v>
      </c>
      <c r="AI36" s="35">
        <f>IF(AND($B36&lt;=AI$6,IF($C36&lt;1,50000,$C36)&gt;AI$6),$D36/12,0)*(1+$E36)^COUNTIF($I$4:AH$4,12)*(1+$F$22)</f>
        <v>0</v>
      </c>
      <c r="AJ36" s="35">
        <f>IF(AND($B36&lt;=AJ$6,IF($C36&lt;1,50000,$C36)&gt;AJ$6),$D36/12,0)*(1+$E36)^COUNTIF($I$4:AI$4,12)*(1+$F$22)</f>
        <v>0</v>
      </c>
      <c r="AK36" s="35">
        <f>IF(AND($B36&lt;=AK$6,IF($C36&lt;1,50000,$C36)&gt;AK$6),$D36/12,0)*(1+$E36)^COUNTIF($I$4:AJ$4,12)*(1+$F$22)</f>
        <v>0</v>
      </c>
      <c r="AL36" s="35">
        <f>IF(AND($B36&lt;=AL$6,IF($C36&lt;1,50000,$C36)&gt;AL$6),$D36/12,0)*(1+$E36)^COUNTIF($I$4:AK$4,12)*(1+$F$22)</f>
        <v>3307.5</v>
      </c>
      <c r="AM36" s="35">
        <f>IF(AND($B36&lt;=AM$6,IF($C36&lt;1,50000,$C36)&gt;AM$6),$D36/12,0)*(1+$E36)^COUNTIF($I$4:AL$4,12)*(1+$F$22)</f>
        <v>3307.5</v>
      </c>
      <c r="AN36" s="35">
        <f>IF(AND($B36&lt;=AN$6,IF($C36&lt;1,50000,$C36)&gt;AN$6),$D36/12,0)*(1+$E36)^COUNTIF($I$4:AM$4,12)*(1+$F$22)</f>
        <v>3307.5</v>
      </c>
      <c r="AO36" s="35">
        <f>IF(AND($B36&lt;=AO$6,IF($C36&lt;1,50000,$C36)&gt;AO$6),$D36/12,0)*(1+$E36)^COUNTIF($I$4:AN$4,12)*(1+$F$22)</f>
        <v>3307.5</v>
      </c>
      <c r="AP36" s="35">
        <f>IF(AND($B36&lt;=AP$6,IF($C36&lt;1,50000,$C36)&gt;AP$6),$D36/12,0)*(1+$E36)^COUNTIF($I$4:AO$4,12)*(1+$F$22)</f>
        <v>3307.5</v>
      </c>
      <c r="AQ36" s="35">
        <f>IF(AND($B36&lt;=AQ$6,IF($C36&lt;1,50000,$C36)&gt;AQ$6),$D36/12,0)*(1+$E36)^COUNTIF($I$4:AP$4,12)*(1+$F$22)</f>
        <v>3307.5</v>
      </c>
      <c r="AR36" s="35">
        <f>IF(AND($B36&lt;=AR$6,IF($C36&lt;1,50000,$C36)&gt;AR$6),$D36/12,0)*(1+$E36)^COUNTIF($I$4:AQ$4,12)*(1+$F$22)</f>
        <v>3307.5</v>
      </c>
      <c r="AS36" s="35">
        <f>IF(AND($B36&lt;=AS$6,IF($C36&lt;1,50000,$C36)&gt;AS$6),$D36/12,0)*(1+$E36)^COUNTIF($I$4:AR$4,12)*(1+$F$22)</f>
        <v>3307.5</v>
      </c>
      <c r="AT36" s="35">
        <f>IF(AND($B36&lt;=AT$6,IF($C36&lt;1,50000,$C36)&gt;AT$6),$D36/12,0)*(1+$E36)^COUNTIF($I$4:AS$4,12)*(1+$F$22)</f>
        <v>3472.8750000000005</v>
      </c>
      <c r="AU36" s="35">
        <f>IF(AND($B36&lt;=AU$6,IF($C36&lt;1,50000,$C36)&gt;AU$6),$D36/12,0)*(1+$E36)^COUNTIF($I$4:AT$4,12)*(1+$F$22)</f>
        <v>3472.8750000000005</v>
      </c>
      <c r="AV36" s="35">
        <f>IF(AND($B36&lt;=AV$6,IF($C36&lt;1,50000,$C36)&gt;AV$6),$D36/12,0)*(1+$E36)^COUNTIF($I$4:AU$4,12)*(1+$F$22)</f>
        <v>3472.8750000000005</v>
      </c>
      <c r="AW36" s="35">
        <f>IF(AND($B36&lt;=AW$6,IF($C36&lt;1,50000,$C36)&gt;AW$6),$D36/12,0)*(1+$E36)^COUNTIF($I$4:AV$4,12)*(1+$F$22)</f>
        <v>3472.8750000000005</v>
      </c>
      <c r="AX36" s="35">
        <f>IF(AND($B36&lt;=AX$6,IF($C36&lt;1,50000,$C36)&gt;AX$6),$D36/12,0)*(1+$E36)^COUNTIF($I$4:AW$4,12)*(1+$F$22)</f>
        <v>3472.8750000000005</v>
      </c>
      <c r="AY36" s="35">
        <f>IF(AND($B36&lt;=AY$6,IF($C36&lt;1,50000,$C36)&gt;AY$6),$D36/12,0)*(1+$E36)^COUNTIF($I$4:AX$4,12)*(1+$F$22)</f>
        <v>3472.8750000000005</v>
      </c>
      <c r="AZ36" s="35">
        <f>IF(AND($B36&lt;=AZ$6,IF($C36&lt;1,50000,$C36)&gt;AZ$6),$D36/12,0)*(1+$E36)^COUNTIF($I$4:AY$4,12)*(1+$F$22)</f>
        <v>3472.8750000000005</v>
      </c>
      <c r="BA36" s="35">
        <f>IF(AND($B36&lt;=BA$6,IF($C36&lt;1,50000,$C36)&gt;BA$6),$D36/12,0)*(1+$E36)^COUNTIF($I$4:AZ$4,12)*(1+$F$22)</f>
        <v>3472.8750000000005</v>
      </c>
      <c r="BB36" s="35">
        <f>IF(AND($B36&lt;=BB$6,IF($C36&lt;1,50000,$C36)&gt;BB$6),$D36/12,0)*(1+$E36)^COUNTIF($I$4:BA$4,12)*(1+$F$22)</f>
        <v>3472.8750000000005</v>
      </c>
      <c r="BC36" s="35">
        <f>IF(AND($B36&lt;=BC$6,IF($C36&lt;1,50000,$C36)&gt;BC$6),$D36/12,0)*(1+$E36)^COUNTIF($I$4:BB$4,12)*(1+$F$22)</f>
        <v>3472.8750000000005</v>
      </c>
      <c r="BD36" s="35">
        <f>IF(AND($B36&lt;=BD$6,IF($C36&lt;1,50000,$C36)&gt;BD$6),$D36/12,0)*(1+$E36)^COUNTIF($I$4:BC$4,12)*(1+$F$22)</f>
        <v>3472.8750000000005</v>
      </c>
      <c r="BE36" s="35">
        <f>IF(AND($B36&lt;=BE$6,IF($C36&lt;1,50000,$C36)&gt;BE$6),$D36/12,0)*(1+$E36)^COUNTIF($I$4:BD$4,12)*(1+$F$22)</f>
        <v>3472.8750000000005</v>
      </c>
    </row>
    <row r="37" spans="2:64" s="33" customFormat="1" ht="17" outlineLevel="1" thickBot="1" x14ac:dyDescent="0.25">
      <c r="B37" s="316"/>
      <c r="C37" s="317"/>
      <c r="D37" s="318"/>
      <c r="E37" s="319"/>
      <c r="F37" s="320"/>
      <c r="H37" s="267"/>
      <c r="I37" s="99" t="s">
        <v>45</v>
      </c>
      <c r="J37" s="33">
        <f>IF(AND($B37&lt;=J$6,IF($C37&lt;1,50000,$C37)&gt;J$6),$D37/12,0)*(1+$E37)^COUNTIF($I$4:I$4,12)*(1+$F$22)</f>
        <v>0</v>
      </c>
      <c r="K37" s="33">
        <f>IF(AND($B37&lt;=K$6,IF($C37&lt;1,50000,$C37)&gt;K$6),$D37/12,0)*(1+$E37)^COUNTIF($I$4:J$4,12)*(1+$F$22)</f>
        <v>0</v>
      </c>
      <c r="L37" s="33">
        <f>IF(AND($B37&lt;=L$6,IF($C37&lt;1,50000,$C37)&gt;L$6),$D37/12,0)*(1+$E37)^COUNTIF($I$4:K$4,12)*(1+$F$22)</f>
        <v>0</v>
      </c>
      <c r="M37" s="33">
        <f>IF(AND($B37&lt;=M$6,IF($C37&lt;1,50000,$C37)&gt;M$6),$D37/12,0)*(1+$E37)^COUNTIF($I$4:L$4,12)*(1+$F$22)</f>
        <v>0</v>
      </c>
      <c r="N37" s="33">
        <f>IF(AND($B37&lt;=N$6,IF($C37&lt;1,50000,$C37)&gt;N$6),$D37/12,0)*(1+$E37)^COUNTIF($I$4:M$4,12)*(1+$F$22)</f>
        <v>0</v>
      </c>
      <c r="O37" s="33">
        <f>IF(AND($B37&lt;=O$6,IF($C37&lt;1,50000,$C37)&gt;O$6),$D37/12,0)*(1+$E37)^COUNTIF($I$4:N$4,12)*(1+$F$22)</f>
        <v>0</v>
      </c>
      <c r="P37" s="33">
        <f>IF(AND($B37&lt;=P$6,IF($C37&lt;1,50000,$C37)&gt;P$6),$D37/12,0)*(1+$E37)^COUNTIF($I$4:O$4,12)*(1+$F$22)</f>
        <v>0</v>
      </c>
      <c r="Q37" s="33">
        <f>IF(AND($B37&lt;=Q$6,IF($C37&lt;1,50000,$C37)&gt;Q$6),$D37/12,0)*(1+$E37)^COUNTIF($I$4:P$4,12)*(1+$F$22)</f>
        <v>0</v>
      </c>
      <c r="R37" s="33">
        <f>IF(AND($B37&lt;=R$6,IF($C37&lt;1,50000,$C37)&gt;R$6),$D37/12,0)*(1+$E37)^COUNTIF($I$4:Q$4,12)*(1+$F$22)</f>
        <v>0</v>
      </c>
      <c r="S37" s="33">
        <f>IF(AND($B37&lt;=S$6,IF($C37&lt;1,50000,$C37)&gt;S$6),$D37/12,0)*(1+$E37)^COUNTIF($I$4:R$4,12)*(1+$F$22)</f>
        <v>0</v>
      </c>
      <c r="T37" s="33">
        <f>IF(AND($B37&lt;=T$6,IF($C37&lt;1,50000,$C37)&gt;T$6),$D37/12,0)*(1+$E37)^COUNTIF($I$4:S$4,12)*(1+$F$22)</f>
        <v>0</v>
      </c>
      <c r="U37" s="33">
        <f>IF(AND($B37&lt;=U$6,IF($C37&lt;1,50000,$C37)&gt;U$6),$D37/12,0)*(1+$E37)^COUNTIF($I$4:T$4,12)*(1+$F$22)</f>
        <v>0</v>
      </c>
      <c r="V37" s="33">
        <f>IF(AND($B37&lt;=V$6,IF($C37&lt;1,50000,$C37)&gt;V$6),$D37/12,0)*(1+$E37)^COUNTIF($I$4:U$4,12)*(1+$F$22)</f>
        <v>0</v>
      </c>
      <c r="W37" s="35">
        <f>IF(AND($B37&lt;=W$6,IF($C37&lt;1,50000,$C37)&gt;W$6),$D37/12,0)*(1+$E37)^COUNTIF($I$4:V$4,12)*(1+$F$22)</f>
        <v>0</v>
      </c>
      <c r="X37" s="35">
        <f>IF(AND($B37&lt;=X$6,IF($C37&lt;1,50000,$C37)&gt;X$6),$D37/12,0)*(1+$E37)^COUNTIF($I$4:W$4,12)*(1+$F$22)</f>
        <v>0</v>
      </c>
      <c r="Y37" s="35">
        <f>IF(AND($B37&lt;=Y$6,IF($C37&lt;1,50000,$C37)&gt;Y$6),$D37/12,0)*(1+$E37)^COUNTIF($I$4:X$4,12)*(1+$F$22)</f>
        <v>0</v>
      </c>
      <c r="Z37" s="35">
        <f>IF(AND($B37&lt;=Z$6,IF($C37&lt;1,50000,$C37)&gt;Z$6),$D37/12,0)*(1+$E37)^COUNTIF($I$4:Y$4,12)*(1+$F$22)</f>
        <v>0</v>
      </c>
      <c r="AA37" s="35">
        <f>IF(AND($B37&lt;=AA$6,IF($C37&lt;1,50000,$C37)&gt;AA$6),$D37/12,0)*(1+$E37)^COUNTIF($I$4:Z$4,12)*(1+$F$22)</f>
        <v>0</v>
      </c>
      <c r="AB37" s="35">
        <f>IF(AND($B37&lt;=AB$6,IF($C37&lt;1,50000,$C37)&gt;AB$6),$D37/12,0)*(1+$E37)^COUNTIF($I$4:AA$4,12)*(1+$F$22)</f>
        <v>0</v>
      </c>
      <c r="AC37" s="35">
        <f>IF(AND($B37&lt;=AC$6,IF($C37&lt;1,50000,$C37)&gt;AC$6),$D37/12,0)*(1+$E37)^COUNTIF($I$4:AB$4,12)*(1+$F$22)</f>
        <v>0</v>
      </c>
      <c r="AD37" s="35">
        <f>IF(AND($B37&lt;=AD$6,IF($C37&lt;1,50000,$C37)&gt;AD$6),$D37/12,0)*(1+$E37)^COUNTIF($I$4:AC$4,12)*(1+$F$22)</f>
        <v>0</v>
      </c>
      <c r="AE37" s="35">
        <f>IF(AND($B37&lt;=AE$6,IF($C37&lt;1,50000,$C37)&gt;AE$6),$D37/12,0)*(1+$E37)^COUNTIF($I$4:AD$4,12)*(1+$F$22)</f>
        <v>0</v>
      </c>
      <c r="AF37" s="35">
        <f>IF(AND($B37&lt;=AF$6,IF($C37&lt;1,50000,$C37)&gt;AF$6),$D37/12,0)*(1+$E37)^COUNTIF($I$4:AE$4,12)*(1+$F$22)</f>
        <v>0</v>
      </c>
      <c r="AG37" s="35">
        <f>IF(AND($B37&lt;=AG$6,IF($C37&lt;1,50000,$C37)&gt;AG$6),$D37/12,0)*(1+$E37)^COUNTIF($I$4:AF$4,12)*(1+$F$22)</f>
        <v>0</v>
      </c>
      <c r="AH37" s="35">
        <f>IF(AND($B37&lt;=AH$6,IF($C37&lt;1,50000,$C37)&gt;AH$6),$D37/12,0)*(1+$E37)^COUNTIF($I$4:AG$4,12)*(1+$F$22)</f>
        <v>0</v>
      </c>
      <c r="AI37" s="35">
        <f>IF(AND($B37&lt;=AI$6,IF($C37&lt;1,50000,$C37)&gt;AI$6),$D37/12,0)*(1+$E37)^COUNTIF($I$4:AH$4,12)*(1+$F$22)</f>
        <v>0</v>
      </c>
      <c r="AJ37" s="35">
        <f>IF(AND($B37&lt;=AJ$6,IF($C37&lt;1,50000,$C37)&gt;AJ$6),$D37/12,0)*(1+$E37)^COUNTIF($I$4:AI$4,12)*(1+$F$22)</f>
        <v>0</v>
      </c>
      <c r="AK37" s="35">
        <f>IF(AND($B37&lt;=AK$6,IF($C37&lt;1,50000,$C37)&gt;AK$6),$D37/12,0)*(1+$E37)^COUNTIF($I$4:AJ$4,12)*(1+$F$22)</f>
        <v>0</v>
      </c>
      <c r="AL37" s="35">
        <f>IF(AND($B37&lt;=AL$6,IF($C37&lt;1,50000,$C37)&gt;AL$6),$D37/12,0)*(1+$E37)^COUNTIF($I$4:AK$4,12)*(1+$F$22)</f>
        <v>0</v>
      </c>
      <c r="AM37" s="35">
        <f>IF(AND($B37&lt;=AM$6,IF($C37&lt;1,50000,$C37)&gt;AM$6),$D37/12,0)*(1+$E37)^COUNTIF($I$4:AL$4,12)*(1+$F$22)</f>
        <v>0</v>
      </c>
      <c r="AN37" s="35">
        <f>IF(AND($B37&lt;=AN$6,IF($C37&lt;1,50000,$C37)&gt;AN$6),$D37/12,0)*(1+$E37)^COUNTIF($I$4:AM$4,12)*(1+$F$22)</f>
        <v>0</v>
      </c>
      <c r="AO37" s="35">
        <f>IF(AND($B37&lt;=AO$6,IF($C37&lt;1,50000,$C37)&gt;AO$6),$D37/12,0)*(1+$E37)^COUNTIF($I$4:AN$4,12)*(1+$F$22)</f>
        <v>0</v>
      </c>
      <c r="AP37" s="35">
        <f>IF(AND($B37&lt;=AP$6,IF($C37&lt;1,50000,$C37)&gt;AP$6),$D37/12,0)*(1+$E37)^COUNTIF($I$4:AO$4,12)*(1+$F$22)</f>
        <v>0</v>
      </c>
      <c r="AQ37" s="35">
        <f>IF(AND($B37&lt;=AQ$6,IF($C37&lt;1,50000,$C37)&gt;AQ$6),$D37/12,0)*(1+$E37)^COUNTIF($I$4:AP$4,12)*(1+$F$22)</f>
        <v>0</v>
      </c>
      <c r="AR37" s="35">
        <f>IF(AND($B37&lt;=AR$6,IF($C37&lt;1,50000,$C37)&gt;AR$6),$D37/12,0)*(1+$E37)^COUNTIF($I$4:AQ$4,12)*(1+$F$22)</f>
        <v>0</v>
      </c>
      <c r="AS37" s="35">
        <f>IF(AND($B37&lt;=AS$6,IF($C37&lt;1,50000,$C37)&gt;AS$6),$D37/12,0)*(1+$E37)^COUNTIF($I$4:AR$4,12)*(1+$F$22)</f>
        <v>0</v>
      </c>
      <c r="AT37" s="35">
        <f>IF(AND($B37&lt;=AT$6,IF($C37&lt;1,50000,$C37)&gt;AT$6),$D37/12,0)*(1+$E37)^COUNTIF($I$4:AS$4,12)*(1+$F$22)</f>
        <v>0</v>
      </c>
      <c r="AU37" s="35">
        <f>IF(AND($B37&lt;=AU$6,IF($C37&lt;1,50000,$C37)&gt;AU$6),$D37/12,0)*(1+$E37)^COUNTIF($I$4:AT$4,12)*(1+$F$22)</f>
        <v>0</v>
      </c>
      <c r="AV37" s="35">
        <f>IF(AND($B37&lt;=AV$6,IF($C37&lt;1,50000,$C37)&gt;AV$6),$D37/12,0)*(1+$E37)^COUNTIF($I$4:AU$4,12)*(1+$F$22)</f>
        <v>0</v>
      </c>
      <c r="AW37" s="35">
        <f>IF(AND($B37&lt;=AW$6,IF($C37&lt;1,50000,$C37)&gt;AW$6),$D37/12,0)*(1+$E37)^COUNTIF($I$4:AV$4,12)*(1+$F$22)</f>
        <v>0</v>
      </c>
      <c r="AX37" s="35">
        <f>IF(AND($B37&lt;=AX$6,IF($C37&lt;1,50000,$C37)&gt;AX$6),$D37/12,0)*(1+$E37)^COUNTIF($I$4:AW$4,12)*(1+$F$22)</f>
        <v>0</v>
      </c>
      <c r="AY37" s="35">
        <f>IF(AND($B37&lt;=AY$6,IF($C37&lt;1,50000,$C37)&gt;AY$6),$D37/12,0)*(1+$E37)^COUNTIF($I$4:AX$4,12)*(1+$F$22)</f>
        <v>0</v>
      </c>
      <c r="AZ37" s="35">
        <f>IF(AND($B37&lt;=AZ$6,IF($C37&lt;1,50000,$C37)&gt;AZ$6),$D37/12,0)*(1+$E37)^COUNTIF($I$4:AY$4,12)*(1+$F$22)</f>
        <v>0</v>
      </c>
      <c r="BA37" s="35">
        <f>IF(AND($B37&lt;=BA$6,IF($C37&lt;1,50000,$C37)&gt;BA$6),$D37/12,0)*(1+$E37)^COUNTIF($I$4:AZ$4,12)*(1+$F$22)</f>
        <v>0</v>
      </c>
      <c r="BB37" s="35">
        <f>IF(AND($B37&lt;=BB$6,IF($C37&lt;1,50000,$C37)&gt;BB$6),$D37/12,0)*(1+$E37)^COUNTIF($I$4:BA$4,12)*(1+$F$22)</f>
        <v>0</v>
      </c>
      <c r="BC37" s="35">
        <f>IF(AND($B37&lt;=BC$6,IF($C37&lt;1,50000,$C37)&gt;BC$6),$D37/12,0)*(1+$E37)^COUNTIF($I$4:BB$4,12)*(1+$F$22)</f>
        <v>0</v>
      </c>
      <c r="BD37" s="35">
        <f>IF(AND($B37&lt;=BD$6,IF($C37&lt;1,50000,$C37)&gt;BD$6),$D37/12,0)*(1+$E37)^COUNTIF($I$4:BC$4,12)*(1+$F$22)</f>
        <v>0</v>
      </c>
      <c r="BE37" s="35">
        <f>IF(AND($B37&lt;=BE$6,IF($C37&lt;1,50000,$C37)&gt;BE$6),$D37/12,0)*(1+$E37)^COUNTIF($I$4:BD$4,12)*(1+$F$22)</f>
        <v>0</v>
      </c>
    </row>
    <row r="38" spans="2:64" s="100" customFormat="1" ht="17" outlineLevel="1" thickBot="1" x14ac:dyDescent="0.25">
      <c r="B38" s="335"/>
      <c r="C38" s="336"/>
      <c r="D38" s="337"/>
      <c r="E38" s="338"/>
      <c r="F38" s="320"/>
      <c r="H38" s="268"/>
      <c r="I38" s="99" t="s">
        <v>46</v>
      </c>
      <c r="J38" s="33">
        <f>IF(AND($B38&lt;=J$6,IF($C38&lt;1,50000,$C38)&gt;J$6),$D38/12,0)*(1+$E38)^COUNTIF($I$4:I$4,12)*(1+$F$22)</f>
        <v>0</v>
      </c>
      <c r="K38" s="33">
        <f>IF(AND($B38&lt;=K$6,IF($C38&lt;1,50000,$C38)&gt;K$6),$D38/12,0)*(1+$E38)^COUNTIF($I$4:J$4,12)*(1+$F$22)</f>
        <v>0</v>
      </c>
      <c r="L38" s="33">
        <f>IF(AND($B38&lt;=L$6,IF($C38&lt;1,50000,$C38)&gt;L$6),$D38/12,0)*(1+$E38)^COUNTIF($I$4:K$4,12)*(1+$F$22)</f>
        <v>0</v>
      </c>
      <c r="M38" s="33">
        <f>IF(AND($B38&lt;=M$6,IF($C38&lt;1,50000,$C38)&gt;M$6),$D38/12,0)*(1+$E38)^COUNTIF($I$4:L$4,12)*(1+$F$22)</f>
        <v>0</v>
      </c>
      <c r="N38" s="33">
        <f>IF(AND($B38&lt;=N$6,IF($C38&lt;1,50000,$C38)&gt;N$6),$D38/12,0)*(1+$E38)^COUNTIF($I$4:M$4,12)*(1+$F$22)</f>
        <v>0</v>
      </c>
      <c r="O38" s="33">
        <f>IF(AND($B38&lt;=O$6,IF($C38&lt;1,50000,$C38)&gt;O$6),$D38/12,0)*(1+$E38)^COUNTIF($I$4:N$4,12)*(1+$F$22)</f>
        <v>0</v>
      </c>
      <c r="P38" s="33">
        <f>IF(AND($B38&lt;=P$6,IF($C38&lt;1,50000,$C38)&gt;P$6),$D38/12,0)*(1+$E38)^COUNTIF($I$4:O$4,12)*(1+$F$22)</f>
        <v>0</v>
      </c>
      <c r="Q38" s="33">
        <f>IF(AND($B38&lt;=Q$6,IF($C38&lt;1,50000,$C38)&gt;Q$6),$D38/12,0)*(1+$E38)^COUNTIF($I$4:P$4,12)*(1+$F$22)</f>
        <v>0</v>
      </c>
      <c r="R38" s="33">
        <f>IF(AND($B38&lt;=R$6,IF($C38&lt;1,50000,$C38)&gt;R$6),$D38/12,0)*(1+$E38)^COUNTIF($I$4:Q$4,12)*(1+$F$22)</f>
        <v>0</v>
      </c>
      <c r="S38" s="33">
        <f>IF(AND($B38&lt;=S$6,IF($C38&lt;1,50000,$C38)&gt;S$6),$D38/12,0)*(1+$E38)^COUNTIF($I$4:R$4,12)*(1+$F$22)</f>
        <v>0</v>
      </c>
      <c r="T38" s="33">
        <f>IF(AND($B38&lt;=T$6,IF($C38&lt;1,50000,$C38)&gt;T$6),$D38/12,0)*(1+$E38)^COUNTIF($I$4:S$4,12)*(1+$F$22)</f>
        <v>0</v>
      </c>
      <c r="U38" s="33">
        <f>IF(AND($B38&lt;=U$6,IF($C38&lt;1,50000,$C38)&gt;U$6),$D38/12,0)*(1+$E38)^COUNTIF($I$4:T$4,12)*(1+$F$22)</f>
        <v>0</v>
      </c>
      <c r="V38" s="33">
        <f>IF(AND($B38&lt;=V$6,IF($C38&lt;1,50000,$C38)&gt;V$6),$D38/12,0)*(1+$E38)^COUNTIF($I$4:U$4,12)*(1+$F$22)</f>
        <v>0</v>
      </c>
      <c r="W38" s="35">
        <f>IF(AND($B38&lt;=W$6,IF($C38&lt;1,50000,$C38)&gt;W$6),$D38/12,0)*(1+$E38)^COUNTIF($I$4:V$4,12)*(1+$F$22)</f>
        <v>0</v>
      </c>
      <c r="X38" s="35">
        <f>IF(AND($B38&lt;=X$6,IF($C38&lt;1,50000,$C38)&gt;X$6),$D38/12,0)*(1+$E38)^COUNTIF($I$4:W$4,12)*(1+$F$22)</f>
        <v>0</v>
      </c>
      <c r="Y38" s="35">
        <f>IF(AND($B38&lt;=Y$6,IF($C38&lt;1,50000,$C38)&gt;Y$6),$D38/12,0)*(1+$E38)^COUNTIF($I$4:X$4,12)*(1+$F$22)</f>
        <v>0</v>
      </c>
      <c r="Z38" s="35">
        <f>IF(AND($B38&lt;=Z$6,IF($C38&lt;1,50000,$C38)&gt;Z$6),$D38/12,0)*(1+$E38)^COUNTIF($I$4:Y$4,12)*(1+$F$22)</f>
        <v>0</v>
      </c>
      <c r="AA38" s="35">
        <f>IF(AND($B38&lt;=AA$6,IF($C38&lt;1,50000,$C38)&gt;AA$6),$D38/12,0)*(1+$E38)^COUNTIF($I$4:Z$4,12)*(1+$F$22)</f>
        <v>0</v>
      </c>
      <c r="AB38" s="35">
        <f>IF(AND($B38&lt;=AB$6,IF($C38&lt;1,50000,$C38)&gt;AB$6),$D38/12,0)*(1+$E38)^COUNTIF($I$4:AA$4,12)*(1+$F$22)</f>
        <v>0</v>
      </c>
      <c r="AC38" s="35">
        <f>IF(AND($B38&lt;=AC$6,IF($C38&lt;1,50000,$C38)&gt;AC$6),$D38/12,0)*(1+$E38)^COUNTIF($I$4:AB$4,12)*(1+$F$22)</f>
        <v>0</v>
      </c>
      <c r="AD38" s="35">
        <f>IF(AND($B38&lt;=AD$6,IF($C38&lt;1,50000,$C38)&gt;AD$6),$D38/12,0)*(1+$E38)^COUNTIF($I$4:AC$4,12)*(1+$F$22)</f>
        <v>0</v>
      </c>
      <c r="AE38" s="35">
        <f>IF(AND($B38&lt;=AE$6,IF($C38&lt;1,50000,$C38)&gt;AE$6),$D38/12,0)*(1+$E38)^COUNTIF($I$4:AD$4,12)*(1+$F$22)</f>
        <v>0</v>
      </c>
      <c r="AF38" s="35">
        <f>IF(AND($B38&lt;=AF$6,IF($C38&lt;1,50000,$C38)&gt;AF$6),$D38/12,0)*(1+$E38)^COUNTIF($I$4:AE$4,12)*(1+$F$22)</f>
        <v>0</v>
      </c>
      <c r="AG38" s="35">
        <f>IF(AND($B38&lt;=AG$6,IF($C38&lt;1,50000,$C38)&gt;AG$6),$D38/12,0)*(1+$E38)^COUNTIF($I$4:AF$4,12)*(1+$F$22)</f>
        <v>0</v>
      </c>
      <c r="AH38" s="35">
        <f>IF(AND($B38&lt;=AH$6,IF($C38&lt;1,50000,$C38)&gt;AH$6),$D38/12,0)*(1+$E38)^COUNTIF($I$4:AG$4,12)*(1+$F$22)</f>
        <v>0</v>
      </c>
      <c r="AI38" s="35">
        <f>IF(AND($B38&lt;=AI$6,IF($C38&lt;1,50000,$C38)&gt;AI$6),$D38/12,0)*(1+$E38)^COUNTIF($I$4:AH$4,12)*(1+$F$22)</f>
        <v>0</v>
      </c>
      <c r="AJ38" s="35">
        <f>IF(AND($B38&lt;=AJ$6,IF($C38&lt;1,50000,$C38)&gt;AJ$6),$D38/12,0)*(1+$E38)^COUNTIF($I$4:AI$4,12)*(1+$F$22)</f>
        <v>0</v>
      </c>
      <c r="AK38" s="35">
        <f>IF(AND($B38&lt;=AK$6,IF($C38&lt;1,50000,$C38)&gt;AK$6),$D38/12,0)*(1+$E38)^COUNTIF($I$4:AJ$4,12)*(1+$F$22)</f>
        <v>0</v>
      </c>
      <c r="AL38" s="35">
        <f>IF(AND($B38&lt;=AL$6,IF($C38&lt;1,50000,$C38)&gt;AL$6),$D38/12,0)*(1+$E38)^COUNTIF($I$4:AK$4,12)*(1+$F$22)</f>
        <v>0</v>
      </c>
      <c r="AM38" s="35">
        <f>IF(AND($B38&lt;=AM$6,IF($C38&lt;1,50000,$C38)&gt;AM$6),$D38/12,0)*(1+$E38)^COUNTIF($I$4:AL$4,12)*(1+$F$22)</f>
        <v>0</v>
      </c>
      <c r="AN38" s="35">
        <f>IF(AND($B38&lt;=AN$6,IF($C38&lt;1,50000,$C38)&gt;AN$6),$D38/12,0)*(1+$E38)^COUNTIF($I$4:AM$4,12)*(1+$F$22)</f>
        <v>0</v>
      </c>
      <c r="AO38" s="35">
        <f>IF(AND($B38&lt;=AO$6,IF($C38&lt;1,50000,$C38)&gt;AO$6),$D38/12,0)*(1+$E38)^COUNTIF($I$4:AN$4,12)*(1+$F$22)</f>
        <v>0</v>
      </c>
      <c r="AP38" s="35">
        <f>IF(AND($B38&lt;=AP$6,IF($C38&lt;1,50000,$C38)&gt;AP$6),$D38/12,0)*(1+$E38)^COUNTIF($I$4:AO$4,12)*(1+$F$22)</f>
        <v>0</v>
      </c>
      <c r="AQ38" s="35">
        <f>IF(AND($B38&lt;=AQ$6,IF($C38&lt;1,50000,$C38)&gt;AQ$6),$D38/12,0)*(1+$E38)^COUNTIF($I$4:AP$4,12)*(1+$F$22)</f>
        <v>0</v>
      </c>
      <c r="AR38" s="35">
        <f>IF(AND($B38&lt;=AR$6,IF($C38&lt;1,50000,$C38)&gt;AR$6),$D38/12,0)*(1+$E38)^COUNTIF($I$4:AQ$4,12)*(1+$F$22)</f>
        <v>0</v>
      </c>
      <c r="AS38" s="35">
        <f>IF(AND($B38&lt;=AS$6,IF($C38&lt;1,50000,$C38)&gt;AS$6),$D38/12,0)*(1+$E38)^COUNTIF($I$4:AR$4,12)*(1+$F$22)</f>
        <v>0</v>
      </c>
      <c r="AT38" s="35">
        <f>IF(AND($B38&lt;=AT$6,IF($C38&lt;1,50000,$C38)&gt;AT$6),$D38/12,0)*(1+$E38)^COUNTIF($I$4:AS$4,12)*(1+$F$22)</f>
        <v>0</v>
      </c>
      <c r="AU38" s="35">
        <f>IF(AND($B38&lt;=AU$6,IF($C38&lt;1,50000,$C38)&gt;AU$6),$D38/12,0)*(1+$E38)^COUNTIF($I$4:AT$4,12)*(1+$F$22)</f>
        <v>0</v>
      </c>
      <c r="AV38" s="35">
        <f>IF(AND($B38&lt;=AV$6,IF($C38&lt;1,50000,$C38)&gt;AV$6),$D38/12,0)*(1+$E38)^COUNTIF($I$4:AU$4,12)*(1+$F$22)</f>
        <v>0</v>
      </c>
      <c r="AW38" s="35">
        <f>IF(AND($B38&lt;=AW$6,IF($C38&lt;1,50000,$C38)&gt;AW$6),$D38/12,0)*(1+$E38)^COUNTIF($I$4:AV$4,12)*(1+$F$22)</f>
        <v>0</v>
      </c>
      <c r="AX38" s="35">
        <f>IF(AND($B38&lt;=AX$6,IF($C38&lt;1,50000,$C38)&gt;AX$6),$D38/12,0)*(1+$E38)^COUNTIF($I$4:AW$4,12)*(1+$F$22)</f>
        <v>0</v>
      </c>
      <c r="AY38" s="35">
        <f>IF(AND($B38&lt;=AY$6,IF($C38&lt;1,50000,$C38)&gt;AY$6),$D38/12,0)*(1+$E38)^COUNTIF($I$4:AX$4,12)*(1+$F$22)</f>
        <v>0</v>
      </c>
      <c r="AZ38" s="35">
        <f>IF(AND($B38&lt;=AZ$6,IF($C38&lt;1,50000,$C38)&gt;AZ$6),$D38/12,0)*(1+$E38)^COUNTIF($I$4:AY$4,12)*(1+$F$22)</f>
        <v>0</v>
      </c>
      <c r="BA38" s="35">
        <f>IF(AND($B38&lt;=BA$6,IF($C38&lt;1,50000,$C38)&gt;BA$6),$D38/12,0)*(1+$E38)^COUNTIF($I$4:AZ$4,12)*(1+$F$22)</f>
        <v>0</v>
      </c>
      <c r="BB38" s="35">
        <f>IF(AND($B38&lt;=BB$6,IF($C38&lt;1,50000,$C38)&gt;BB$6),$D38/12,0)*(1+$E38)^COUNTIF($I$4:BA$4,12)*(1+$F$22)</f>
        <v>0</v>
      </c>
      <c r="BC38" s="35">
        <f>IF(AND($B38&lt;=BC$6,IF($C38&lt;1,50000,$C38)&gt;BC$6),$D38/12,0)*(1+$E38)^COUNTIF($I$4:BB$4,12)*(1+$F$22)</f>
        <v>0</v>
      </c>
      <c r="BD38" s="35">
        <f>IF(AND($B38&lt;=BD$6,IF($C38&lt;1,50000,$C38)&gt;BD$6),$D38/12,0)*(1+$E38)^COUNTIF($I$4:BC$4,12)*(1+$F$22)</f>
        <v>0</v>
      </c>
      <c r="BE38" s="35">
        <f>IF(AND($B38&lt;=BE$6,IF($C38&lt;1,50000,$C38)&gt;BE$6),$D38/12,0)*(1+$E38)^COUNTIF($I$4:BD$4,12)*(1+$F$22)</f>
        <v>0</v>
      </c>
      <c r="BF38" s="33"/>
      <c r="BG38" s="33"/>
      <c r="BH38" s="33"/>
      <c r="BI38" s="33"/>
      <c r="BJ38" s="33"/>
      <c r="BK38" s="33"/>
      <c r="BL38" s="33"/>
    </row>
    <row r="39" spans="2:64" s="33" customFormat="1" ht="17" outlineLevel="1" thickBot="1" x14ac:dyDescent="0.25">
      <c r="B39" s="316"/>
      <c r="C39" s="317"/>
      <c r="D39" s="318"/>
      <c r="E39" s="319"/>
      <c r="F39" s="320"/>
      <c r="H39" s="267"/>
      <c r="I39" s="99" t="s">
        <v>47</v>
      </c>
      <c r="J39" s="33">
        <f>IF(AND($B39&lt;=J$6,IF($C39&lt;1,50000,$C39)&gt;J$6),$D39/12,0)*(1+$E39)^COUNTIF($I$4:I$4,12)*(1+$F$22)</f>
        <v>0</v>
      </c>
      <c r="K39" s="33">
        <f>IF(AND($B39&lt;=K$6,IF($C39&lt;1,50000,$C39)&gt;K$6),$D39/12,0)*(1+$E39)^COUNTIF($I$4:J$4,12)*(1+$F$22)</f>
        <v>0</v>
      </c>
      <c r="L39" s="33">
        <f>IF(AND($B39&lt;=L$6,IF($C39&lt;1,50000,$C39)&gt;L$6),$D39/12,0)*(1+$E39)^COUNTIF($I$4:K$4,12)*(1+$F$22)</f>
        <v>0</v>
      </c>
      <c r="M39" s="33">
        <f>IF(AND($B39&lt;=M$6,IF($C39&lt;1,50000,$C39)&gt;M$6),$D39/12,0)*(1+$E39)^COUNTIF($I$4:L$4,12)*(1+$F$22)</f>
        <v>0</v>
      </c>
      <c r="N39" s="33">
        <f>IF(AND($B39&lt;=N$6,IF($C39&lt;1,50000,$C39)&gt;N$6),$D39/12,0)*(1+$E39)^COUNTIF($I$4:M$4,12)*(1+$F$22)</f>
        <v>0</v>
      </c>
      <c r="O39" s="33">
        <f>IF(AND($B39&lt;=O$6,IF($C39&lt;1,50000,$C39)&gt;O$6),$D39/12,0)*(1+$E39)^COUNTIF($I$4:N$4,12)*(1+$F$22)</f>
        <v>0</v>
      </c>
      <c r="P39" s="33">
        <f>IF(AND($B39&lt;=P$6,IF($C39&lt;1,50000,$C39)&gt;P$6),$D39/12,0)*(1+$E39)^COUNTIF($I$4:O$4,12)*(1+$F$22)</f>
        <v>0</v>
      </c>
      <c r="Q39" s="33">
        <f>IF(AND($B39&lt;=Q$6,IF($C39&lt;1,50000,$C39)&gt;Q$6),$D39/12,0)*(1+$E39)^COUNTIF($I$4:P$4,12)*(1+$F$22)</f>
        <v>0</v>
      </c>
      <c r="R39" s="33">
        <f>IF(AND($B39&lt;=R$6,IF($C39&lt;1,50000,$C39)&gt;R$6),$D39/12,0)*(1+$E39)^COUNTIF($I$4:Q$4,12)*(1+$F$22)</f>
        <v>0</v>
      </c>
      <c r="S39" s="33">
        <f>IF(AND($B39&lt;=S$6,IF($C39&lt;1,50000,$C39)&gt;S$6),$D39/12,0)*(1+$E39)^COUNTIF($I$4:R$4,12)*(1+$F$22)</f>
        <v>0</v>
      </c>
      <c r="T39" s="33">
        <f>IF(AND($B39&lt;=T$6,IF($C39&lt;1,50000,$C39)&gt;T$6),$D39/12,0)*(1+$E39)^COUNTIF($I$4:S$4,12)*(1+$F$22)</f>
        <v>0</v>
      </c>
      <c r="U39" s="33">
        <f>IF(AND($B39&lt;=U$6,IF($C39&lt;1,50000,$C39)&gt;U$6),$D39/12,0)*(1+$E39)^COUNTIF($I$4:T$4,12)*(1+$F$22)</f>
        <v>0</v>
      </c>
      <c r="V39" s="33">
        <f>IF(AND($B39&lt;=V$6,IF($C39&lt;1,50000,$C39)&gt;V$6),$D39/12,0)*(1+$E39)^COUNTIF($I$4:U$4,12)*(1+$F$22)</f>
        <v>0</v>
      </c>
      <c r="W39" s="35">
        <f>IF(AND($B39&lt;=W$6,IF($C39&lt;1,50000,$C39)&gt;W$6),$D39/12,0)*(1+$E39)^COUNTIF($I$4:V$4,12)*(1+$F$22)</f>
        <v>0</v>
      </c>
      <c r="X39" s="35">
        <f>IF(AND($B39&lt;=X$6,IF($C39&lt;1,50000,$C39)&gt;X$6),$D39/12,0)*(1+$E39)^COUNTIF($I$4:W$4,12)*(1+$F$22)</f>
        <v>0</v>
      </c>
      <c r="Y39" s="35">
        <f>IF(AND($B39&lt;=Y$6,IF($C39&lt;1,50000,$C39)&gt;Y$6),$D39/12,0)*(1+$E39)^COUNTIF($I$4:X$4,12)*(1+$F$22)</f>
        <v>0</v>
      </c>
      <c r="Z39" s="35">
        <f>IF(AND($B39&lt;=Z$6,IF($C39&lt;1,50000,$C39)&gt;Z$6),$D39/12,0)*(1+$E39)^COUNTIF($I$4:Y$4,12)*(1+$F$22)</f>
        <v>0</v>
      </c>
      <c r="AA39" s="35">
        <f>IF(AND($B39&lt;=AA$6,IF($C39&lt;1,50000,$C39)&gt;AA$6),$D39/12,0)*(1+$E39)^COUNTIF($I$4:Z$4,12)*(1+$F$22)</f>
        <v>0</v>
      </c>
      <c r="AB39" s="35">
        <f>IF(AND($B39&lt;=AB$6,IF($C39&lt;1,50000,$C39)&gt;AB$6),$D39/12,0)*(1+$E39)^COUNTIF($I$4:AA$4,12)*(1+$F$22)</f>
        <v>0</v>
      </c>
      <c r="AC39" s="35">
        <f>IF(AND($B39&lt;=AC$6,IF($C39&lt;1,50000,$C39)&gt;AC$6),$D39/12,0)*(1+$E39)^COUNTIF($I$4:AB$4,12)*(1+$F$22)</f>
        <v>0</v>
      </c>
      <c r="AD39" s="35">
        <f>IF(AND($B39&lt;=AD$6,IF($C39&lt;1,50000,$C39)&gt;AD$6),$D39/12,0)*(1+$E39)^COUNTIF($I$4:AC$4,12)*(1+$F$22)</f>
        <v>0</v>
      </c>
      <c r="AE39" s="35">
        <f>IF(AND($B39&lt;=AE$6,IF($C39&lt;1,50000,$C39)&gt;AE$6),$D39/12,0)*(1+$E39)^COUNTIF($I$4:AD$4,12)*(1+$F$22)</f>
        <v>0</v>
      </c>
      <c r="AF39" s="35">
        <f>IF(AND($B39&lt;=AF$6,IF($C39&lt;1,50000,$C39)&gt;AF$6),$D39/12,0)*(1+$E39)^COUNTIF($I$4:AE$4,12)*(1+$F$22)</f>
        <v>0</v>
      </c>
      <c r="AG39" s="35">
        <f>IF(AND($B39&lt;=AG$6,IF($C39&lt;1,50000,$C39)&gt;AG$6),$D39/12,0)*(1+$E39)^COUNTIF($I$4:AF$4,12)*(1+$F$22)</f>
        <v>0</v>
      </c>
      <c r="AH39" s="35">
        <f>IF(AND($B39&lt;=AH$6,IF($C39&lt;1,50000,$C39)&gt;AH$6),$D39/12,0)*(1+$E39)^COUNTIF($I$4:AG$4,12)*(1+$F$22)</f>
        <v>0</v>
      </c>
      <c r="AI39" s="35">
        <f>IF(AND($B39&lt;=AI$6,IF($C39&lt;1,50000,$C39)&gt;AI$6),$D39/12,0)*(1+$E39)^COUNTIF($I$4:AH$4,12)*(1+$F$22)</f>
        <v>0</v>
      </c>
      <c r="AJ39" s="35">
        <f>IF(AND($B39&lt;=AJ$6,IF($C39&lt;1,50000,$C39)&gt;AJ$6),$D39/12,0)*(1+$E39)^COUNTIF($I$4:AI$4,12)*(1+$F$22)</f>
        <v>0</v>
      </c>
      <c r="AK39" s="35">
        <f>IF(AND($B39&lt;=AK$6,IF($C39&lt;1,50000,$C39)&gt;AK$6),$D39/12,0)*(1+$E39)^COUNTIF($I$4:AJ$4,12)*(1+$F$22)</f>
        <v>0</v>
      </c>
      <c r="AL39" s="35">
        <f>IF(AND($B39&lt;=AL$6,IF($C39&lt;1,50000,$C39)&gt;AL$6),$D39/12,0)*(1+$E39)^COUNTIF($I$4:AK$4,12)*(1+$F$22)</f>
        <v>0</v>
      </c>
      <c r="AM39" s="35">
        <f>IF(AND($B39&lt;=AM$6,IF($C39&lt;1,50000,$C39)&gt;AM$6),$D39/12,0)*(1+$E39)^COUNTIF($I$4:AL$4,12)*(1+$F$22)</f>
        <v>0</v>
      </c>
      <c r="AN39" s="35">
        <f>IF(AND($B39&lt;=AN$6,IF($C39&lt;1,50000,$C39)&gt;AN$6),$D39/12,0)*(1+$E39)^COUNTIF($I$4:AM$4,12)*(1+$F$22)</f>
        <v>0</v>
      </c>
      <c r="AO39" s="35">
        <f>IF(AND($B39&lt;=AO$6,IF($C39&lt;1,50000,$C39)&gt;AO$6),$D39/12,0)*(1+$E39)^COUNTIF($I$4:AN$4,12)*(1+$F$22)</f>
        <v>0</v>
      </c>
      <c r="AP39" s="35">
        <f>IF(AND($B39&lt;=AP$6,IF($C39&lt;1,50000,$C39)&gt;AP$6),$D39/12,0)*(1+$E39)^COUNTIF($I$4:AO$4,12)*(1+$F$22)</f>
        <v>0</v>
      </c>
      <c r="AQ39" s="35">
        <f>IF(AND($B39&lt;=AQ$6,IF($C39&lt;1,50000,$C39)&gt;AQ$6),$D39/12,0)*(1+$E39)^COUNTIF($I$4:AP$4,12)*(1+$F$22)</f>
        <v>0</v>
      </c>
      <c r="AR39" s="35">
        <f>IF(AND($B39&lt;=AR$6,IF($C39&lt;1,50000,$C39)&gt;AR$6),$D39/12,0)*(1+$E39)^COUNTIF($I$4:AQ$4,12)*(1+$F$22)</f>
        <v>0</v>
      </c>
      <c r="AS39" s="35">
        <f>IF(AND($B39&lt;=AS$6,IF($C39&lt;1,50000,$C39)&gt;AS$6),$D39/12,0)*(1+$E39)^COUNTIF($I$4:AR$4,12)*(1+$F$22)</f>
        <v>0</v>
      </c>
      <c r="AT39" s="35">
        <f>IF(AND($B39&lt;=AT$6,IF($C39&lt;1,50000,$C39)&gt;AT$6),$D39/12,0)*(1+$E39)^COUNTIF($I$4:AS$4,12)*(1+$F$22)</f>
        <v>0</v>
      </c>
      <c r="AU39" s="35">
        <f>IF(AND($B39&lt;=AU$6,IF($C39&lt;1,50000,$C39)&gt;AU$6),$D39/12,0)*(1+$E39)^COUNTIF($I$4:AT$4,12)*(1+$F$22)</f>
        <v>0</v>
      </c>
      <c r="AV39" s="35">
        <f>IF(AND($B39&lt;=AV$6,IF($C39&lt;1,50000,$C39)&gt;AV$6),$D39/12,0)*(1+$E39)^COUNTIF($I$4:AU$4,12)*(1+$F$22)</f>
        <v>0</v>
      </c>
      <c r="AW39" s="35">
        <f>IF(AND($B39&lt;=AW$6,IF($C39&lt;1,50000,$C39)&gt;AW$6),$D39/12,0)*(1+$E39)^COUNTIF($I$4:AV$4,12)*(1+$F$22)</f>
        <v>0</v>
      </c>
      <c r="AX39" s="35">
        <f>IF(AND($B39&lt;=AX$6,IF($C39&lt;1,50000,$C39)&gt;AX$6),$D39/12,0)*(1+$E39)^COUNTIF($I$4:AW$4,12)*(1+$F$22)</f>
        <v>0</v>
      </c>
      <c r="AY39" s="35">
        <f>IF(AND($B39&lt;=AY$6,IF($C39&lt;1,50000,$C39)&gt;AY$6),$D39/12,0)*(1+$E39)^COUNTIF($I$4:AX$4,12)*(1+$F$22)</f>
        <v>0</v>
      </c>
      <c r="AZ39" s="35">
        <f>IF(AND($B39&lt;=AZ$6,IF($C39&lt;1,50000,$C39)&gt;AZ$6),$D39/12,0)*(1+$E39)^COUNTIF($I$4:AY$4,12)*(1+$F$22)</f>
        <v>0</v>
      </c>
      <c r="BA39" s="35">
        <f>IF(AND($B39&lt;=BA$6,IF($C39&lt;1,50000,$C39)&gt;BA$6),$D39/12,0)*(1+$E39)^COUNTIF($I$4:AZ$4,12)*(1+$F$22)</f>
        <v>0</v>
      </c>
      <c r="BB39" s="35">
        <f>IF(AND($B39&lt;=BB$6,IF($C39&lt;1,50000,$C39)&gt;BB$6),$D39/12,0)*(1+$E39)^COUNTIF($I$4:BA$4,12)*(1+$F$22)</f>
        <v>0</v>
      </c>
      <c r="BC39" s="35">
        <f>IF(AND($B39&lt;=BC$6,IF($C39&lt;1,50000,$C39)&gt;BC$6),$D39/12,0)*(1+$E39)^COUNTIF($I$4:BB$4,12)*(1+$F$22)</f>
        <v>0</v>
      </c>
      <c r="BD39" s="35">
        <f>IF(AND($B39&lt;=BD$6,IF($C39&lt;1,50000,$C39)&gt;BD$6),$D39/12,0)*(1+$E39)^COUNTIF($I$4:BC$4,12)*(1+$F$22)</f>
        <v>0</v>
      </c>
      <c r="BE39" s="35">
        <f>IF(AND($B39&lt;=BE$6,IF($C39&lt;1,50000,$C39)&gt;BE$6),$D39/12,0)*(1+$E39)^COUNTIF($I$4:BD$4,12)*(1+$F$22)</f>
        <v>0</v>
      </c>
    </row>
    <row r="40" spans="2:64" s="93" customFormat="1" outlineLevel="1" x14ac:dyDescent="0.2">
      <c r="B40" s="191"/>
      <c r="C40" s="191"/>
      <c r="D40" s="192"/>
      <c r="E40" s="193"/>
      <c r="F40" s="193"/>
      <c r="H40" s="269" t="s">
        <v>88</v>
      </c>
      <c r="I40" s="94" t="str">
        <f>"Total "&amp;I34</f>
        <v>Total Marketing</v>
      </c>
      <c r="J40" s="95">
        <f t="shared" ref="J40:BE40" si="15">SUM(J35:J39)</f>
        <v>2000</v>
      </c>
      <c r="K40" s="95">
        <f t="shared" si="15"/>
        <v>2000</v>
      </c>
      <c r="L40" s="95">
        <f t="shared" si="15"/>
        <v>2000</v>
      </c>
      <c r="M40" s="95">
        <f t="shared" si="15"/>
        <v>2000</v>
      </c>
      <c r="N40" s="95">
        <f t="shared" si="15"/>
        <v>2000</v>
      </c>
      <c r="O40" s="95">
        <f t="shared" si="15"/>
        <v>2000</v>
      </c>
      <c r="P40" s="95">
        <f t="shared" si="15"/>
        <v>2000</v>
      </c>
      <c r="Q40" s="95">
        <f t="shared" si="15"/>
        <v>2000</v>
      </c>
      <c r="R40" s="95">
        <f t="shared" si="15"/>
        <v>2000</v>
      </c>
      <c r="S40" s="95">
        <f t="shared" si="15"/>
        <v>2000</v>
      </c>
      <c r="T40" s="95">
        <f t="shared" si="15"/>
        <v>2000</v>
      </c>
      <c r="U40" s="217">
        <f t="shared" si="15"/>
        <v>2000</v>
      </c>
      <c r="V40" s="217">
        <f t="shared" si="15"/>
        <v>2100</v>
      </c>
      <c r="W40" s="96">
        <f t="shared" si="15"/>
        <v>2100</v>
      </c>
      <c r="X40" s="96">
        <f t="shared" si="15"/>
        <v>2100</v>
      </c>
      <c r="Y40" s="96">
        <f t="shared" si="15"/>
        <v>2100</v>
      </c>
      <c r="Z40" s="96">
        <f t="shared" si="15"/>
        <v>2100</v>
      </c>
      <c r="AA40" s="96">
        <f t="shared" si="15"/>
        <v>2100</v>
      </c>
      <c r="AB40" s="96">
        <f t="shared" si="15"/>
        <v>2100</v>
      </c>
      <c r="AC40" s="96">
        <f t="shared" si="15"/>
        <v>2100</v>
      </c>
      <c r="AD40" s="96">
        <f t="shared" si="15"/>
        <v>2100</v>
      </c>
      <c r="AE40" s="96">
        <f t="shared" si="15"/>
        <v>2100</v>
      </c>
      <c r="AF40" s="96">
        <f t="shared" si="15"/>
        <v>2100</v>
      </c>
      <c r="AG40" s="96">
        <f t="shared" si="15"/>
        <v>2100</v>
      </c>
      <c r="AH40" s="96">
        <f t="shared" si="15"/>
        <v>2205</v>
      </c>
      <c r="AI40" s="96">
        <f t="shared" si="15"/>
        <v>2205</v>
      </c>
      <c r="AJ40" s="96">
        <f t="shared" si="15"/>
        <v>2205</v>
      </c>
      <c r="AK40" s="96">
        <f t="shared" si="15"/>
        <v>2205</v>
      </c>
      <c r="AL40" s="96">
        <f t="shared" si="15"/>
        <v>5512.5</v>
      </c>
      <c r="AM40" s="96">
        <f t="shared" si="15"/>
        <v>5512.5</v>
      </c>
      <c r="AN40" s="96">
        <f t="shared" si="15"/>
        <v>5512.5</v>
      </c>
      <c r="AO40" s="96">
        <f t="shared" si="15"/>
        <v>5512.5</v>
      </c>
      <c r="AP40" s="96">
        <f t="shared" si="15"/>
        <v>5512.5</v>
      </c>
      <c r="AQ40" s="96">
        <f t="shared" si="15"/>
        <v>5512.5</v>
      </c>
      <c r="AR40" s="96">
        <f t="shared" si="15"/>
        <v>5512.5</v>
      </c>
      <c r="AS40" s="96">
        <f t="shared" si="15"/>
        <v>5512.5</v>
      </c>
      <c r="AT40" s="96">
        <f t="shared" si="15"/>
        <v>5788.125</v>
      </c>
      <c r="AU40" s="96">
        <f t="shared" si="15"/>
        <v>5788.125</v>
      </c>
      <c r="AV40" s="96">
        <f t="shared" si="15"/>
        <v>5788.125</v>
      </c>
      <c r="AW40" s="96">
        <f t="shared" si="15"/>
        <v>5788.125</v>
      </c>
      <c r="AX40" s="96">
        <f t="shared" si="15"/>
        <v>5788.125</v>
      </c>
      <c r="AY40" s="96">
        <f t="shared" si="15"/>
        <v>5788.125</v>
      </c>
      <c r="AZ40" s="96">
        <f t="shared" si="15"/>
        <v>5788.125</v>
      </c>
      <c r="BA40" s="96">
        <f t="shared" si="15"/>
        <v>5788.125</v>
      </c>
      <c r="BB40" s="96">
        <f t="shared" si="15"/>
        <v>5788.125</v>
      </c>
      <c r="BC40" s="96">
        <f t="shared" si="15"/>
        <v>5788.125</v>
      </c>
      <c r="BD40" s="96">
        <f t="shared" si="15"/>
        <v>5788.125</v>
      </c>
      <c r="BE40" s="96">
        <f t="shared" si="15"/>
        <v>5788.125</v>
      </c>
      <c r="BF40" s="97"/>
      <c r="BG40" s="97"/>
      <c r="BH40" s="97"/>
      <c r="BI40" s="97"/>
      <c r="BJ40" s="97"/>
      <c r="BK40" s="97"/>
      <c r="BL40" s="97"/>
    </row>
    <row r="41" spans="2:64" s="100" customFormat="1" outlineLevel="1" x14ac:dyDescent="0.2">
      <c r="B41" s="115"/>
      <c r="C41" s="115"/>
      <c r="E41" s="36"/>
      <c r="F41" s="36"/>
      <c r="H41" s="270" t="s">
        <v>88</v>
      </c>
      <c r="I41" s="101" t="str">
        <f>I34&amp;" bonuses"</f>
        <v>Marketing bonuses</v>
      </c>
      <c r="J41" s="33">
        <f>SUMPRODUCT(J35:J39,$F35:$F39)</f>
        <v>300</v>
      </c>
      <c r="K41" s="33">
        <f t="shared" ref="K41:BE41" si="16">SUMPRODUCT(K35:K39,$F35:$F39)</f>
        <v>300</v>
      </c>
      <c r="L41" s="33">
        <f t="shared" si="16"/>
        <v>300</v>
      </c>
      <c r="M41" s="33">
        <f t="shared" si="16"/>
        <v>300</v>
      </c>
      <c r="N41" s="33">
        <f t="shared" si="16"/>
        <v>300</v>
      </c>
      <c r="O41" s="33">
        <f t="shared" si="16"/>
        <v>300</v>
      </c>
      <c r="P41" s="33">
        <f t="shared" si="16"/>
        <v>300</v>
      </c>
      <c r="Q41" s="33">
        <f t="shared" si="16"/>
        <v>300</v>
      </c>
      <c r="R41" s="33">
        <f t="shared" si="16"/>
        <v>300</v>
      </c>
      <c r="S41" s="33">
        <f t="shared" si="16"/>
        <v>300</v>
      </c>
      <c r="T41" s="33">
        <f t="shared" si="16"/>
        <v>300</v>
      </c>
      <c r="U41" s="34">
        <f t="shared" si="16"/>
        <v>300</v>
      </c>
      <c r="V41" s="34">
        <f t="shared" si="16"/>
        <v>315</v>
      </c>
      <c r="W41" s="35">
        <f t="shared" si="16"/>
        <v>315</v>
      </c>
      <c r="X41" s="35">
        <f t="shared" si="16"/>
        <v>315</v>
      </c>
      <c r="Y41" s="35">
        <f t="shared" si="16"/>
        <v>315</v>
      </c>
      <c r="Z41" s="35">
        <f t="shared" si="16"/>
        <v>315</v>
      </c>
      <c r="AA41" s="35">
        <f t="shared" si="16"/>
        <v>315</v>
      </c>
      <c r="AB41" s="35">
        <f t="shared" si="16"/>
        <v>315</v>
      </c>
      <c r="AC41" s="35">
        <f t="shared" si="16"/>
        <v>315</v>
      </c>
      <c r="AD41" s="35">
        <f t="shared" si="16"/>
        <v>315</v>
      </c>
      <c r="AE41" s="35">
        <f t="shared" si="16"/>
        <v>315</v>
      </c>
      <c r="AF41" s="35">
        <f t="shared" si="16"/>
        <v>315</v>
      </c>
      <c r="AG41" s="35">
        <f t="shared" si="16"/>
        <v>315</v>
      </c>
      <c r="AH41" s="35">
        <f t="shared" si="16"/>
        <v>330.75</v>
      </c>
      <c r="AI41" s="35">
        <f t="shared" si="16"/>
        <v>330.75</v>
      </c>
      <c r="AJ41" s="35">
        <f t="shared" si="16"/>
        <v>330.75</v>
      </c>
      <c r="AK41" s="35">
        <f t="shared" si="16"/>
        <v>330.75</v>
      </c>
      <c r="AL41" s="35">
        <f t="shared" si="16"/>
        <v>826.875</v>
      </c>
      <c r="AM41" s="35">
        <f t="shared" si="16"/>
        <v>826.875</v>
      </c>
      <c r="AN41" s="35">
        <f t="shared" si="16"/>
        <v>826.875</v>
      </c>
      <c r="AO41" s="35">
        <f t="shared" si="16"/>
        <v>826.875</v>
      </c>
      <c r="AP41" s="35">
        <f t="shared" si="16"/>
        <v>826.875</v>
      </c>
      <c r="AQ41" s="35">
        <f t="shared" si="16"/>
        <v>826.875</v>
      </c>
      <c r="AR41" s="35">
        <f t="shared" si="16"/>
        <v>826.875</v>
      </c>
      <c r="AS41" s="35">
        <f t="shared" si="16"/>
        <v>826.875</v>
      </c>
      <c r="AT41" s="35">
        <f t="shared" si="16"/>
        <v>868.21875</v>
      </c>
      <c r="AU41" s="35">
        <f t="shared" si="16"/>
        <v>868.21875</v>
      </c>
      <c r="AV41" s="35">
        <f t="shared" si="16"/>
        <v>868.21875</v>
      </c>
      <c r="AW41" s="35">
        <f t="shared" si="16"/>
        <v>868.21875</v>
      </c>
      <c r="AX41" s="35">
        <f t="shared" si="16"/>
        <v>868.21875</v>
      </c>
      <c r="AY41" s="35">
        <f t="shared" si="16"/>
        <v>868.21875</v>
      </c>
      <c r="AZ41" s="35">
        <f t="shared" si="16"/>
        <v>868.21875</v>
      </c>
      <c r="BA41" s="35">
        <f t="shared" si="16"/>
        <v>868.21875</v>
      </c>
      <c r="BB41" s="35">
        <f t="shared" si="16"/>
        <v>868.21875</v>
      </c>
      <c r="BC41" s="35">
        <f t="shared" si="16"/>
        <v>868.21875</v>
      </c>
      <c r="BD41" s="35">
        <f t="shared" si="16"/>
        <v>868.21875</v>
      </c>
      <c r="BE41" s="35">
        <f t="shared" si="16"/>
        <v>868.21875</v>
      </c>
      <c r="BF41" s="33"/>
      <c r="BG41" s="33"/>
      <c r="BH41" s="33"/>
      <c r="BI41" s="33"/>
      <c r="BJ41" s="33"/>
      <c r="BK41" s="33"/>
      <c r="BL41" s="33"/>
    </row>
    <row r="42" spans="2:64" s="102" customFormat="1" outlineLevel="1" x14ac:dyDescent="0.2">
      <c r="B42" s="116"/>
      <c r="C42" s="116"/>
      <c r="E42" s="80"/>
      <c r="F42" s="80"/>
      <c r="H42" s="271"/>
      <c r="I42" s="103" t="s">
        <v>69</v>
      </c>
      <c r="J42" s="104">
        <f>COUNTIF(J35:J39, "&gt;1")</f>
        <v>1</v>
      </c>
      <c r="K42" s="104">
        <f t="shared" ref="K42:BE42" si="17">COUNTIF(K35:K39, "&gt;1")</f>
        <v>1</v>
      </c>
      <c r="L42" s="104">
        <f t="shared" si="17"/>
        <v>1</v>
      </c>
      <c r="M42" s="104">
        <f t="shared" si="17"/>
        <v>1</v>
      </c>
      <c r="N42" s="104">
        <f t="shared" si="17"/>
        <v>1</v>
      </c>
      <c r="O42" s="104">
        <f t="shared" si="17"/>
        <v>1</v>
      </c>
      <c r="P42" s="104">
        <f t="shared" si="17"/>
        <v>1</v>
      </c>
      <c r="Q42" s="104">
        <f t="shared" si="17"/>
        <v>1</v>
      </c>
      <c r="R42" s="104">
        <f t="shared" si="17"/>
        <v>1</v>
      </c>
      <c r="S42" s="104">
        <f t="shared" si="17"/>
        <v>1</v>
      </c>
      <c r="T42" s="104">
        <f t="shared" si="17"/>
        <v>1</v>
      </c>
      <c r="U42" s="218">
        <f t="shared" si="17"/>
        <v>1</v>
      </c>
      <c r="V42" s="218">
        <f t="shared" si="17"/>
        <v>1</v>
      </c>
      <c r="W42" s="105">
        <f t="shared" si="17"/>
        <v>1</v>
      </c>
      <c r="X42" s="105">
        <f t="shared" si="17"/>
        <v>1</v>
      </c>
      <c r="Y42" s="105">
        <f t="shared" si="17"/>
        <v>1</v>
      </c>
      <c r="Z42" s="105">
        <f t="shared" si="17"/>
        <v>1</v>
      </c>
      <c r="AA42" s="105">
        <f t="shared" si="17"/>
        <v>1</v>
      </c>
      <c r="AB42" s="105">
        <f t="shared" si="17"/>
        <v>1</v>
      </c>
      <c r="AC42" s="105">
        <f t="shared" si="17"/>
        <v>1</v>
      </c>
      <c r="AD42" s="105">
        <f t="shared" si="17"/>
        <v>1</v>
      </c>
      <c r="AE42" s="105">
        <f t="shared" si="17"/>
        <v>1</v>
      </c>
      <c r="AF42" s="105">
        <f t="shared" si="17"/>
        <v>1</v>
      </c>
      <c r="AG42" s="105">
        <f t="shared" si="17"/>
        <v>1</v>
      </c>
      <c r="AH42" s="105">
        <f t="shared" si="17"/>
        <v>1</v>
      </c>
      <c r="AI42" s="105">
        <f t="shared" si="17"/>
        <v>1</v>
      </c>
      <c r="AJ42" s="105">
        <f t="shared" si="17"/>
        <v>1</v>
      </c>
      <c r="AK42" s="105">
        <f t="shared" si="17"/>
        <v>1</v>
      </c>
      <c r="AL42" s="105">
        <f t="shared" si="17"/>
        <v>2</v>
      </c>
      <c r="AM42" s="105">
        <f t="shared" si="17"/>
        <v>2</v>
      </c>
      <c r="AN42" s="105">
        <f t="shared" si="17"/>
        <v>2</v>
      </c>
      <c r="AO42" s="105">
        <f t="shared" si="17"/>
        <v>2</v>
      </c>
      <c r="AP42" s="105">
        <f t="shared" si="17"/>
        <v>2</v>
      </c>
      <c r="AQ42" s="105">
        <f t="shared" si="17"/>
        <v>2</v>
      </c>
      <c r="AR42" s="105">
        <f t="shared" si="17"/>
        <v>2</v>
      </c>
      <c r="AS42" s="105">
        <f t="shared" si="17"/>
        <v>2</v>
      </c>
      <c r="AT42" s="105">
        <f t="shared" si="17"/>
        <v>2</v>
      </c>
      <c r="AU42" s="105">
        <f t="shared" si="17"/>
        <v>2</v>
      </c>
      <c r="AV42" s="105">
        <f t="shared" si="17"/>
        <v>2</v>
      </c>
      <c r="AW42" s="105">
        <f t="shared" si="17"/>
        <v>2</v>
      </c>
      <c r="AX42" s="105">
        <f t="shared" si="17"/>
        <v>2</v>
      </c>
      <c r="AY42" s="105">
        <f t="shared" si="17"/>
        <v>2</v>
      </c>
      <c r="AZ42" s="105">
        <f t="shared" si="17"/>
        <v>2</v>
      </c>
      <c r="BA42" s="105">
        <f t="shared" si="17"/>
        <v>2</v>
      </c>
      <c r="BB42" s="105">
        <f t="shared" si="17"/>
        <v>2</v>
      </c>
      <c r="BC42" s="105">
        <f t="shared" si="17"/>
        <v>2</v>
      </c>
      <c r="BD42" s="105">
        <f t="shared" si="17"/>
        <v>2</v>
      </c>
      <c r="BE42" s="105">
        <f t="shared" si="17"/>
        <v>2</v>
      </c>
      <c r="BF42" s="104"/>
      <c r="BG42" s="104"/>
      <c r="BH42" s="104"/>
      <c r="BI42" s="104"/>
      <c r="BJ42" s="104"/>
      <c r="BK42" s="104"/>
      <c r="BL42" s="104"/>
    </row>
    <row r="43" spans="2:64" s="106" customFormat="1" outlineLevel="1" x14ac:dyDescent="0.2">
      <c r="B43" s="117"/>
      <c r="C43" s="117"/>
      <c r="E43" s="19"/>
      <c r="F43" s="19"/>
      <c r="H43" s="273"/>
      <c r="I43" s="107"/>
      <c r="J43" s="108"/>
      <c r="K43" s="108"/>
      <c r="L43" s="108"/>
      <c r="M43" s="108"/>
      <c r="N43" s="108"/>
      <c r="O43" s="108"/>
      <c r="P43" s="108"/>
      <c r="Q43" s="108"/>
      <c r="R43" s="108"/>
      <c r="S43" s="108"/>
      <c r="T43" s="108"/>
      <c r="U43" s="220"/>
      <c r="V43" s="220"/>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09"/>
      <c r="AT43" s="109"/>
      <c r="AU43" s="109"/>
      <c r="AV43" s="109"/>
      <c r="AW43" s="109"/>
      <c r="AX43" s="109"/>
      <c r="AY43" s="109"/>
      <c r="AZ43" s="109"/>
      <c r="BA43" s="109"/>
      <c r="BB43" s="109"/>
      <c r="BC43" s="109"/>
      <c r="BD43" s="109"/>
      <c r="BE43" s="109"/>
      <c r="BF43" s="108"/>
      <c r="BG43" s="108"/>
      <c r="BH43" s="108"/>
      <c r="BI43" s="108"/>
      <c r="BJ43" s="108"/>
      <c r="BK43" s="108"/>
      <c r="BL43" s="108"/>
    </row>
    <row r="44" spans="2:64" s="110" customFormat="1" ht="17" outlineLevel="1" thickBot="1" x14ac:dyDescent="0.25">
      <c r="B44" s="195"/>
      <c r="C44" s="195"/>
      <c r="D44" s="197"/>
      <c r="E44" s="196"/>
      <c r="F44" s="196"/>
      <c r="H44" s="274"/>
      <c r="I44" s="111" t="s">
        <v>50</v>
      </c>
      <c r="U44" s="221"/>
      <c r="V44" s="221"/>
      <c r="W44" s="112"/>
      <c r="X44" s="112"/>
      <c r="Y44" s="112"/>
      <c r="Z44" s="112"/>
      <c r="AA44" s="112"/>
      <c r="AB44" s="112"/>
      <c r="AC44" s="112"/>
      <c r="AD44" s="112"/>
      <c r="AE44" s="112"/>
      <c r="AF44" s="112"/>
      <c r="AG44" s="112"/>
      <c r="AH44" s="112"/>
      <c r="AI44" s="112"/>
      <c r="AJ44" s="112"/>
      <c r="AK44" s="112"/>
      <c r="AL44" s="112"/>
      <c r="AM44" s="112"/>
      <c r="AN44" s="112"/>
      <c r="AO44" s="112"/>
      <c r="AP44" s="112"/>
      <c r="AQ44" s="112"/>
      <c r="AR44" s="112"/>
      <c r="AS44" s="112"/>
      <c r="AT44" s="112"/>
      <c r="AU44" s="112"/>
      <c r="AV44" s="112"/>
      <c r="AW44" s="112"/>
      <c r="AX44" s="112"/>
      <c r="AY44" s="112"/>
      <c r="AZ44" s="112"/>
      <c r="BA44" s="112"/>
      <c r="BB44" s="112"/>
      <c r="BC44" s="112"/>
      <c r="BD44" s="112"/>
      <c r="BE44" s="112"/>
    </row>
    <row r="45" spans="2:64" s="33" customFormat="1" ht="17" outlineLevel="1" thickBot="1" x14ac:dyDescent="0.25">
      <c r="B45" s="316">
        <v>42370</v>
      </c>
      <c r="C45" s="317"/>
      <c r="D45" s="318">
        <v>20000</v>
      </c>
      <c r="E45" s="319">
        <v>0.05</v>
      </c>
      <c r="F45" s="320">
        <v>0.8</v>
      </c>
      <c r="H45" s="267"/>
      <c r="I45" s="99" t="s">
        <v>64</v>
      </c>
      <c r="J45" s="33">
        <f>IF(AND($B45&lt;=J$6,IF($C45&lt;1,50000,$C45)&gt;J$6),$D45/12,0)*(1+$E45)^COUNTIF($I$4:I$4,12)*(1+$F$22)</f>
        <v>2000</v>
      </c>
      <c r="K45" s="33">
        <f>IF(AND($B45&lt;=K$6,IF($C45&lt;1,50000,$C45)&gt;K$6),$D45/12,0)*(1+$E45)^COUNTIF($I$4:J$4,12)*(1+$F$22)</f>
        <v>2000</v>
      </c>
      <c r="L45" s="33">
        <f>IF(AND($B45&lt;=L$6,IF($C45&lt;1,50000,$C45)&gt;L$6),$D45/12,0)*(1+$E45)^COUNTIF($I$4:K$4,12)*(1+$F$22)</f>
        <v>2000</v>
      </c>
      <c r="M45" s="33">
        <f>IF(AND($B45&lt;=M$6,IF($C45&lt;1,50000,$C45)&gt;M$6),$D45/12,0)*(1+$E45)^COUNTIF($I$4:L$4,12)*(1+$F$22)</f>
        <v>2000</v>
      </c>
      <c r="N45" s="33">
        <f>IF(AND($B45&lt;=N$6,IF($C45&lt;1,50000,$C45)&gt;N$6),$D45/12,0)*(1+$E45)^COUNTIF($I$4:M$4,12)*(1+$F$22)</f>
        <v>2000</v>
      </c>
      <c r="O45" s="33">
        <f>IF(AND($B45&lt;=O$6,IF($C45&lt;1,50000,$C45)&gt;O$6),$D45/12,0)*(1+$E45)^COUNTIF($I$4:N$4,12)*(1+$F$22)</f>
        <v>2000</v>
      </c>
      <c r="P45" s="33">
        <f>IF(AND($B45&lt;=P$6,IF($C45&lt;1,50000,$C45)&gt;P$6),$D45/12,0)*(1+$E45)^COUNTIF($I$4:O$4,12)*(1+$F$22)</f>
        <v>2000</v>
      </c>
      <c r="Q45" s="33">
        <f>IF(AND($B45&lt;=Q$6,IF($C45&lt;1,50000,$C45)&gt;Q$6),$D45/12,0)*(1+$E45)^COUNTIF($I$4:P$4,12)*(1+$F$22)</f>
        <v>2000</v>
      </c>
      <c r="R45" s="33">
        <f>IF(AND($B45&lt;=R$6,IF($C45&lt;1,50000,$C45)&gt;R$6),$D45/12,0)*(1+$E45)^COUNTIF($I$4:Q$4,12)*(1+$F$22)</f>
        <v>2000</v>
      </c>
      <c r="S45" s="33">
        <f>IF(AND($B45&lt;=S$6,IF($C45&lt;1,50000,$C45)&gt;S$6),$D45/12,0)*(1+$E45)^COUNTIF($I$4:R$4,12)*(1+$F$22)</f>
        <v>2000</v>
      </c>
      <c r="T45" s="33">
        <f>IF(AND($B45&lt;=T$6,IF($C45&lt;1,50000,$C45)&gt;T$6),$D45/12,0)*(1+$E45)^COUNTIF($I$4:S$4,12)*(1+$F$22)</f>
        <v>2000</v>
      </c>
      <c r="U45" s="33">
        <f>IF(AND($B45&lt;=U$6,IF($C45&lt;1,50000,$C45)&gt;U$6),$D45/12,0)*(1+$E45)^COUNTIF($I$4:T$4,12)*(1+$F$22)</f>
        <v>2000</v>
      </c>
      <c r="V45" s="33">
        <f>IF(AND($B45&lt;=V$6,IF($C45&lt;1,50000,$C45)&gt;V$6),$D45/12,0)*(1+$E45)^COUNTIF($I$4:U$4,12)*(1+$F$22)</f>
        <v>2100</v>
      </c>
      <c r="W45" s="35">
        <f>IF(AND($B45&lt;=W$6,IF($C45&lt;1,50000,$C45)&gt;W$6),$D45/12,0)*(1+$E45)^COUNTIF($I$4:V$4,12)*(1+$F$22)</f>
        <v>2100</v>
      </c>
      <c r="X45" s="35">
        <f>IF(AND($B45&lt;=X$6,IF($C45&lt;1,50000,$C45)&gt;X$6),$D45/12,0)*(1+$E45)^COUNTIF($I$4:W$4,12)*(1+$F$22)</f>
        <v>2100</v>
      </c>
      <c r="Y45" s="35">
        <f>IF(AND($B45&lt;=Y$6,IF($C45&lt;1,50000,$C45)&gt;Y$6),$D45/12,0)*(1+$E45)^COUNTIF($I$4:X$4,12)*(1+$F$22)</f>
        <v>2100</v>
      </c>
      <c r="Z45" s="35">
        <f>IF(AND($B45&lt;=Z$6,IF($C45&lt;1,50000,$C45)&gt;Z$6),$D45/12,0)*(1+$E45)^COUNTIF($I$4:Y$4,12)*(1+$F$22)</f>
        <v>2100</v>
      </c>
      <c r="AA45" s="35">
        <f>IF(AND($B45&lt;=AA$6,IF($C45&lt;1,50000,$C45)&gt;AA$6),$D45/12,0)*(1+$E45)^COUNTIF($I$4:Z$4,12)*(1+$F$22)</f>
        <v>2100</v>
      </c>
      <c r="AB45" s="35">
        <f>IF(AND($B45&lt;=AB$6,IF($C45&lt;1,50000,$C45)&gt;AB$6),$D45/12,0)*(1+$E45)^COUNTIF($I$4:AA$4,12)*(1+$F$22)</f>
        <v>2100</v>
      </c>
      <c r="AC45" s="35">
        <f>IF(AND($B45&lt;=AC$6,IF($C45&lt;1,50000,$C45)&gt;AC$6),$D45/12,0)*(1+$E45)^COUNTIF($I$4:AB$4,12)*(1+$F$22)</f>
        <v>2100</v>
      </c>
      <c r="AD45" s="35">
        <f>IF(AND($B45&lt;=AD$6,IF($C45&lt;1,50000,$C45)&gt;AD$6),$D45/12,0)*(1+$E45)^COUNTIF($I$4:AC$4,12)*(1+$F$22)</f>
        <v>2100</v>
      </c>
      <c r="AE45" s="35">
        <f>IF(AND($B45&lt;=AE$6,IF($C45&lt;1,50000,$C45)&gt;AE$6),$D45/12,0)*(1+$E45)^COUNTIF($I$4:AD$4,12)*(1+$F$22)</f>
        <v>2100</v>
      </c>
      <c r="AF45" s="35">
        <f>IF(AND($B45&lt;=AF$6,IF($C45&lt;1,50000,$C45)&gt;AF$6),$D45/12,0)*(1+$E45)^COUNTIF($I$4:AE$4,12)*(1+$F$22)</f>
        <v>2100</v>
      </c>
      <c r="AG45" s="35">
        <f>IF(AND($B45&lt;=AG$6,IF($C45&lt;1,50000,$C45)&gt;AG$6),$D45/12,0)*(1+$E45)^COUNTIF($I$4:AF$4,12)*(1+$F$22)</f>
        <v>2100</v>
      </c>
      <c r="AH45" s="35">
        <f>IF(AND($B45&lt;=AH$6,IF($C45&lt;1,50000,$C45)&gt;AH$6),$D45/12,0)*(1+$E45)^COUNTIF($I$4:AG$4,12)*(1+$F$22)</f>
        <v>2205</v>
      </c>
      <c r="AI45" s="35">
        <f>IF(AND($B45&lt;=AI$6,IF($C45&lt;1,50000,$C45)&gt;AI$6),$D45/12,0)*(1+$E45)^COUNTIF($I$4:AH$4,12)*(1+$F$22)</f>
        <v>2205</v>
      </c>
      <c r="AJ45" s="35">
        <f>IF(AND($B45&lt;=AJ$6,IF($C45&lt;1,50000,$C45)&gt;AJ$6),$D45/12,0)*(1+$E45)^COUNTIF($I$4:AI$4,12)*(1+$F$22)</f>
        <v>2205</v>
      </c>
      <c r="AK45" s="35">
        <f>IF(AND($B45&lt;=AK$6,IF($C45&lt;1,50000,$C45)&gt;AK$6),$D45/12,0)*(1+$E45)^COUNTIF($I$4:AJ$4,12)*(1+$F$22)</f>
        <v>2205</v>
      </c>
      <c r="AL45" s="35">
        <f>IF(AND($B45&lt;=AL$6,IF($C45&lt;1,50000,$C45)&gt;AL$6),$D45/12,0)*(1+$E45)^COUNTIF($I$4:AK$4,12)*(1+$F$22)</f>
        <v>2205</v>
      </c>
      <c r="AM45" s="35">
        <f>IF(AND($B45&lt;=AM$6,IF($C45&lt;1,50000,$C45)&gt;AM$6),$D45/12,0)*(1+$E45)^COUNTIF($I$4:AL$4,12)*(1+$F$22)</f>
        <v>2205</v>
      </c>
      <c r="AN45" s="35">
        <f>IF(AND($B45&lt;=AN$6,IF($C45&lt;1,50000,$C45)&gt;AN$6),$D45/12,0)*(1+$E45)^COUNTIF($I$4:AM$4,12)*(1+$F$22)</f>
        <v>2205</v>
      </c>
      <c r="AO45" s="35">
        <f>IF(AND($B45&lt;=AO$6,IF($C45&lt;1,50000,$C45)&gt;AO$6),$D45/12,0)*(1+$E45)^COUNTIF($I$4:AN$4,12)*(1+$F$22)</f>
        <v>2205</v>
      </c>
      <c r="AP45" s="35">
        <f>IF(AND($B45&lt;=AP$6,IF($C45&lt;1,50000,$C45)&gt;AP$6),$D45/12,0)*(1+$E45)^COUNTIF($I$4:AO$4,12)*(1+$F$22)</f>
        <v>2205</v>
      </c>
      <c r="AQ45" s="35">
        <f>IF(AND($B45&lt;=AQ$6,IF($C45&lt;1,50000,$C45)&gt;AQ$6),$D45/12,0)*(1+$E45)^COUNTIF($I$4:AP$4,12)*(1+$F$22)</f>
        <v>2205</v>
      </c>
      <c r="AR45" s="35">
        <f>IF(AND($B45&lt;=AR$6,IF($C45&lt;1,50000,$C45)&gt;AR$6),$D45/12,0)*(1+$E45)^COUNTIF($I$4:AQ$4,12)*(1+$F$22)</f>
        <v>2205</v>
      </c>
      <c r="AS45" s="35">
        <f>IF(AND($B45&lt;=AS$6,IF($C45&lt;1,50000,$C45)&gt;AS$6),$D45/12,0)*(1+$E45)^COUNTIF($I$4:AR$4,12)*(1+$F$22)</f>
        <v>2205</v>
      </c>
      <c r="AT45" s="35">
        <f>IF(AND($B45&lt;=AT$6,IF($C45&lt;1,50000,$C45)&gt;AT$6),$D45/12,0)*(1+$E45)^COUNTIF($I$4:AS$4,12)*(1+$F$22)</f>
        <v>2315.25</v>
      </c>
      <c r="AU45" s="35">
        <f>IF(AND($B45&lt;=AU$6,IF($C45&lt;1,50000,$C45)&gt;AU$6),$D45/12,0)*(1+$E45)^COUNTIF($I$4:AT$4,12)*(1+$F$22)</f>
        <v>2315.25</v>
      </c>
      <c r="AV45" s="35">
        <f>IF(AND($B45&lt;=AV$6,IF($C45&lt;1,50000,$C45)&gt;AV$6),$D45/12,0)*(1+$E45)^COUNTIF($I$4:AU$4,12)*(1+$F$22)</f>
        <v>2315.25</v>
      </c>
      <c r="AW45" s="35">
        <f>IF(AND($B45&lt;=AW$6,IF($C45&lt;1,50000,$C45)&gt;AW$6),$D45/12,0)*(1+$E45)^COUNTIF($I$4:AV$4,12)*(1+$F$22)</f>
        <v>2315.25</v>
      </c>
      <c r="AX45" s="35">
        <f>IF(AND($B45&lt;=AX$6,IF($C45&lt;1,50000,$C45)&gt;AX$6),$D45/12,0)*(1+$E45)^COUNTIF($I$4:AW$4,12)*(1+$F$22)</f>
        <v>2315.25</v>
      </c>
      <c r="AY45" s="35">
        <f>IF(AND($B45&lt;=AY$6,IF($C45&lt;1,50000,$C45)&gt;AY$6),$D45/12,0)*(1+$E45)^COUNTIF($I$4:AX$4,12)*(1+$F$22)</f>
        <v>2315.25</v>
      </c>
      <c r="AZ45" s="35">
        <f>IF(AND($B45&lt;=AZ$6,IF($C45&lt;1,50000,$C45)&gt;AZ$6),$D45/12,0)*(1+$E45)^COUNTIF($I$4:AY$4,12)*(1+$F$22)</f>
        <v>2315.25</v>
      </c>
      <c r="BA45" s="35">
        <f>IF(AND($B45&lt;=BA$6,IF($C45&lt;1,50000,$C45)&gt;BA$6),$D45/12,0)*(1+$E45)^COUNTIF($I$4:AZ$4,12)*(1+$F$22)</f>
        <v>2315.25</v>
      </c>
      <c r="BB45" s="35">
        <f>IF(AND($B45&lt;=BB$6,IF($C45&lt;1,50000,$C45)&gt;BB$6),$D45/12,0)*(1+$E45)^COUNTIF($I$4:BA$4,12)*(1+$F$22)</f>
        <v>2315.25</v>
      </c>
      <c r="BC45" s="35">
        <f>IF(AND($B45&lt;=BC$6,IF($C45&lt;1,50000,$C45)&gt;BC$6),$D45/12,0)*(1+$E45)^COUNTIF($I$4:BB$4,12)*(1+$F$22)</f>
        <v>2315.25</v>
      </c>
      <c r="BD45" s="35">
        <f>IF(AND($B45&lt;=BD$6,IF($C45&lt;1,50000,$C45)&gt;BD$6),$D45/12,0)*(1+$E45)^COUNTIF($I$4:BC$4,12)*(1+$F$22)</f>
        <v>2315.25</v>
      </c>
      <c r="BE45" s="35">
        <f>IF(AND($B45&lt;=BE$6,IF($C45&lt;1,50000,$C45)&gt;BE$6),$D45/12,0)*(1+$E45)^COUNTIF($I$4:BD$4,12)*(1+$F$22)</f>
        <v>2315.25</v>
      </c>
    </row>
    <row r="46" spans="2:64" s="33" customFormat="1" ht="17" outlineLevel="1" thickBot="1" x14ac:dyDescent="0.25">
      <c r="B46" s="316">
        <v>43101</v>
      </c>
      <c r="C46" s="317"/>
      <c r="D46" s="318">
        <v>20000</v>
      </c>
      <c r="E46" s="319">
        <v>0.05</v>
      </c>
      <c r="F46" s="320">
        <v>0.8</v>
      </c>
      <c r="H46" s="267"/>
      <c r="I46" s="99" t="s">
        <v>65</v>
      </c>
      <c r="J46" s="33">
        <f>IF(AND($B46&lt;=J$6,IF($C46&lt;1,50000,$C46)&gt;J$6),$D46/12,0)*(1+$E46)^COUNTIF($I$4:I$4,12)*(1+$F$22)</f>
        <v>0</v>
      </c>
      <c r="K46" s="33">
        <f>IF(AND($B46&lt;=K$6,IF($C46&lt;1,50000,$C46)&gt;K$6),$D46/12,0)*(1+$E46)^COUNTIF($I$4:J$4,12)*(1+$F$22)</f>
        <v>0</v>
      </c>
      <c r="L46" s="33">
        <f>IF(AND($B46&lt;=L$6,IF($C46&lt;1,50000,$C46)&gt;L$6),$D46/12,0)*(1+$E46)^COUNTIF($I$4:K$4,12)*(1+$F$22)</f>
        <v>0</v>
      </c>
      <c r="M46" s="33">
        <f>IF(AND($B46&lt;=M$6,IF($C46&lt;1,50000,$C46)&gt;M$6),$D46/12,0)*(1+$E46)^COUNTIF($I$4:L$4,12)*(1+$F$22)</f>
        <v>0</v>
      </c>
      <c r="N46" s="33">
        <f>IF(AND($B46&lt;=N$6,IF($C46&lt;1,50000,$C46)&gt;N$6),$D46/12,0)*(1+$E46)^COUNTIF($I$4:M$4,12)*(1+$F$22)</f>
        <v>0</v>
      </c>
      <c r="O46" s="33">
        <f>IF(AND($B46&lt;=O$6,IF($C46&lt;1,50000,$C46)&gt;O$6),$D46/12,0)*(1+$E46)^COUNTIF($I$4:N$4,12)*(1+$F$22)</f>
        <v>0</v>
      </c>
      <c r="P46" s="33">
        <f>IF(AND($B46&lt;=P$6,IF($C46&lt;1,50000,$C46)&gt;P$6),$D46/12,0)*(1+$E46)^COUNTIF($I$4:O$4,12)*(1+$F$22)</f>
        <v>0</v>
      </c>
      <c r="Q46" s="33">
        <f>IF(AND($B46&lt;=Q$6,IF($C46&lt;1,50000,$C46)&gt;Q$6),$D46/12,0)*(1+$E46)^COUNTIF($I$4:P$4,12)*(1+$F$22)</f>
        <v>0</v>
      </c>
      <c r="R46" s="33">
        <f>IF(AND($B46&lt;=R$6,IF($C46&lt;1,50000,$C46)&gt;R$6),$D46/12,0)*(1+$E46)^COUNTIF($I$4:Q$4,12)*(1+$F$22)</f>
        <v>0</v>
      </c>
      <c r="S46" s="33">
        <f>IF(AND($B46&lt;=S$6,IF($C46&lt;1,50000,$C46)&gt;S$6),$D46/12,0)*(1+$E46)^COUNTIF($I$4:R$4,12)*(1+$F$22)</f>
        <v>0</v>
      </c>
      <c r="T46" s="33">
        <f>IF(AND($B46&lt;=T$6,IF($C46&lt;1,50000,$C46)&gt;T$6),$D46/12,0)*(1+$E46)^COUNTIF($I$4:S$4,12)*(1+$F$22)</f>
        <v>0</v>
      </c>
      <c r="U46" s="33">
        <f>IF(AND($B46&lt;=U$6,IF($C46&lt;1,50000,$C46)&gt;U$6),$D46/12,0)*(1+$E46)^COUNTIF($I$4:T$4,12)*(1+$F$22)</f>
        <v>0</v>
      </c>
      <c r="V46" s="33">
        <f>IF(AND($B46&lt;=V$6,IF($C46&lt;1,50000,$C46)&gt;V$6),$D46/12,0)*(1+$E46)^COUNTIF($I$4:U$4,12)*(1+$F$22)</f>
        <v>0</v>
      </c>
      <c r="W46" s="35">
        <f>IF(AND($B46&lt;=W$6,IF($C46&lt;1,50000,$C46)&gt;W$6),$D46/12,0)*(1+$E46)^COUNTIF($I$4:V$4,12)*(1+$F$22)</f>
        <v>0</v>
      </c>
      <c r="X46" s="35">
        <f>IF(AND($B46&lt;=X$6,IF($C46&lt;1,50000,$C46)&gt;X$6),$D46/12,0)*(1+$E46)^COUNTIF($I$4:W$4,12)*(1+$F$22)</f>
        <v>0</v>
      </c>
      <c r="Y46" s="35">
        <f>IF(AND($B46&lt;=Y$6,IF($C46&lt;1,50000,$C46)&gt;Y$6),$D46/12,0)*(1+$E46)^COUNTIF($I$4:X$4,12)*(1+$F$22)</f>
        <v>0</v>
      </c>
      <c r="Z46" s="35">
        <f>IF(AND($B46&lt;=Z$6,IF($C46&lt;1,50000,$C46)&gt;Z$6),$D46/12,0)*(1+$E46)^COUNTIF($I$4:Y$4,12)*(1+$F$22)</f>
        <v>0</v>
      </c>
      <c r="AA46" s="35">
        <f>IF(AND($B46&lt;=AA$6,IF($C46&lt;1,50000,$C46)&gt;AA$6),$D46/12,0)*(1+$E46)^COUNTIF($I$4:Z$4,12)*(1+$F$22)</f>
        <v>0</v>
      </c>
      <c r="AB46" s="35">
        <f>IF(AND($B46&lt;=AB$6,IF($C46&lt;1,50000,$C46)&gt;AB$6),$D46/12,0)*(1+$E46)^COUNTIF($I$4:AA$4,12)*(1+$F$22)</f>
        <v>0</v>
      </c>
      <c r="AC46" s="35">
        <f>IF(AND($B46&lt;=AC$6,IF($C46&lt;1,50000,$C46)&gt;AC$6),$D46/12,0)*(1+$E46)^COUNTIF($I$4:AB$4,12)*(1+$F$22)</f>
        <v>0</v>
      </c>
      <c r="AD46" s="35">
        <f>IF(AND($B46&lt;=AD$6,IF($C46&lt;1,50000,$C46)&gt;AD$6),$D46/12,0)*(1+$E46)^COUNTIF($I$4:AC$4,12)*(1+$F$22)</f>
        <v>0</v>
      </c>
      <c r="AE46" s="35">
        <f>IF(AND($B46&lt;=AE$6,IF($C46&lt;1,50000,$C46)&gt;AE$6),$D46/12,0)*(1+$E46)^COUNTIF($I$4:AD$4,12)*(1+$F$22)</f>
        <v>0</v>
      </c>
      <c r="AF46" s="35">
        <f>IF(AND($B46&lt;=AF$6,IF($C46&lt;1,50000,$C46)&gt;AF$6),$D46/12,0)*(1+$E46)^COUNTIF($I$4:AE$4,12)*(1+$F$22)</f>
        <v>0</v>
      </c>
      <c r="AG46" s="35">
        <f>IF(AND($B46&lt;=AG$6,IF($C46&lt;1,50000,$C46)&gt;AG$6),$D46/12,0)*(1+$E46)^COUNTIF($I$4:AF$4,12)*(1+$F$22)</f>
        <v>0</v>
      </c>
      <c r="AH46" s="35">
        <f>IF(AND($B46&lt;=AH$6,IF($C46&lt;1,50000,$C46)&gt;AH$6),$D46/12,0)*(1+$E46)^COUNTIF($I$4:AG$4,12)*(1+$F$22)</f>
        <v>2205</v>
      </c>
      <c r="AI46" s="35">
        <f>IF(AND($B46&lt;=AI$6,IF($C46&lt;1,50000,$C46)&gt;AI$6),$D46/12,0)*(1+$E46)^COUNTIF($I$4:AH$4,12)*(1+$F$22)</f>
        <v>2205</v>
      </c>
      <c r="AJ46" s="35">
        <f>IF(AND($B46&lt;=AJ$6,IF($C46&lt;1,50000,$C46)&gt;AJ$6),$D46/12,0)*(1+$E46)^COUNTIF($I$4:AI$4,12)*(1+$F$22)</f>
        <v>2205</v>
      </c>
      <c r="AK46" s="35">
        <f>IF(AND($B46&lt;=AK$6,IF($C46&lt;1,50000,$C46)&gt;AK$6),$D46/12,0)*(1+$E46)^COUNTIF($I$4:AJ$4,12)*(1+$F$22)</f>
        <v>2205</v>
      </c>
      <c r="AL46" s="35">
        <f>IF(AND($B46&lt;=AL$6,IF($C46&lt;1,50000,$C46)&gt;AL$6),$D46/12,0)*(1+$E46)^COUNTIF($I$4:AK$4,12)*(1+$F$22)</f>
        <v>2205</v>
      </c>
      <c r="AM46" s="35">
        <f>IF(AND($B46&lt;=AM$6,IF($C46&lt;1,50000,$C46)&gt;AM$6),$D46/12,0)*(1+$E46)^COUNTIF($I$4:AL$4,12)*(1+$F$22)</f>
        <v>2205</v>
      </c>
      <c r="AN46" s="35">
        <f>IF(AND($B46&lt;=AN$6,IF($C46&lt;1,50000,$C46)&gt;AN$6),$D46/12,0)*(1+$E46)^COUNTIF($I$4:AM$4,12)*(1+$F$22)</f>
        <v>2205</v>
      </c>
      <c r="AO46" s="35">
        <f>IF(AND($B46&lt;=AO$6,IF($C46&lt;1,50000,$C46)&gt;AO$6),$D46/12,0)*(1+$E46)^COUNTIF($I$4:AN$4,12)*(1+$F$22)</f>
        <v>2205</v>
      </c>
      <c r="AP46" s="35">
        <f>IF(AND($B46&lt;=AP$6,IF($C46&lt;1,50000,$C46)&gt;AP$6),$D46/12,0)*(1+$E46)^COUNTIF($I$4:AO$4,12)*(1+$F$22)</f>
        <v>2205</v>
      </c>
      <c r="AQ46" s="35">
        <f>IF(AND($B46&lt;=AQ$6,IF($C46&lt;1,50000,$C46)&gt;AQ$6),$D46/12,0)*(1+$E46)^COUNTIF($I$4:AP$4,12)*(1+$F$22)</f>
        <v>2205</v>
      </c>
      <c r="AR46" s="35">
        <f>IF(AND($B46&lt;=AR$6,IF($C46&lt;1,50000,$C46)&gt;AR$6),$D46/12,0)*(1+$E46)^COUNTIF($I$4:AQ$4,12)*(1+$F$22)</f>
        <v>2205</v>
      </c>
      <c r="AS46" s="35">
        <f>IF(AND($B46&lt;=AS$6,IF($C46&lt;1,50000,$C46)&gt;AS$6),$D46/12,0)*(1+$E46)^COUNTIF($I$4:AR$4,12)*(1+$F$22)</f>
        <v>2205</v>
      </c>
      <c r="AT46" s="35">
        <f>IF(AND($B46&lt;=AT$6,IF($C46&lt;1,50000,$C46)&gt;AT$6),$D46/12,0)*(1+$E46)^COUNTIF($I$4:AS$4,12)*(1+$F$22)</f>
        <v>2315.25</v>
      </c>
      <c r="AU46" s="35">
        <f>IF(AND($B46&lt;=AU$6,IF($C46&lt;1,50000,$C46)&gt;AU$6),$D46/12,0)*(1+$E46)^COUNTIF($I$4:AT$4,12)*(1+$F$22)</f>
        <v>2315.25</v>
      </c>
      <c r="AV46" s="35">
        <f>IF(AND($B46&lt;=AV$6,IF($C46&lt;1,50000,$C46)&gt;AV$6),$D46/12,0)*(1+$E46)^COUNTIF($I$4:AU$4,12)*(1+$F$22)</f>
        <v>2315.25</v>
      </c>
      <c r="AW46" s="35">
        <f>IF(AND($B46&lt;=AW$6,IF($C46&lt;1,50000,$C46)&gt;AW$6),$D46/12,0)*(1+$E46)^COUNTIF($I$4:AV$4,12)*(1+$F$22)</f>
        <v>2315.25</v>
      </c>
      <c r="AX46" s="35">
        <f>IF(AND($B46&lt;=AX$6,IF($C46&lt;1,50000,$C46)&gt;AX$6),$D46/12,0)*(1+$E46)^COUNTIF($I$4:AW$4,12)*(1+$F$22)</f>
        <v>2315.25</v>
      </c>
      <c r="AY46" s="35">
        <f>IF(AND($B46&lt;=AY$6,IF($C46&lt;1,50000,$C46)&gt;AY$6),$D46/12,0)*(1+$E46)^COUNTIF($I$4:AX$4,12)*(1+$F$22)</f>
        <v>2315.25</v>
      </c>
      <c r="AZ46" s="35">
        <f>IF(AND($B46&lt;=AZ$6,IF($C46&lt;1,50000,$C46)&gt;AZ$6),$D46/12,0)*(1+$E46)^COUNTIF($I$4:AY$4,12)*(1+$F$22)</f>
        <v>2315.25</v>
      </c>
      <c r="BA46" s="35">
        <f>IF(AND($B46&lt;=BA$6,IF($C46&lt;1,50000,$C46)&gt;BA$6),$D46/12,0)*(1+$E46)^COUNTIF($I$4:AZ$4,12)*(1+$F$22)</f>
        <v>2315.25</v>
      </c>
      <c r="BB46" s="35">
        <f>IF(AND($B46&lt;=BB$6,IF($C46&lt;1,50000,$C46)&gt;BB$6),$D46/12,0)*(1+$E46)^COUNTIF($I$4:BA$4,12)*(1+$F$22)</f>
        <v>2315.25</v>
      </c>
      <c r="BC46" s="35">
        <f>IF(AND($B46&lt;=BC$6,IF($C46&lt;1,50000,$C46)&gt;BC$6),$D46/12,0)*(1+$E46)^COUNTIF($I$4:BB$4,12)*(1+$F$22)</f>
        <v>2315.25</v>
      </c>
      <c r="BD46" s="35">
        <f>IF(AND($B46&lt;=BD$6,IF($C46&lt;1,50000,$C46)&gt;BD$6),$D46/12,0)*(1+$E46)^COUNTIF($I$4:BC$4,12)*(1+$F$22)</f>
        <v>2315.25</v>
      </c>
      <c r="BE46" s="35">
        <f>IF(AND($B46&lt;=BE$6,IF($C46&lt;1,50000,$C46)&gt;BE$6),$D46/12,0)*(1+$E46)^COUNTIF($I$4:BD$4,12)*(1+$F$22)</f>
        <v>2315.25</v>
      </c>
    </row>
    <row r="47" spans="2:64" s="33" customFormat="1" ht="17" outlineLevel="1" thickBot="1" x14ac:dyDescent="0.25">
      <c r="B47" s="316"/>
      <c r="C47" s="317"/>
      <c r="D47" s="318"/>
      <c r="E47" s="319"/>
      <c r="F47" s="320"/>
      <c r="H47" s="267"/>
      <c r="I47" s="99" t="s">
        <v>66</v>
      </c>
      <c r="J47" s="33">
        <f>IF(AND($B47&lt;=J$6,IF($C47&lt;1,50000,$C47)&gt;J$6),$D47/12,0)*(1+$E47)^COUNTIF($I$4:I$4,12)*(1+$F$22)</f>
        <v>0</v>
      </c>
      <c r="K47" s="33">
        <f>IF(AND($B47&lt;=K$6,IF($C47&lt;1,50000,$C47)&gt;K$6),$D47/12,0)*(1+$E47)^COUNTIF($I$4:J$4,12)*(1+$F$22)</f>
        <v>0</v>
      </c>
      <c r="L47" s="33">
        <f>IF(AND($B47&lt;=L$6,IF($C47&lt;1,50000,$C47)&gt;L$6),$D47/12,0)*(1+$E47)^COUNTIF($I$4:K$4,12)*(1+$F$22)</f>
        <v>0</v>
      </c>
      <c r="M47" s="33">
        <f>IF(AND($B47&lt;=M$6,IF($C47&lt;1,50000,$C47)&gt;M$6),$D47/12,0)*(1+$E47)^COUNTIF($I$4:L$4,12)*(1+$F$22)</f>
        <v>0</v>
      </c>
      <c r="N47" s="33">
        <f>IF(AND($B47&lt;=N$6,IF($C47&lt;1,50000,$C47)&gt;N$6),$D47/12,0)*(1+$E47)^COUNTIF($I$4:M$4,12)*(1+$F$22)</f>
        <v>0</v>
      </c>
      <c r="O47" s="33">
        <f>IF(AND($B47&lt;=O$6,IF($C47&lt;1,50000,$C47)&gt;O$6),$D47/12,0)*(1+$E47)^COUNTIF($I$4:N$4,12)*(1+$F$22)</f>
        <v>0</v>
      </c>
      <c r="P47" s="33">
        <f>IF(AND($B47&lt;=P$6,IF($C47&lt;1,50000,$C47)&gt;P$6),$D47/12,0)*(1+$E47)^COUNTIF($I$4:O$4,12)*(1+$F$22)</f>
        <v>0</v>
      </c>
      <c r="Q47" s="33">
        <f>IF(AND($B47&lt;=Q$6,IF($C47&lt;1,50000,$C47)&gt;Q$6),$D47/12,0)*(1+$E47)^COUNTIF($I$4:P$4,12)*(1+$F$22)</f>
        <v>0</v>
      </c>
      <c r="R47" s="33">
        <f>IF(AND($B47&lt;=R$6,IF($C47&lt;1,50000,$C47)&gt;R$6),$D47/12,0)*(1+$E47)^COUNTIF($I$4:Q$4,12)*(1+$F$22)</f>
        <v>0</v>
      </c>
      <c r="S47" s="33">
        <f>IF(AND($B47&lt;=S$6,IF($C47&lt;1,50000,$C47)&gt;S$6),$D47/12,0)*(1+$E47)^COUNTIF($I$4:R$4,12)*(1+$F$22)</f>
        <v>0</v>
      </c>
      <c r="T47" s="33">
        <f>IF(AND($B47&lt;=T$6,IF($C47&lt;1,50000,$C47)&gt;T$6),$D47/12,0)*(1+$E47)^COUNTIF($I$4:S$4,12)*(1+$F$22)</f>
        <v>0</v>
      </c>
      <c r="U47" s="33">
        <f>IF(AND($B47&lt;=U$6,IF($C47&lt;1,50000,$C47)&gt;U$6),$D47/12,0)*(1+$E47)^COUNTIF($I$4:T$4,12)*(1+$F$22)</f>
        <v>0</v>
      </c>
      <c r="V47" s="33">
        <f>IF(AND($B47&lt;=V$6,IF($C47&lt;1,50000,$C47)&gt;V$6),$D47/12,0)*(1+$E47)^COUNTIF($I$4:U$4,12)*(1+$F$22)</f>
        <v>0</v>
      </c>
      <c r="W47" s="35">
        <f>IF(AND($B47&lt;=W$6,IF($C47&lt;1,50000,$C47)&gt;W$6),$D47/12,0)*(1+$E47)^COUNTIF($I$4:V$4,12)*(1+$F$22)</f>
        <v>0</v>
      </c>
      <c r="X47" s="35">
        <f>IF(AND($B47&lt;=X$6,IF($C47&lt;1,50000,$C47)&gt;X$6),$D47/12,0)*(1+$E47)^COUNTIF($I$4:W$4,12)*(1+$F$22)</f>
        <v>0</v>
      </c>
      <c r="Y47" s="35">
        <f>IF(AND($B47&lt;=Y$6,IF($C47&lt;1,50000,$C47)&gt;Y$6),$D47/12,0)*(1+$E47)^COUNTIF($I$4:X$4,12)*(1+$F$22)</f>
        <v>0</v>
      </c>
      <c r="Z47" s="35">
        <f>IF(AND($B47&lt;=Z$6,IF($C47&lt;1,50000,$C47)&gt;Z$6),$D47/12,0)*(1+$E47)^COUNTIF($I$4:Y$4,12)*(1+$F$22)</f>
        <v>0</v>
      </c>
      <c r="AA47" s="35">
        <f>IF(AND($B47&lt;=AA$6,IF($C47&lt;1,50000,$C47)&gt;AA$6),$D47/12,0)*(1+$E47)^COUNTIF($I$4:Z$4,12)*(1+$F$22)</f>
        <v>0</v>
      </c>
      <c r="AB47" s="35">
        <f>IF(AND($B47&lt;=AB$6,IF($C47&lt;1,50000,$C47)&gt;AB$6),$D47/12,0)*(1+$E47)^COUNTIF($I$4:AA$4,12)*(1+$F$22)</f>
        <v>0</v>
      </c>
      <c r="AC47" s="35">
        <f>IF(AND($B47&lt;=AC$6,IF($C47&lt;1,50000,$C47)&gt;AC$6),$D47/12,0)*(1+$E47)^COUNTIF($I$4:AB$4,12)*(1+$F$22)</f>
        <v>0</v>
      </c>
      <c r="AD47" s="35">
        <f>IF(AND($B47&lt;=AD$6,IF($C47&lt;1,50000,$C47)&gt;AD$6),$D47/12,0)*(1+$E47)^COUNTIF($I$4:AC$4,12)*(1+$F$22)</f>
        <v>0</v>
      </c>
      <c r="AE47" s="35">
        <f>IF(AND($B47&lt;=AE$6,IF($C47&lt;1,50000,$C47)&gt;AE$6),$D47/12,0)*(1+$E47)^COUNTIF($I$4:AD$4,12)*(1+$F$22)</f>
        <v>0</v>
      </c>
      <c r="AF47" s="35">
        <f>IF(AND($B47&lt;=AF$6,IF($C47&lt;1,50000,$C47)&gt;AF$6),$D47/12,0)*(1+$E47)^COUNTIF($I$4:AE$4,12)*(1+$F$22)</f>
        <v>0</v>
      </c>
      <c r="AG47" s="35">
        <f>IF(AND($B47&lt;=AG$6,IF($C47&lt;1,50000,$C47)&gt;AG$6),$D47/12,0)*(1+$E47)^COUNTIF($I$4:AF$4,12)*(1+$F$22)</f>
        <v>0</v>
      </c>
      <c r="AH47" s="35">
        <f>IF(AND($B47&lt;=AH$6,IF($C47&lt;1,50000,$C47)&gt;AH$6),$D47/12,0)*(1+$E47)^COUNTIF($I$4:AG$4,12)*(1+$F$22)</f>
        <v>0</v>
      </c>
      <c r="AI47" s="35">
        <f>IF(AND($B47&lt;=AI$6,IF($C47&lt;1,50000,$C47)&gt;AI$6),$D47/12,0)*(1+$E47)^COUNTIF($I$4:AH$4,12)*(1+$F$22)</f>
        <v>0</v>
      </c>
      <c r="AJ47" s="35">
        <f>IF(AND($B47&lt;=AJ$6,IF($C47&lt;1,50000,$C47)&gt;AJ$6),$D47/12,0)*(1+$E47)^COUNTIF($I$4:AI$4,12)*(1+$F$22)</f>
        <v>0</v>
      </c>
      <c r="AK47" s="35">
        <f>IF(AND($B47&lt;=AK$6,IF($C47&lt;1,50000,$C47)&gt;AK$6),$D47/12,0)*(1+$E47)^COUNTIF($I$4:AJ$4,12)*(1+$F$22)</f>
        <v>0</v>
      </c>
      <c r="AL47" s="35">
        <f>IF(AND($B47&lt;=AL$6,IF($C47&lt;1,50000,$C47)&gt;AL$6),$D47/12,0)*(1+$E47)^COUNTIF($I$4:AK$4,12)*(1+$F$22)</f>
        <v>0</v>
      </c>
      <c r="AM47" s="35">
        <f>IF(AND($B47&lt;=AM$6,IF($C47&lt;1,50000,$C47)&gt;AM$6),$D47/12,0)*(1+$E47)^COUNTIF($I$4:AL$4,12)*(1+$F$22)</f>
        <v>0</v>
      </c>
      <c r="AN47" s="35">
        <f>IF(AND($B47&lt;=AN$6,IF($C47&lt;1,50000,$C47)&gt;AN$6),$D47/12,0)*(1+$E47)^COUNTIF($I$4:AM$4,12)*(1+$F$22)</f>
        <v>0</v>
      </c>
      <c r="AO47" s="35">
        <f>IF(AND($B47&lt;=AO$6,IF($C47&lt;1,50000,$C47)&gt;AO$6),$D47/12,0)*(1+$E47)^COUNTIF($I$4:AN$4,12)*(1+$F$22)</f>
        <v>0</v>
      </c>
      <c r="AP47" s="35">
        <f>IF(AND($B47&lt;=AP$6,IF($C47&lt;1,50000,$C47)&gt;AP$6),$D47/12,0)*(1+$E47)^COUNTIF($I$4:AO$4,12)*(1+$F$22)</f>
        <v>0</v>
      </c>
      <c r="AQ47" s="35">
        <f>IF(AND($B47&lt;=AQ$6,IF($C47&lt;1,50000,$C47)&gt;AQ$6),$D47/12,0)*(1+$E47)^COUNTIF($I$4:AP$4,12)*(1+$F$22)</f>
        <v>0</v>
      </c>
      <c r="AR47" s="35">
        <f>IF(AND($B47&lt;=AR$6,IF($C47&lt;1,50000,$C47)&gt;AR$6),$D47/12,0)*(1+$E47)^COUNTIF($I$4:AQ$4,12)*(1+$F$22)</f>
        <v>0</v>
      </c>
      <c r="AS47" s="35">
        <f>IF(AND($B47&lt;=AS$6,IF($C47&lt;1,50000,$C47)&gt;AS$6),$D47/12,0)*(1+$E47)^COUNTIF($I$4:AR$4,12)*(1+$F$22)</f>
        <v>0</v>
      </c>
      <c r="AT47" s="35">
        <f>IF(AND($B47&lt;=AT$6,IF($C47&lt;1,50000,$C47)&gt;AT$6),$D47/12,0)*(1+$E47)^COUNTIF($I$4:AS$4,12)*(1+$F$22)</f>
        <v>0</v>
      </c>
      <c r="AU47" s="35">
        <f>IF(AND($B47&lt;=AU$6,IF($C47&lt;1,50000,$C47)&gt;AU$6),$D47/12,0)*(1+$E47)^COUNTIF($I$4:AT$4,12)*(1+$F$22)</f>
        <v>0</v>
      </c>
      <c r="AV47" s="35">
        <f>IF(AND($B47&lt;=AV$6,IF($C47&lt;1,50000,$C47)&gt;AV$6),$D47/12,0)*(1+$E47)^COUNTIF($I$4:AU$4,12)*(1+$F$22)</f>
        <v>0</v>
      </c>
      <c r="AW47" s="35">
        <f>IF(AND($B47&lt;=AW$6,IF($C47&lt;1,50000,$C47)&gt;AW$6),$D47/12,0)*(1+$E47)^COUNTIF($I$4:AV$4,12)*(1+$F$22)</f>
        <v>0</v>
      </c>
      <c r="AX47" s="35">
        <f>IF(AND($B47&lt;=AX$6,IF($C47&lt;1,50000,$C47)&gt;AX$6),$D47/12,0)*(1+$E47)^COUNTIF($I$4:AW$4,12)*(1+$F$22)</f>
        <v>0</v>
      </c>
      <c r="AY47" s="35">
        <f>IF(AND($B47&lt;=AY$6,IF($C47&lt;1,50000,$C47)&gt;AY$6),$D47/12,0)*(1+$E47)^COUNTIF($I$4:AX$4,12)*(1+$F$22)</f>
        <v>0</v>
      </c>
      <c r="AZ47" s="35">
        <f>IF(AND($B47&lt;=AZ$6,IF($C47&lt;1,50000,$C47)&gt;AZ$6),$D47/12,0)*(1+$E47)^COUNTIF($I$4:AY$4,12)*(1+$F$22)</f>
        <v>0</v>
      </c>
      <c r="BA47" s="35">
        <f>IF(AND($B47&lt;=BA$6,IF($C47&lt;1,50000,$C47)&gt;BA$6),$D47/12,0)*(1+$E47)^COUNTIF($I$4:AZ$4,12)*(1+$F$22)</f>
        <v>0</v>
      </c>
      <c r="BB47" s="35">
        <f>IF(AND($B47&lt;=BB$6,IF($C47&lt;1,50000,$C47)&gt;BB$6),$D47/12,0)*(1+$E47)^COUNTIF($I$4:BA$4,12)*(1+$F$22)</f>
        <v>0</v>
      </c>
      <c r="BC47" s="35">
        <f>IF(AND($B47&lt;=BC$6,IF($C47&lt;1,50000,$C47)&gt;BC$6),$D47/12,0)*(1+$E47)^COUNTIF($I$4:BB$4,12)*(1+$F$22)</f>
        <v>0</v>
      </c>
      <c r="BD47" s="35">
        <f>IF(AND($B47&lt;=BD$6,IF($C47&lt;1,50000,$C47)&gt;BD$6),$D47/12,0)*(1+$E47)^COUNTIF($I$4:BC$4,12)*(1+$F$22)</f>
        <v>0</v>
      </c>
      <c r="BE47" s="35">
        <f>IF(AND($B47&lt;=BE$6,IF($C47&lt;1,50000,$C47)&gt;BE$6),$D47/12,0)*(1+$E47)^COUNTIF($I$4:BD$4,12)*(1+$F$22)</f>
        <v>0</v>
      </c>
    </row>
    <row r="48" spans="2:64" s="162" customFormat="1" ht="17" outlineLevel="1" thickBot="1" x14ac:dyDescent="0.25">
      <c r="B48" s="339"/>
      <c r="C48" s="340"/>
      <c r="D48" s="341"/>
      <c r="E48" s="319"/>
      <c r="F48" s="320"/>
      <c r="G48" s="342"/>
      <c r="H48" s="275"/>
      <c r="I48" s="99" t="s">
        <v>67</v>
      </c>
      <c r="J48" s="33">
        <f>IF(AND($B48&lt;=J$6,IF($C48&lt;1,50000,$C48)&gt;J$6),$D48/12,0)*(1+$E48)^COUNTIF($I$4:I$4,12)*(1+$F$22)</f>
        <v>0</v>
      </c>
      <c r="K48" s="33">
        <f>IF(AND($B48&lt;=K$6,IF($C48&lt;1,50000,$C48)&gt;K$6),$D48/12,0)*(1+$E48)^COUNTIF($I$4:J$4,12)*(1+$F$22)</f>
        <v>0</v>
      </c>
      <c r="L48" s="33">
        <f>IF(AND($B48&lt;=L$6,IF($C48&lt;1,50000,$C48)&gt;L$6),$D48/12,0)*(1+$E48)^COUNTIF($I$4:K$4,12)*(1+$F$22)</f>
        <v>0</v>
      </c>
      <c r="M48" s="33">
        <f>IF(AND($B48&lt;=M$6,IF($C48&lt;1,50000,$C48)&gt;M$6),$D48/12,0)*(1+$E48)^COUNTIF($I$4:L$4,12)*(1+$F$22)</f>
        <v>0</v>
      </c>
      <c r="N48" s="33">
        <f>IF(AND($B48&lt;=N$6,IF($C48&lt;1,50000,$C48)&gt;N$6),$D48/12,0)*(1+$E48)^COUNTIF($I$4:M$4,12)*(1+$F$22)</f>
        <v>0</v>
      </c>
      <c r="O48" s="33">
        <f>IF(AND($B48&lt;=O$6,IF($C48&lt;1,50000,$C48)&gt;O$6),$D48/12,0)*(1+$E48)^COUNTIF($I$4:N$4,12)*(1+$F$22)</f>
        <v>0</v>
      </c>
      <c r="P48" s="33">
        <f>IF(AND($B48&lt;=P$6,IF($C48&lt;1,50000,$C48)&gt;P$6),$D48/12,0)*(1+$E48)^COUNTIF($I$4:O$4,12)*(1+$F$22)</f>
        <v>0</v>
      </c>
      <c r="Q48" s="33">
        <f>IF(AND($B48&lt;=Q$6,IF($C48&lt;1,50000,$C48)&gt;Q$6),$D48/12,0)*(1+$E48)^COUNTIF($I$4:P$4,12)*(1+$F$22)</f>
        <v>0</v>
      </c>
      <c r="R48" s="33">
        <f>IF(AND($B48&lt;=R$6,IF($C48&lt;1,50000,$C48)&gt;R$6),$D48/12,0)*(1+$E48)^COUNTIF($I$4:Q$4,12)*(1+$F$22)</f>
        <v>0</v>
      </c>
      <c r="S48" s="33">
        <f>IF(AND($B48&lt;=S$6,IF($C48&lt;1,50000,$C48)&gt;S$6),$D48/12,0)*(1+$E48)^COUNTIF($I$4:R$4,12)*(1+$F$22)</f>
        <v>0</v>
      </c>
      <c r="T48" s="33">
        <f>IF(AND($B48&lt;=T$6,IF($C48&lt;1,50000,$C48)&gt;T$6),$D48/12,0)*(1+$E48)^COUNTIF($I$4:S$4,12)*(1+$F$22)</f>
        <v>0</v>
      </c>
      <c r="U48" s="33">
        <f>IF(AND($B48&lt;=U$6,IF($C48&lt;1,50000,$C48)&gt;U$6),$D48/12,0)*(1+$E48)^COUNTIF($I$4:T$4,12)*(1+$F$22)</f>
        <v>0</v>
      </c>
      <c r="V48" s="33">
        <f>IF(AND($B48&lt;=V$6,IF($C48&lt;1,50000,$C48)&gt;V$6),$D48/12,0)*(1+$E48)^COUNTIF($I$4:U$4,12)*(1+$F$22)</f>
        <v>0</v>
      </c>
      <c r="W48" s="35">
        <f>IF(AND($B48&lt;=W$6,IF($C48&lt;1,50000,$C48)&gt;W$6),$D48/12,0)*(1+$E48)^COUNTIF($I$4:V$4,12)*(1+$F$22)</f>
        <v>0</v>
      </c>
      <c r="X48" s="35">
        <f>IF(AND($B48&lt;=X$6,IF($C48&lt;1,50000,$C48)&gt;X$6),$D48/12,0)*(1+$E48)^COUNTIF($I$4:W$4,12)*(1+$F$22)</f>
        <v>0</v>
      </c>
      <c r="Y48" s="35">
        <f>IF(AND($B48&lt;=Y$6,IF($C48&lt;1,50000,$C48)&gt;Y$6),$D48/12,0)*(1+$E48)^COUNTIF($I$4:X$4,12)*(1+$F$22)</f>
        <v>0</v>
      </c>
      <c r="Z48" s="35">
        <f>IF(AND($B48&lt;=Z$6,IF($C48&lt;1,50000,$C48)&gt;Z$6),$D48/12,0)*(1+$E48)^COUNTIF($I$4:Y$4,12)*(1+$F$22)</f>
        <v>0</v>
      </c>
      <c r="AA48" s="35">
        <f>IF(AND($B48&lt;=AA$6,IF($C48&lt;1,50000,$C48)&gt;AA$6),$D48/12,0)*(1+$E48)^COUNTIF($I$4:Z$4,12)*(1+$F$22)</f>
        <v>0</v>
      </c>
      <c r="AB48" s="35">
        <f>IF(AND($B48&lt;=AB$6,IF($C48&lt;1,50000,$C48)&gt;AB$6),$D48/12,0)*(1+$E48)^COUNTIF($I$4:AA$4,12)*(1+$F$22)</f>
        <v>0</v>
      </c>
      <c r="AC48" s="35">
        <f>IF(AND($B48&lt;=AC$6,IF($C48&lt;1,50000,$C48)&gt;AC$6),$D48/12,0)*(1+$E48)^COUNTIF($I$4:AB$4,12)*(1+$F$22)</f>
        <v>0</v>
      </c>
      <c r="AD48" s="35">
        <f>IF(AND($B48&lt;=AD$6,IF($C48&lt;1,50000,$C48)&gt;AD$6),$D48/12,0)*(1+$E48)^COUNTIF($I$4:AC$4,12)*(1+$F$22)</f>
        <v>0</v>
      </c>
      <c r="AE48" s="35">
        <f>IF(AND($B48&lt;=AE$6,IF($C48&lt;1,50000,$C48)&gt;AE$6),$D48/12,0)*(1+$E48)^COUNTIF($I$4:AD$4,12)*(1+$F$22)</f>
        <v>0</v>
      </c>
      <c r="AF48" s="35">
        <f>IF(AND($B48&lt;=AF$6,IF($C48&lt;1,50000,$C48)&gt;AF$6),$D48/12,0)*(1+$E48)^COUNTIF($I$4:AE$4,12)*(1+$F$22)</f>
        <v>0</v>
      </c>
      <c r="AG48" s="35">
        <f>IF(AND($B48&lt;=AG$6,IF($C48&lt;1,50000,$C48)&gt;AG$6),$D48/12,0)*(1+$E48)^COUNTIF($I$4:AF$4,12)*(1+$F$22)</f>
        <v>0</v>
      </c>
      <c r="AH48" s="35">
        <f>IF(AND($B48&lt;=AH$6,IF($C48&lt;1,50000,$C48)&gt;AH$6),$D48/12,0)*(1+$E48)^COUNTIF($I$4:AG$4,12)*(1+$F$22)</f>
        <v>0</v>
      </c>
      <c r="AI48" s="35">
        <f>IF(AND($B48&lt;=AI$6,IF($C48&lt;1,50000,$C48)&gt;AI$6),$D48/12,0)*(1+$E48)^COUNTIF($I$4:AH$4,12)*(1+$F$22)</f>
        <v>0</v>
      </c>
      <c r="AJ48" s="35">
        <f>IF(AND($B48&lt;=AJ$6,IF($C48&lt;1,50000,$C48)&gt;AJ$6),$D48/12,0)*(1+$E48)^COUNTIF($I$4:AI$4,12)*(1+$F$22)</f>
        <v>0</v>
      </c>
      <c r="AK48" s="35">
        <f>IF(AND($B48&lt;=AK$6,IF($C48&lt;1,50000,$C48)&gt;AK$6),$D48/12,0)*(1+$E48)^COUNTIF($I$4:AJ$4,12)*(1+$F$22)</f>
        <v>0</v>
      </c>
      <c r="AL48" s="35">
        <f>IF(AND($B48&lt;=AL$6,IF($C48&lt;1,50000,$C48)&gt;AL$6),$D48/12,0)*(1+$E48)^COUNTIF($I$4:AK$4,12)*(1+$F$22)</f>
        <v>0</v>
      </c>
      <c r="AM48" s="35">
        <f>IF(AND($B48&lt;=AM$6,IF($C48&lt;1,50000,$C48)&gt;AM$6),$D48/12,0)*(1+$E48)^COUNTIF($I$4:AL$4,12)*(1+$F$22)</f>
        <v>0</v>
      </c>
      <c r="AN48" s="35">
        <f>IF(AND($B48&lt;=AN$6,IF($C48&lt;1,50000,$C48)&gt;AN$6),$D48/12,0)*(1+$E48)^COUNTIF($I$4:AM$4,12)*(1+$F$22)</f>
        <v>0</v>
      </c>
      <c r="AO48" s="35">
        <f>IF(AND($B48&lt;=AO$6,IF($C48&lt;1,50000,$C48)&gt;AO$6),$D48/12,0)*(1+$E48)^COUNTIF($I$4:AN$4,12)*(1+$F$22)</f>
        <v>0</v>
      </c>
      <c r="AP48" s="35">
        <f>IF(AND($B48&lt;=AP$6,IF($C48&lt;1,50000,$C48)&gt;AP$6),$D48/12,0)*(1+$E48)^COUNTIF($I$4:AO$4,12)*(1+$F$22)</f>
        <v>0</v>
      </c>
      <c r="AQ48" s="35">
        <f>IF(AND($B48&lt;=AQ$6,IF($C48&lt;1,50000,$C48)&gt;AQ$6),$D48/12,0)*(1+$E48)^COUNTIF($I$4:AP$4,12)*(1+$F$22)</f>
        <v>0</v>
      </c>
      <c r="AR48" s="35">
        <f>IF(AND($B48&lt;=AR$6,IF($C48&lt;1,50000,$C48)&gt;AR$6),$D48/12,0)*(1+$E48)^COUNTIF($I$4:AQ$4,12)*(1+$F$22)</f>
        <v>0</v>
      </c>
      <c r="AS48" s="35">
        <f>IF(AND($B48&lt;=AS$6,IF($C48&lt;1,50000,$C48)&gt;AS$6),$D48/12,0)*(1+$E48)^COUNTIF($I$4:AR$4,12)*(1+$F$22)</f>
        <v>0</v>
      </c>
      <c r="AT48" s="35">
        <f>IF(AND($B48&lt;=AT$6,IF($C48&lt;1,50000,$C48)&gt;AT$6),$D48/12,0)*(1+$E48)^COUNTIF($I$4:AS$4,12)*(1+$F$22)</f>
        <v>0</v>
      </c>
      <c r="AU48" s="35">
        <f>IF(AND($B48&lt;=AU$6,IF($C48&lt;1,50000,$C48)&gt;AU$6),$D48/12,0)*(1+$E48)^COUNTIF($I$4:AT$4,12)*(1+$F$22)</f>
        <v>0</v>
      </c>
      <c r="AV48" s="35">
        <f>IF(AND($B48&lt;=AV$6,IF($C48&lt;1,50000,$C48)&gt;AV$6),$D48/12,0)*(1+$E48)^COUNTIF($I$4:AU$4,12)*(1+$F$22)</f>
        <v>0</v>
      </c>
      <c r="AW48" s="35">
        <f>IF(AND($B48&lt;=AW$6,IF($C48&lt;1,50000,$C48)&gt;AW$6),$D48/12,0)*(1+$E48)^COUNTIF($I$4:AV$4,12)*(1+$F$22)</f>
        <v>0</v>
      </c>
      <c r="AX48" s="35">
        <f>IF(AND($B48&lt;=AX$6,IF($C48&lt;1,50000,$C48)&gt;AX$6),$D48/12,0)*(1+$E48)^COUNTIF($I$4:AW$4,12)*(1+$F$22)</f>
        <v>0</v>
      </c>
      <c r="AY48" s="35">
        <f>IF(AND($B48&lt;=AY$6,IF($C48&lt;1,50000,$C48)&gt;AY$6),$D48/12,0)*(1+$E48)^COUNTIF($I$4:AX$4,12)*(1+$F$22)</f>
        <v>0</v>
      </c>
      <c r="AZ48" s="35">
        <f>IF(AND($B48&lt;=AZ$6,IF($C48&lt;1,50000,$C48)&gt;AZ$6),$D48/12,0)*(1+$E48)^COUNTIF($I$4:AY$4,12)*(1+$F$22)</f>
        <v>0</v>
      </c>
      <c r="BA48" s="35">
        <f>IF(AND($B48&lt;=BA$6,IF($C48&lt;1,50000,$C48)&gt;BA$6),$D48/12,0)*(1+$E48)^COUNTIF($I$4:AZ$4,12)*(1+$F$22)</f>
        <v>0</v>
      </c>
      <c r="BB48" s="35">
        <f>IF(AND($B48&lt;=BB$6,IF($C48&lt;1,50000,$C48)&gt;BB$6),$D48/12,0)*(1+$E48)^COUNTIF($I$4:BA$4,12)*(1+$F$22)</f>
        <v>0</v>
      </c>
      <c r="BC48" s="35">
        <f>IF(AND($B48&lt;=BC$6,IF($C48&lt;1,50000,$C48)&gt;BC$6),$D48/12,0)*(1+$E48)^COUNTIF($I$4:BB$4,12)*(1+$F$22)</f>
        <v>0</v>
      </c>
      <c r="BD48" s="35">
        <f>IF(AND($B48&lt;=BD$6,IF($C48&lt;1,50000,$C48)&gt;BD$6),$D48/12,0)*(1+$E48)^COUNTIF($I$4:BC$4,12)*(1+$F$22)</f>
        <v>0</v>
      </c>
      <c r="BE48" s="35">
        <f>IF(AND($B48&lt;=BE$6,IF($C48&lt;1,50000,$C48)&gt;BE$6),$D48/12,0)*(1+$E48)^COUNTIF($I$4:BD$4,12)*(1+$F$22)</f>
        <v>0</v>
      </c>
      <c r="BF48" s="98"/>
      <c r="BG48" s="98"/>
      <c r="BH48" s="98"/>
      <c r="BI48" s="98"/>
      <c r="BJ48" s="98"/>
      <c r="BK48" s="98"/>
      <c r="BL48" s="98"/>
    </row>
    <row r="49" spans="2:64" s="33" customFormat="1" ht="17" outlineLevel="1" thickBot="1" x14ac:dyDescent="0.25">
      <c r="B49" s="316"/>
      <c r="C49" s="317"/>
      <c r="D49" s="318"/>
      <c r="E49" s="319"/>
      <c r="F49" s="320"/>
      <c r="H49" s="267"/>
      <c r="I49" s="99" t="s">
        <v>68</v>
      </c>
      <c r="J49" s="33">
        <f>IF(AND($B49&lt;=J$6,IF($C49&lt;1,50000,$C49)&gt;J$6),$D49/12,0)*(1+$E49)^COUNTIF($I$4:I$4,12)*(1+$F$22)</f>
        <v>0</v>
      </c>
      <c r="K49" s="33">
        <f>IF(AND($B49&lt;=K$6,IF($C49&lt;1,50000,$C49)&gt;K$6),$D49/12,0)*(1+$E49)^COUNTIF($I$4:J$4,12)*(1+$F$22)</f>
        <v>0</v>
      </c>
      <c r="L49" s="33">
        <f>IF(AND($B49&lt;=L$6,IF($C49&lt;1,50000,$C49)&gt;L$6),$D49/12,0)*(1+$E49)^COUNTIF($I$4:K$4,12)*(1+$F$22)</f>
        <v>0</v>
      </c>
      <c r="M49" s="33">
        <f>IF(AND($B49&lt;=M$6,IF($C49&lt;1,50000,$C49)&gt;M$6),$D49/12,0)*(1+$E49)^COUNTIF($I$4:L$4,12)*(1+$F$22)</f>
        <v>0</v>
      </c>
      <c r="N49" s="33">
        <f>IF(AND($B49&lt;=N$6,IF($C49&lt;1,50000,$C49)&gt;N$6),$D49/12,0)*(1+$E49)^COUNTIF($I$4:M$4,12)*(1+$F$22)</f>
        <v>0</v>
      </c>
      <c r="O49" s="33">
        <f>IF(AND($B49&lt;=O$6,IF($C49&lt;1,50000,$C49)&gt;O$6),$D49/12,0)*(1+$E49)^COUNTIF($I$4:N$4,12)*(1+$F$22)</f>
        <v>0</v>
      </c>
      <c r="P49" s="33">
        <f>IF(AND($B49&lt;=P$6,IF($C49&lt;1,50000,$C49)&gt;P$6),$D49/12,0)*(1+$E49)^COUNTIF($I$4:O$4,12)*(1+$F$22)</f>
        <v>0</v>
      </c>
      <c r="Q49" s="33">
        <f>IF(AND($B49&lt;=Q$6,IF($C49&lt;1,50000,$C49)&gt;Q$6),$D49/12,0)*(1+$E49)^COUNTIF($I$4:P$4,12)*(1+$F$22)</f>
        <v>0</v>
      </c>
      <c r="R49" s="33">
        <f>IF(AND($B49&lt;=R$6,IF($C49&lt;1,50000,$C49)&gt;R$6),$D49/12,0)*(1+$E49)^COUNTIF($I$4:Q$4,12)*(1+$F$22)</f>
        <v>0</v>
      </c>
      <c r="S49" s="33">
        <f>IF(AND($B49&lt;=S$6,IF($C49&lt;1,50000,$C49)&gt;S$6),$D49/12,0)*(1+$E49)^COUNTIF($I$4:R$4,12)*(1+$F$22)</f>
        <v>0</v>
      </c>
      <c r="T49" s="33">
        <f>IF(AND($B49&lt;=T$6,IF($C49&lt;1,50000,$C49)&gt;T$6),$D49/12,0)*(1+$E49)^COUNTIF($I$4:S$4,12)*(1+$F$22)</f>
        <v>0</v>
      </c>
      <c r="U49" s="33">
        <f>IF(AND($B49&lt;=U$6,IF($C49&lt;1,50000,$C49)&gt;U$6),$D49/12,0)*(1+$E49)^COUNTIF($I$4:T$4,12)*(1+$F$22)</f>
        <v>0</v>
      </c>
      <c r="V49" s="33">
        <f>IF(AND($B49&lt;=V$6,IF($C49&lt;1,50000,$C49)&gt;V$6),$D49/12,0)*(1+$E49)^COUNTIF($I$4:U$4,12)*(1+$F$22)</f>
        <v>0</v>
      </c>
      <c r="W49" s="35">
        <f>IF(AND($B49&lt;=W$6,IF($C49&lt;1,50000,$C49)&gt;W$6),$D49/12,0)*(1+$E49)^COUNTIF($I$4:V$4,12)*(1+$F$22)</f>
        <v>0</v>
      </c>
      <c r="X49" s="35">
        <f>IF(AND($B49&lt;=X$6,IF($C49&lt;1,50000,$C49)&gt;X$6),$D49/12,0)*(1+$E49)^COUNTIF($I$4:W$4,12)*(1+$F$22)</f>
        <v>0</v>
      </c>
      <c r="Y49" s="35">
        <f>IF(AND($B49&lt;=Y$6,IF($C49&lt;1,50000,$C49)&gt;Y$6),$D49/12,0)*(1+$E49)^COUNTIF($I$4:X$4,12)*(1+$F$22)</f>
        <v>0</v>
      </c>
      <c r="Z49" s="35">
        <f>IF(AND($B49&lt;=Z$6,IF($C49&lt;1,50000,$C49)&gt;Z$6),$D49/12,0)*(1+$E49)^COUNTIF($I$4:Y$4,12)*(1+$F$22)</f>
        <v>0</v>
      </c>
      <c r="AA49" s="35">
        <f>IF(AND($B49&lt;=AA$6,IF($C49&lt;1,50000,$C49)&gt;AA$6),$D49/12,0)*(1+$E49)^COUNTIF($I$4:Z$4,12)*(1+$F$22)</f>
        <v>0</v>
      </c>
      <c r="AB49" s="35">
        <f>IF(AND($B49&lt;=AB$6,IF($C49&lt;1,50000,$C49)&gt;AB$6),$D49/12,0)*(1+$E49)^COUNTIF($I$4:AA$4,12)*(1+$F$22)</f>
        <v>0</v>
      </c>
      <c r="AC49" s="35">
        <f>IF(AND($B49&lt;=AC$6,IF($C49&lt;1,50000,$C49)&gt;AC$6),$D49/12,0)*(1+$E49)^COUNTIF($I$4:AB$4,12)*(1+$F$22)</f>
        <v>0</v>
      </c>
      <c r="AD49" s="35">
        <f>IF(AND($B49&lt;=AD$6,IF($C49&lt;1,50000,$C49)&gt;AD$6),$D49/12,0)*(1+$E49)^COUNTIF($I$4:AC$4,12)*(1+$F$22)</f>
        <v>0</v>
      </c>
      <c r="AE49" s="35">
        <f>IF(AND($B49&lt;=AE$6,IF($C49&lt;1,50000,$C49)&gt;AE$6),$D49/12,0)*(1+$E49)^COUNTIF($I$4:AD$4,12)*(1+$F$22)</f>
        <v>0</v>
      </c>
      <c r="AF49" s="35">
        <f>IF(AND($B49&lt;=AF$6,IF($C49&lt;1,50000,$C49)&gt;AF$6),$D49/12,0)*(1+$E49)^COUNTIF($I$4:AE$4,12)*(1+$F$22)</f>
        <v>0</v>
      </c>
      <c r="AG49" s="35">
        <f>IF(AND($B49&lt;=AG$6,IF($C49&lt;1,50000,$C49)&gt;AG$6),$D49/12,0)*(1+$E49)^COUNTIF($I$4:AF$4,12)*(1+$F$22)</f>
        <v>0</v>
      </c>
      <c r="AH49" s="35">
        <f>IF(AND($B49&lt;=AH$6,IF($C49&lt;1,50000,$C49)&gt;AH$6),$D49/12,0)*(1+$E49)^COUNTIF($I$4:AG$4,12)*(1+$F$22)</f>
        <v>0</v>
      </c>
      <c r="AI49" s="35">
        <f>IF(AND($B49&lt;=AI$6,IF($C49&lt;1,50000,$C49)&gt;AI$6),$D49/12,0)*(1+$E49)^COUNTIF($I$4:AH$4,12)*(1+$F$22)</f>
        <v>0</v>
      </c>
      <c r="AJ49" s="35">
        <f>IF(AND($B49&lt;=AJ$6,IF($C49&lt;1,50000,$C49)&gt;AJ$6),$D49/12,0)*(1+$E49)^COUNTIF($I$4:AI$4,12)*(1+$F$22)</f>
        <v>0</v>
      </c>
      <c r="AK49" s="35">
        <f>IF(AND($B49&lt;=AK$6,IF($C49&lt;1,50000,$C49)&gt;AK$6),$D49/12,0)*(1+$E49)^COUNTIF($I$4:AJ$4,12)*(1+$F$22)</f>
        <v>0</v>
      </c>
      <c r="AL49" s="35">
        <f>IF(AND($B49&lt;=AL$6,IF($C49&lt;1,50000,$C49)&gt;AL$6),$D49/12,0)*(1+$E49)^COUNTIF($I$4:AK$4,12)*(1+$F$22)</f>
        <v>0</v>
      </c>
      <c r="AM49" s="35">
        <f>IF(AND($B49&lt;=AM$6,IF($C49&lt;1,50000,$C49)&gt;AM$6),$D49/12,0)*(1+$E49)^COUNTIF($I$4:AL$4,12)*(1+$F$22)</f>
        <v>0</v>
      </c>
      <c r="AN49" s="35">
        <f>IF(AND($B49&lt;=AN$6,IF($C49&lt;1,50000,$C49)&gt;AN$6),$D49/12,0)*(1+$E49)^COUNTIF($I$4:AM$4,12)*(1+$F$22)</f>
        <v>0</v>
      </c>
      <c r="AO49" s="35">
        <f>IF(AND($B49&lt;=AO$6,IF($C49&lt;1,50000,$C49)&gt;AO$6),$D49/12,0)*(1+$E49)^COUNTIF($I$4:AN$4,12)*(1+$F$22)</f>
        <v>0</v>
      </c>
      <c r="AP49" s="35">
        <f>IF(AND($B49&lt;=AP$6,IF($C49&lt;1,50000,$C49)&gt;AP$6),$D49/12,0)*(1+$E49)^COUNTIF($I$4:AO$4,12)*(1+$F$22)</f>
        <v>0</v>
      </c>
      <c r="AQ49" s="35">
        <f>IF(AND($B49&lt;=AQ$6,IF($C49&lt;1,50000,$C49)&gt;AQ$6),$D49/12,0)*(1+$E49)^COUNTIF($I$4:AP$4,12)*(1+$F$22)</f>
        <v>0</v>
      </c>
      <c r="AR49" s="35">
        <f>IF(AND($B49&lt;=AR$6,IF($C49&lt;1,50000,$C49)&gt;AR$6),$D49/12,0)*(1+$E49)^COUNTIF($I$4:AQ$4,12)*(1+$F$22)</f>
        <v>0</v>
      </c>
      <c r="AS49" s="35">
        <f>IF(AND($B49&lt;=AS$6,IF($C49&lt;1,50000,$C49)&gt;AS$6),$D49/12,0)*(1+$E49)^COUNTIF($I$4:AR$4,12)*(1+$F$22)</f>
        <v>0</v>
      </c>
      <c r="AT49" s="35">
        <f>IF(AND($B49&lt;=AT$6,IF($C49&lt;1,50000,$C49)&gt;AT$6),$D49/12,0)*(1+$E49)^COUNTIF($I$4:AS$4,12)*(1+$F$22)</f>
        <v>0</v>
      </c>
      <c r="AU49" s="35">
        <f>IF(AND($B49&lt;=AU$6,IF($C49&lt;1,50000,$C49)&gt;AU$6),$D49/12,0)*(1+$E49)^COUNTIF($I$4:AT$4,12)*(1+$F$22)</f>
        <v>0</v>
      </c>
      <c r="AV49" s="35">
        <f>IF(AND($B49&lt;=AV$6,IF($C49&lt;1,50000,$C49)&gt;AV$6),$D49/12,0)*(1+$E49)^COUNTIF($I$4:AU$4,12)*(1+$F$22)</f>
        <v>0</v>
      </c>
      <c r="AW49" s="35">
        <f>IF(AND($B49&lt;=AW$6,IF($C49&lt;1,50000,$C49)&gt;AW$6),$D49/12,0)*(1+$E49)^COUNTIF($I$4:AV$4,12)*(1+$F$22)</f>
        <v>0</v>
      </c>
      <c r="AX49" s="35">
        <f>IF(AND($B49&lt;=AX$6,IF($C49&lt;1,50000,$C49)&gt;AX$6),$D49/12,0)*(1+$E49)^COUNTIF($I$4:AW$4,12)*(1+$F$22)</f>
        <v>0</v>
      </c>
      <c r="AY49" s="35">
        <f>IF(AND($B49&lt;=AY$6,IF($C49&lt;1,50000,$C49)&gt;AY$6),$D49/12,0)*(1+$E49)^COUNTIF($I$4:AX$4,12)*(1+$F$22)</f>
        <v>0</v>
      </c>
      <c r="AZ49" s="35">
        <f>IF(AND($B49&lt;=AZ$6,IF($C49&lt;1,50000,$C49)&gt;AZ$6),$D49/12,0)*(1+$E49)^COUNTIF($I$4:AY$4,12)*(1+$F$22)</f>
        <v>0</v>
      </c>
      <c r="BA49" s="35">
        <f>IF(AND($B49&lt;=BA$6,IF($C49&lt;1,50000,$C49)&gt;BA$6),$D49/12,0)*(1+$E49)^COUNTIF($I$4:AZ$4,12)*(1+$F$22)</f>
        <v>0</v>
      </c>
      <c r="BB49" s="35">
        <f>IF(AND($B49&lt;=BB$6,IF($C49&lt;1,50000,$C49)&gt;BB$6),$D49/12,0)*(1+$E49)^COUNTIF($I$4:BA$4,12)*(1+$F$22)</f>
        <v>0</v>
      </c>
      <c r="BC49" s="35">
        <f>IF(AND($B49&lt;=BC$6,IF($C49&lt;1,50000,$C49)&gt;BC$6),$D49/12,0)*(1+$E49)^COUNTIF($I$4:BB$4,12)*(1+$F$22)</f>
        <v>0</v>
      </c>
      <c r="BD49" s="35">
        <f>IF(AND($B49&lt;=BD$6,IF($C49&lt;1,50000,$C49)&gt;BD$6),$D49/12,0)*(1+$E49)^COUNTIF($I$4:BC$4,12)*(1+$F$22)</f>
        <v>0</v>
      </c>
      <c r="BE49" s="35">
        <f>IF(AND($B49&lt;=BE$6,IF($C49&lt;1,50000,$C49)&gt;BE$6),$D49/12,0)*(1+$E49)^COUNTIF($I$4:BD$4,12)*(1+$F$22)</f>
        <v>0</v>
      </c>
    </row>
    <row r="50" spans="2:64" s="93" customFormat="1" outlineLevel="1" x14ac:dyDescent="0.2">
      <c r="B50" s="191"/>
      <c r="C50" s="191"/>
      <c r="D50" s="192"/>
      <c r="E50" s="193"/>
      <c r="F50" s="193"/>
      <c r="H50" s="269" t="s">
        <v>88</v>
      </c>
      <c r="I50" s="94" t="str">
        <f>"Total "&amp;I44</f>
        <v>Total Selling</v>
      </c>
      <c r="J50" s="95">
        <f t="shared" ref="J50:BE50" si="18">SUM(J45:J49)</f>
        <v>2000</v>
      </c>
      <c r="K50" s="95">
        <f t="shared" si="18"/>
        <v>2000</v>
      </c>
      <c r="L50" s="95">
        <f t="shared" si="18"/>
        <v>2000</v>
      </c>
      <c r="M50" s="95">
        <f t="shared" si="18"/>
        <v>2000</v>
      </c>
      <c r="N50" s="95">
        <f t="shared" si="18"/>
        <v>2000</v>
      </c>
      <c r="O50" s="95">
        <f t="shared" si="18"/>
        <v>2000</v>
      </c>
      <c r="P50" s="95">
        <f t="shared" si="18"/>
        <v>2000</v>
      </c>
      <c r="Q50" s="95">
        <f t="shared" si="18"/>
        <v>2000</v>
      </c>
      <c r="R50" s="95">
        <f t="shared" si="18"/>
        <v>2000</v>
      </c>
      <c r="S50" s="95">
        <f t="shared" si="18"/>
        <v>2000</v>
      </c>
      <c r="T50" s="95">
        <f t="shared" si="18"/>
        <v>2000</v>
      </c>
      <c r="U50" s="217">
        <f t="shared" si="18"/>
        <v>2000</v>
      </c>
      <c r="V50" s="217">
        <f t="shared" si="18"/>
        <v>2100</v>
      </c>
      <c r="W50" s="96">
        <f t="shared" si="18"/>
        <v>2100</v>
      </c>
      <c r="X50" s="96">
        <f t="shared" si="18"/>
        <v>2100</v>
      </c>
      <c r="Y50" s="96">
        <f t="shared" si="18"/>
        <v>2100</v>
      </c>
      <c r="Z50" s="96">
        <f t="shared" si="18"/>
        <v>2100</v>
      </c>
      <c r="AA50" s="96">
        <f t="shared" si="18"/>
        <v>2100</v>
      </c>
      <c r="AB50" s="96">
        <f t="shared" si="18"/>
        <v>2100</v>
      </c>
      <c r="AC50" s="96">
        <f t="shared" si="18"/>
        <v>2100</v>
      </c>
      <c r="AD50" s="96">
        <f t="shared" si="18"/>
        <v>2100</v>
      </c>
      <c r="AE50" s="96">
        <f t="shared" si="18"/>
        <v>2100</v>
      </c>
      <c r="AF50" s="96">
        <f t="shared" si="18"/>
        <v>2100</v>
      </c>
      <c r="AG50" s="96">
        <f t="shared" si="18"/>
        <v>2100</v>
      </c>
      <c r="AH50" s="96">
        <f t="shared" si="18"/>
        <v>4410</v>
      </c>
      <c r="AI50" s="96">
        <f t="shared" si="18"/>
        <v>4410</v>
      </c>
      <c r="AJ50" s="96">
        <f t="shared" si="18"/>
        <v>4410</v>
      </c>
      <c r="AK50" s="96">
        <f t="shared" si="18"/>
        <v>4410</v>
      </c>
      <c r="AL50" s="96">
        <f t="shared" si="18"/>
        <v>4410</v>
      </c>
      <c r="AM50" s="96">
        <f t="shared" si="18"/>
        <v>4410</v>
      </c>
      <c r="AN50" s="96">
        <f t="shared" si="18"/>
        <v>4410</v>
      </c>
      <c r="AO50" s="96">
        <f t="shared" si="18"/>
        <v>4410</v>
      </c>
      <c r="AP50" s="96">
        <f t="shared" si="18"/>
        <v>4410</v>
      </c>
      <c r="AQ50" s="96">
        <f t="shared" si="18"/>
        <v>4410</v>
      </c>
      <c r="AR50" s="96">
        <f t="shared" si="18"/>
        <v>4410</v>
      </c>
      <c r="AS50" s="96">
        <f t="shared" si="18"/>
        <v>4410</v>
      </c>
      <c r="AT50" s="96">
        <f t="shared" si="18"/>
        <v>4630.5</v>
      </c>
      <c r="AU50" s="96">
        <f t="shared" si="18"/>
        <v>4630.5</v>
      </c>
      <c r="AV50" s="96">
        <f t="shared" si="18"/>
        <v>4630.5</v>
      </c>
      <c r="AW50" s="96">
        <f t="shared" si="18"/>
        <v>4630.5</v>
      </c>
      <c r="AX50" s="96">
        <f t="shared" si="18"/>
        <v>4630.5</v>
      </c>
      <c r="AY50" s="96">
        <f t="shared" si="18"/>
        <v>4630.5</v>
      </c>
      <c r="AZ50" s="96">
        <f t="shared" si="18"/>
        <v>4630.5</v>
      </c>
      <c r="BA50" s="96">
        <f t="shared" si="18"/>
        <v>4630.5</v>
      </c>
      <c r="BB50" s="96">
        <f t="shared" si="18"/>
        <v>4630.5</v>
      </c>
      <c r="BC50" s="96">
        <f t="shared" si="18"/>
        <v>4630.5</v>
      </c>
      <c r="BD50" s="96">
        <f t="shared" si="18"/>
        <v>4630.5</v>
      </c>
      <c r="BE50" s="96">
        <f t="shared" si="18"/>
        <v>4630.5</v>
      </c>
      <c r="BF50" s="97"/>
      <c r="BG50" s="97"/>
      <c r="BH50" s="97"/>
      <c r="BI50" s="97"/>
      <c r="BJ50" s="97"/>
      <c r="BK50" s="97"/>
      <c r="BL50" s="97"/>
    </row>
    <row r="51" spans="2:64" s="100" customFormat="1" outlineLevel="1" x14ac:dyDescent="0.2">
      <c r="B51" s="115"/>
      <c r="C51" s="115"/>
      <c r="E51" s="36"/>
      <c r="F51" s="36"/>
      <c r="H51" s="270" t="s">
        <v>88</v>
      </c>
      <c r="I51" s="101" t="str">
        <f>I44&amp;" bonuses"</f>
        <v>Selling bonuses</v>
      </c>
      <c r="J51" s="33">
        <f>SUMPRODUCT(J45:J49,$F45:$F49)</f>
        <v>1600</v>
      </c>
      <c r="K51" s="33">
        <f t="shared" ref="K51:BE51" si="19">SUMPRODUCT(K45:K49,$F45:$F49)</f>
        <v>1600</v>
      </c>
      <c r="L51" s="33">
        <f t="shared" si="19"/>
        <v>1600</v>
      </c>
      <c r="M51" s="33">
        <f t="shared" si="19"/>
        <v>1600</v>
      </c>
      <c r="N51" s="33">
        <f t="shared" si="19"/>
        <v>1600</v>
      </c>
      <c r="O51" s="33">
        <f t="shared" si="19"/>
        <v>1600</v>
      </c>
      <c r="P51" s="33">
        <f t="shared" si="19"/>
        <v>1600</v>
      </c>
      <c r="Q51" s="33">
        <f t="shared" si="19"/>
        <v>1600</v>
      </c>
      <c r="R51" s="33">
        <f t="shared" si="19"/>
        <v>1600</v>
      </c>
      <c r="S51" s="33">
        <f t="shared" si="19"/>
        <v>1600</v>
      </c>
      <c r="T51" s="33">
        <f t="shared" si="19"/>
        <v>1600</v>
      </c>
      <c r="U51" s="34">
        <f t="shared" si="19"/>
        <v>1600</v>
      </c>
      <c r="V51" s="34">
        <f t="shared" si="19"/>
        <v>1680</v>
      </c>
      <c r="W51" s="35">
        <f t="shared" si="19"/>
        <v>1680</v>
      </c>
      <c r="X51" s="35">
        <f t="shared" si="19"/>
        <v>1680</v>
      </c>
      <c r="Y51" s="35">
        <f t="shared" si="19"/>
        <v>1680</v>
      </c>
      <c r="Z51" s="35">
        <f t="shared" si="19"/>
        <v>1680</v>
      </c>
      <c r="AA51" s="35">
        <f t="shared" si="19"/>
        <v>1680</v>
      </c>
      <c r="AB51" s="35">
        <f t="shared" si="19"/>
        <v>1680</v>
      </c>
      <c r="AC51" s="35">
        <f t="shared" si="19"/>
        <v>1680</v>
      </c>
      <c r="AD51" s="35">
        <f t="shared" si="19"/>
        <v>1680</v>
      </c>
      <c r="AE51" s="35">
        <f t="shared" si="19"/>
        <v>1680</v>
      </c>
      <c r="AF51" s="35">
        <f t="shared" si="19"/>
        <v>1680</v>
      </c>
      <c r="AG51" s="35">
        <f t="shared" si="19"/>
        <v>1680</v>
      </c>
      <c r="AH51" s="35">
        <f t="shared" si="19"/>
        <v>3528</v>
      </c>
      <c r="AI51" s="35">
        <f t="shared" si="19"/>
        <v>3528</v>
      </c>
      <c r="AJ51" s="35">
        <f t="shared" si="19"/>
        <v>3528</v>
      </c>
      <c r="AK51" s="35">
        <f t="shared" si="19"/>
        <v>3528</v>
      </c>
      <c r="AL51" s="35">
        <f t="shared" si="19"/>
        <v>3528</v>
      </c>
      <c r="AM51" s="35">
        <f t="shared" si="19"/>
        <v>3528</v>
      </c>
      <c r="AN51" s="35">
        <f t="shared" si="19"/>
        <v>3528</v>
      </c>
      <c r="AO51" s="35">
        <f t="shared" si="19"/>
        <v>3528</v>
      </c>
      <c r="AP51" s="35">
        <f t="shared" si="19"/>
        <v>3528</v>
      </c>
      <c r="AQ51" s="35">
        <f t="shared" si="19"/>
        <v>3528</v>
      </c>
      <c r="AR51" s="35">
        <f t="shared" si="19"/>
        <v>3528</v>
      </c>
      <c r="AS51" s="35">
        <f t="shared" si="19"/>
        <v>3528</v>
      </c>
      <c r="AT51" s="35">
        <f t="shared" si="19"/>
        <v>3704.4</v>
      </c>
      <c r="AU51" s="35">
        <f t="shared" si="19"/>
        <v>3704.4</v>
      </c>
      <c r="AV51" s="35">
        <f t="shared" si="19"/>
        <v>3704.4</v>
      </c>
      <c r="AW51" s="35">
        <f t="shared" si="19"/>
        <v>3704.4</v>
      </c>
      <c r="AX51" s="35">
        <f t="shared" si="19"/>
        <v>3704.4</v>
      </c>
      <c r="AY51" s="35">
        <f t="shared" si="19"/>
        <v>3704.4</v>
      </c>
      <c r="AZ51" s="35">
        <f t="shared" si="19"/>
        <v>3704.4</v>
      </c>
      <c r="BA51" s="35">
        <f t="shared" si="19"/>
        <v>3704.4</v>
      </c>
      <c r="BB51" s="35">
        <f t="shared" si="19"/>
        <v>3704.4</v>
      </c>
      <c r="BC51" s="35">
        <f t="shared" si="19"/>
        <v>3704.4</v>
      </c>
      <c r="BD51" s="35">
        <f t="shared" si="19"/>
        <v>3704.4</v>
      </c>
      <c r="BE51" s="35">
        <f t="shared" si="19"/>
        <v>3704.4</v>
      </c>
      <c r="BF51" s="33"/>
      <c r="BG51" s="33"/>
      <c r="BH51" s="33"/>
      <c r="BI51" s="33"/>
      <c r="BJ51" s="33"/>
      <c r="BK51" s="33"/>
      <c r="BL51" s="33"/>
    </row>
    <row r="52" spans="2:64" s="102" customFormat="1" outlineLevel="1" x14ac:dyDescent="0.2">
      <c r="B52" s="116"/>
      <c r="C52" s="116"/>
      <c r="E52" s="80"/>
      <c r="F52" s="80"/>
      <c r="H52" s="271"/>
      <c r="I52" s="103" t="s">
        <v>69</v>
      </c>
      <c r="J52" s="104">
        <f>COUNTIF(J45:J49, "&gt;1")</f>
        <v>1</v>
      </c>
      <c r="K52" s="104">
        <f t="shared" ref="K52:BE52" si="20">COUNTIF(K45:K49, "&gt;1")</f>
        <v>1</v>
      </c>
      <c r="L52" s="104">
        <f t="shared" si="20"/>
        <v>1</v>
      </c>
      <c r="M52" s="104">
        <f t="shared" si="20"/>
        <v>1</v>
      </c>
      <c r="N52" s="104">
        <f t="shared" si="20"/>
        <v>1</v>
      </c>
      <c r="O52" s="104">
        <f t="shared" si="20"/>
        <v>1</v>
      </c>
      <c r="P52" s="104">
        <f t="shared" si="20"/>
        <v>1</v>
      </c>
      <c r="Q52" s="104">
        <f t="shared" si="20"/>
        <v>1</v>
      </c>
      <c r="R52" s="104">
        <f t="shared" si="20"/>
        <v>1</v>
      </c>
      <c r="S52" s="104">
        <f t="shared" si="20"/>
        <v>1</v>
      </c>
      <c r="T52" s="104">
        <f t="shared" si="20"/>
        <v>1</v>
      </c>
      <c r="U52" s="218">
        <f t="shared" si="20"/>
        <v>1</v>
      </c>
      <c r="V52" s="218">
        <f t="shared" si="20"/>
        <v>1</v>
      </c>
      <c r="W52" s="105">
        <f t="shared" si="20"/>
        <v>1</v>
      </c>
      <c r="X52" s="105">
        <f t="shared" si="20"/>
        <v>1</v>
      </c>
      <c r="Y52" s="105">
        <f t="shared" si="20"/>
        <v>1</v>
      </c>
      <c r="Z52" s="105">
        <f t="shared" si="20"/>
        <v>1</v>
      </c>
      <c r="AA52" s="105">
        <f t="shared" si="20"/>
        <v>1</v>
      </c>
      <c r="AB52" s="105">
        <f t="shared" si="20"/>
        <v>1</v>
      </c>
      <c r="AC52" s="105">
        <f t="shared" si="20"/>
        <v>1</v>
      </c>
      <c r="AD52" s="105">
        <f t="shared" si="20"/>
        <v>1</v>
      </c>
      <c r="AE52" s="105">
        <f t="shared" si="20"/>
        <v>1</v>
      </c>
      <c r="AF52" s="105">
        <f t="shared" si="20"/>
        <v>1</v>
      </c>
      <c r="AG52" s="105">
        <f t="shared" si="20"/>
        <v>1</v>
      </c>
      <c r="AH52" s="105">
        <f t="shared" si="20"/>
        <v>2</v>
      </c>
      <c r="AI52" s="105">
        <f t="shared" si="20"/>
        <v>2</v>
      </c>
      <c r="AJ52" s="105">
        <f t="shared" si="20"/>
        <v>2</v>
      </c>
      <c r="AK52" s="105">
        <f t="shared" si="20"/>
        <v>2</v>
      </c>
      <c r="AL52" s="105">
        <f t="shared" si="20"/>
        <v>2</v>
      </c>
      <c r="AM52" s="105">
        <f t="shared" si="20"/>
        <v>2</v>
      </c>
      <c r="AN52" s="105">
        <f t="shared" si="20"/>
        <v>2</v>
      </c>
      <c r="AO52" s="105">
        <f t="shared" si="20"/>
        <v>2</v>
      </c>
      <c r="AP52" s="105">
        <f t="shared" si="20"/>
        <v>2</v>
      </c>
      <c r="AQ52" s="105">
        <f t="shared" si="20"/>
        <v>2</v>
      </c>
      <c r="AR52" s="105">
        <f t="shared" si="20"/>
        <v>2</v>
      </c>
      <c r="AS52" s="105">
        <f t="shared" si="20"/>
        <v>2</v>
      </c>
      <c r="AT52" s="105">
        <f t="shared" si="20"/>
        <v>2</v>
      </c>
      <c r="AU52" s="105">
        <f t="shared" si="20"/>
        <v>2</v>
      </c>
      <c r="AV52" s="105">
        <f t="shared" si="20"/>
        <v>2</v>
      </c>
      <c r="AW52" s="105">
        <f t="shared" si="20"/>
        <v>2</v>
      </c>
      <c r="AX52" s="105">
        <f t="shared" si="20"/>
        <v>2</v>
      </c>
      <c r="AY52" s="105">
        <f t="shared" si="20"/>
        <v>2</v>
      </c>
      <c r="AZ52" s="105">
        <f t="shared" si="20"/>
        <v>2</v>
      </c>
      <c r="BA52" s="105">
        <f t="shared" si="20"/>
        <v>2</v>
      </c>
      <c r="BB52" s="105">
        <f t="shared" si="20"/>
        <v>2</v>
      </c>
      <c r="BC52" s="105">
        <f t="shared" si="20"/>
        <v>2</v>
      </c>
      <c r="BD52" s="105">
        <f t="shared" si="20"/>
        <v>2</v>
      </c>
      <c r="BE52" s="105">
        <f t="shared" si="20"/>
        <v>2</v>
      </c>
      <c r="BF52" s="104"/>
      <c r="BG52" s="104"/>
      <c r="BH52" s="104"/>
      <c r="BI52" s="104"/>
      <c r="BJ52" s="104"/>
      <c r="BK52" s="104"/>
      <c r="BL52" s="104"/>
    </row>
    <row r="53" spans="2:64" s="19" customFormat="1" outlineLevel="1" x14ac:dyDescent="0.2">
      <c r="B53" s="117"/>
      <c r="C53" s="117"/>
      <c r="H53" s="272"/>
      <c r="I53" s="20"/>
      <c r="J53" s="21"/>
      <c r="K53" s="21"/>
      <c r="L53" s="21"/>
      <c r="M53" s="21"/>
      <c r="N53" s="21"/>
      <c r="O53" s="21"/>
      <c r="P53" s="21"/>
      <c r="Q53" s="21"/>
      <c r="R53" s="21"/>
      <c r="S53" s="21"/>
      <c r="T53" s="21"/>
      <c r="U53" s="219"/>
      <c r="V53" s="219"/>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1"/>
      <c r="BG53" s="21"/>
      <c r="BH53" s="21"/>
      <c r="BI53" s="21"/>
      <c r="BJ53" s="21"/>
      <c r="BK53" s="21"/>
      <c r="BL53" s="21"/>
    </row>
    <row r="54" spans="2:64" s="15" customFormat="1" ht="17" outlineLevel="1" thickBot="1" x14ac:dyDescent="0.25">
      <c r="B54" s="195"/>
      <c r="C54" s="195"/>
      <c r="D54" s="30"/>
      <c r="E54" s="196"/>
      <c r="F54" s="196"/>
      <c r="H54" s="266"/>
      <c r="I54" s="16" t="s">
        <v>72</v>
      </c>
      <c r="K54" s="17"/>
      <c r="L54" s="17"/>
      <c r="M54" s="17"/>
      <c r="N54" s="17"/>
      <c r="O54" s="17"/>
      <c r="P54" s="17"/>
      <c r="Q54" s="17"/>
      <c r="R54" s="17"/>
      <c r="S54" s="17"/>
      <c r="T54" s="17"/>
      <c r="U54" s="216"/>
      <c r="V54" s="216"/>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7"/>
      <c r="BG54" s="17"/>
      <c r="BH54" s="17"/>
      <c r="BI54" s="17"/>
      <c r="BJ54" s="17"/>
      <c r="BK54" s="17"/>
      <c r="BL54" s="17"/>
    </row>
    <row r="55" spans="2:64" s="33" customFormat="1" ht="17" outlineLevel="1" thickBot="1" x14ac:dyDescent="0.25">
      <c r="B55" s="316">
        <v>42370</v>
      </c>
      <c r="C55" s="317"/>
      <c r="D55" s="318">
        <v>15000</v>
      </c>
      <c r="E55" s="319">
        <v>0.05</v>
      </c>
      <c r="F55" s="320">
        <v>0.15</v>
      </c>
      <c r="H55" s="267"/>
      <c r="I55" s="99" t="s">
        <v>59</v>
      </c>
      <c r="J55" s="33">
        <f>IF(AND($B55&lt;=J$6,IF($C55&lt;1,50000,$C55)&gt;J$6),$D55/12,0)*(1+$E55)^COUNTIF($I$4:I$4,12)*(1+$F$22)</f>
        <v>1500</v>
      </c>
      <c r="K55" s="33">
        <f>IF(AND($B55&lt;=K$6,IF($C55&lt;1,50000,$C55)&gt;K$6),$D55/12,0)*(1+$E55)^COUNTIF($I$4:J$4,12)*(1+$F$22)</f>
        <v>1500</v>
      </c>
      <c r="L55" s="33">
        <f>IF(AND($B55&lt;=L$6,IF($C55&lt;1,50000,$C55)&gt;L$6),$D55/12,0)*(1+$E55)^COUNTIF($I$4:K$4,12)*(1+$F$22)</f>
        <v>1500</v>
      </c>
      <c r="M55" s="33">
        <f>IF(AND($B55&lt;=M$6,IF($C55&lt;1,50000,$C55)&gt;M$6),$D55/12,0)*(1+$E55)^COUNTIF($I$4:L$4,12)*(1+$F$22)</f>
        <v>1500</v>
      </c>
      <c r="N55" s="33">
        <f>IF(AND($B55&lt;=N$6,IF($C55&lt;1,50000,$C55)&gt;N$6),$D55/12,0)*(1+$E55)^COUNTIF($I$4:M$4,12)*(1+$F$22)</f>
        <v>1500</v>
      </c>
      <c r="O55" s="33">
        <f>IF(AND($B55&lt;=O$6,IF($C55&lt;1,50000,$C55)&gt;O$6),$D55/12,0)*(1+$E55)^COUNTIF($I$4:N$4,12)*(1+$F$22)</f>
        <v>1500</v>
      </c>
      <c r="P55" s="33">
        <f>IF(AND($B55&lt;=P$6,IF($C55&lt;1,50000,$C55)&gt;P$6),$D55/12,0)*(1+$E55)^COUNTIF($I$4:O$4,12)*(1+$F$22)</f>
        <v>1500</v>
      </c>
      <c r="Q55" s="33">
        <f>IF(AND($B55&lt;=Q$6,IF($C55&lt;1,50000,$C55)&gt;Q$6),$D55/12,0)*(1+$E55)^COUNTIF($I$4:P$4,12)*(1+$F$22)</f>
        <v>1500</v>
      </c>
      <c r="R55" s="33">
        <f>IF(AND($B55&lt;=R$6,IF($C55&lt;1,50000,$C55)&gt;R$6),$D55/12,0)*(1+$E55)^COUNTIF($I$4:Q$4,12)*(1+$F$22)</f>
        <v>1500</v>
      </c>
      <c r="S55" s="33">
        <f>IF(AND($B55&lt;=S$6,IF($C55&lt;1,50000,$C55)&gt;S$6),$D55/12,0)*(1+$E55)^COUNTIF($I$4:R$4,12)*(1+$F$22)</f>
        <v>1500</v>
      </c>
      <c r="T55" s="33">
        <f>IF(AND($B55&lt;=T$6,IF($C55&lt;1,50000,$C55)&gt;T$6),$D55/12,0)*(1+$E55)^COUNTIF($I$4:S$4,12)*(1+$F$22)</f>
        <v>1500</v>
      </c>
      <c r="U55" s="33">
        <f>IF(AND($B55&lt;=U$6,IF($C55&lt;1,50000,$C55)&gt;U$6),$D55/12,0)*(1+$E55)^COUNTIF($I$4:T$4,12)*(1+$F$22)</f>
        <v>1500</v>
      </c>
      <c r="V55" s="33">
        <f>IF(AND($B55&lt;=V$6,IF($C55&lt;1,50000,$C55)&gt;V$6),$D55/12,0)*(1+$E55)^COUNTIF($I$4:U$4,12)*(1+$F$22)</f>
        <v>1575</v>
      </c>
      <c r="W55" s="35">
        <f>IF(AND($B55&lt;=W$6,IF($C55&lt;1,50000,$C55)&gt;W$6),$D55/12,0)*(1+$E55)^COUNTIF($I$4:V$4,12)*(1+$F$22)</f>
        <v>1575</v>
      </c>
      <c r="X55" s="35">
        <f>IF(AND($B55&lt;=X$6,IF($C55&lt;1,50000,$C55)&gt;X$6),$D55/12,0)*(1+$E55)^COUNTIF($I$4:W$4,12)*(1+$F$22)</f>
        <v>1575</v>
      </c>
      <c r="Y55" s="35">
        <f>IF(AND($B55&lt;=Y$6,IF($C55&lt;1,50000,$C55)&gt;Y$6),$D55/12,0)*(1+$E55)^COUNTIF($I$4:X$4,12)*(1+$F$22)</f>
        <v>1575</v>
      </c>
      <c r="Z55" s="35">
        <f>IF(AND($B55&lt;=Z$6,IF($C55&lt;1,50000,$C55)&gt;Z$6),$D55/12,0)*(1+$E55)^COUNTIF($I$4:Y$4,12)*(1+$F$22)</f>
        <v>1575</v>
      </c>
      <c r="AA55" s="35">
        <f>IF(AND($B55&lt;=AA$6,IF($C55&lt;1,50000,$C55)&gt;AA$6),$D55/12,0)*(1+$E55)^COUNTIF($I$4:Z$4,12)*(1+$F$22)</f>
        <v>1575</v>
      </c>
      <c r="AB55" s="35">
        <f>IF(AND($B55&lt;=AB$6,IF($C55&lt;1,50000,$C55)&gt;AB$6),$D55/12,0)*(1+$E55)^COUNTIF($I$4:AA$4,12)*(1+$F$22)</f>
        <v>1575</v>
      </c>
      <c r="AC55" s="35">
        <f>IF(AND($B55&lt;=AC$6,IF($C55&lt;1,50000,$C55)&gt;AC$6),$D55/12,0)*(1+$E55)^COUNTIF($I$4:AB$4,12)*(1+$F$22)</f>
        <v>1575</v>
      </c>
      <c r="AD55" s="35">
        <f>IF(AND($B55&lt;=AD$6,IF($C55&lt;1,50000,$C55)&gt;AD$6),$D55/12,0)*(1+$E55)^COUNTIF($I$4:AC$4,12)*(1+$F$22)</f>
        <v>1575</v>
      </c>
      <c r="AE55" s="35">
        <f>IF(AND($B55&lt;=AE$6,IF($C55&lt;1,50000,$C55)&gt;AE$6),$D55/12,0)*(1+$E55)^COUNTIF($I$4:AD$4,12)*(1+$F$22)</f>
        <v>1575</v>
      </c>
      <c r="AF55" s="35">
        <f>IF(AND($B55&lt;=AF$6,IF($C55&lt;1,50000,$C55)&gt;AF$6),$D55/12,0)*(1+$E55)^COUNTIF($I$4:AE$4,12)*(1+$F$22)</f>
        <v>1575</v>
      </c>
      <c r="AG55" s="35">
        <f>IF(AND($B55&lt;=AG$6,IF($C55&lt;1,50000,$C55)&gt;AG$6),$D55/12,0)*(1+$E55)^COUNTIF($I$4:AF$4,12)*(1+$F$22)</f>
        <v>1575</v>
      </c>
      <c r="AH55" s="35">
        <f>IF(AND($B55&lt;=AH$6,IF($C55&lt;1,50000,$C55)&gt;AH$6),$D55/12,0)*(1+$E55)^COUNTIF($I$4:AG$4,12)*(1+$F$22)</f>
        <v>1653.75</v>
      </c>
      <c r="AI55" s="35">
        <f>IF(AND($B55&lt;=AI$6,IF($C55&lt;1,50000,$C55)&gt;AI$6),$D55/12,0)*(1+$E55)^COUNTIF($I$4:AH$4,12)*(1+$F$22)</f>
        <v>1653.75</v>
      </c>
      <c r="AJ55" s="35">
        <f>IF(AND($B55&lt;=AJ$6,IF($C55&lt;1,50000,$C55)&gt;AJ$6),$D55/12,0)*(1+$E55)^COUNTIF($I$4:AI$4,12)*(1+$F$22)</f>
        <v>1653.75</v>
      </c>
      <c r="AK55" s="35">
        <f>IF(AND($B55&lt;=AK$6,IF($C55&lt;1,50000,$C55)&gt;AK$6),$D55/12,0)*(1+$E55)^COUNTIF($I$4:AJ$4,12)*(1+$F$22)</f>
        <v>1653.75</v>
      </c>
      <c r="AL55" s="35">
        <f>IF(AND($B55&lt;=AL$6,IF($C55&lt;1,50000,$C55)&gt;AL$6),$D55/12,0)*(1+$E55)^COUNTIF($I$4:AK$4,12)*(1+$F$22)</f>
        <v>1653.75</v>
      </c>
      <c r="AM55" s="35">
        <f>IF(AND($B55&lt;=AM$6,IF($C55&lt;1,50000,$C55)&gt;AM$6),$D55/12,0)*(1+$E55)^COUNTIF($I$4:AL$4,12)*(1+$F$22)</f>
        <v>1653.75</v>
      </c>
      <c r="AN55" s="35">
        <f>IF(AND($B55&lt;=AN$6,IF($C55&lt;1,50000,$C55)&gt;AN$6),$D55/12,0)*(1+$E55)^COUNTIF($I$4:AM$4,12)*(1+$F$22)</f>
        <v>1653.75</v>
      </c>
      <c r="AO55" s="35">
        <f>IF(AND($B55&lt;=AO$6,IF($C55&lt;1,50000,$C55)&gt;AO$6),$D55/12,0)*(1+$E55)^COUNTIF($I$4:AN$4,12)*(1+$F$22)</f>
        <v>1653.75</v>
      </c>
      <c r="AP55" s="35">
        <f>IF(AND($B55&lt;=AP$6,IF($C55&lt;1,50000,$C55)&gt;AP$6),$D55/12,0)*(1+$E55)^COUNTIF($I$4:AO$4,12)*(1+$F$22)</f>
        <v>1653.75</v>
      </c>
      <c r="AQ55" s="35">
        <f>IF(AND($B55&lt;=AQ$6,IF($C55&lt;1,50000,$C55)&gt;AQ$6),$D55/12,0)*(1+$E55)^COUNTIF($I$4:AP$4,12)*(1+$F$22)</f>
        <v>1653.75</v>
      </c>
      <c r="AR55" s="35">
        <f>IF(AND($B55&lt;=AR$6,IF($C55&lt;1,50000,$C55)&gt;AR$6),$D55/12,0)*(1+$E55)^COUNTIF($I$4:AQ$4,12)*(1+$F$22)</f>
        <v>1653.75</v>
      </c>
      <c r="AS55" s="35">
        <f>IF(AND($B55&lt;=AS$6,IF($C55&lt;1,50000,$C55)&gt;AS$6),$D55/12,0)*(1+$E55)^COUNTIF($I$4:AR$4,12)*(1+$F$22)</f>
        <v>1653.75</v>
      </c>
      <c r="AT55" s="35">
        <f>IF(AND($B55&lt;=AT$6,IF($C55&lt;1,50000,$C55)&gt;AT$6),$D55/12,0)*(1+$E55)^COUNTIF($I$4:AS$4,12)*(1+$F$22)</f>
        <v>1736.4375000000002</v>
      </c>
      <c r="AU55" s="35">
        <f>IF(AND($B55&lt;=AU$6,IF($C55&lt;1,50000,$C55)&gt;AU$6),$D55/12,0)*(1+$E55)^COUNTIF($I$4:AT$4,12)*(1+$F$22)</f>
        <v>1736.4375000000002</v>
      </c>
      <c r="AV55" s="35">
        <f>IF(AND($B55&lt;=AV$6,IF($C55&lt;1,50000,$C55)&gt;AV$6),$D55/12,0)*(1+$E55)^COUNTIF($I$4:AU$4,12)*(1+$F$22)</f>
        <v>1736.4375000000002</v>
      </c>
      <c r="AW55" s="35">
        <f>IF(AND($B55&lt;=AW$6,IF($C55&lt;1,50000,$C55)&gt;AW$6),$D55/12,0)*(1+$E55)^COUNTIF($I$4:AV$4,12)*(1+$F$22)</f>
        <v>1736.4375000000002</v>
      </c>
      <c r="AX55" s="35">
        <f>IF(AND($B55&lt;=AX$6,IF($C55&lt;1,50000,$C55)&gt;AX$6),$D55/12,0)*(1+$E55)^COUNTIF($I$4:AW$4,12)*(1+$F$22)</f>
        <v>1736.4375000000002</v>
      </c>
      <c r="AY55" s="35">
        <f>IF(AND($B55&lt;=AY$6,IF($C55&lt;1,50000,$C55)&gt;AY$6),$D55/12,0)*(1+$E55)^COUNTIF($I$4:AX$4,12)*(1+$F$22)</f>
        <v>1736.4375000000002</v>
      </c>
      <c r="AZ55" s="35">
        <f>IF(AND($B55&lt;=AZ$6,IF($C55&lt;1,50000,$C55)&gt;AZ$6),$D55/12,0)*(1+$E55)^COUNTIF($I$4:AY$4,12)*(1+$F$22)</f>
        <v>1736.4375000000002</v>
      </c>
      <c r="BA55" s="35">
        <f>IF(AND($B55&lt;=BA$6,IF($C55&lt;1,50000,$C55)&gt;BA$6),$D55/12,0)*(1+$E55)^COUNTIF($I$4:AZ$4,12)*(1+$F$22)</f>
        <v>1736.4375000000002</v>
      </c>
      <c r="BB55" s="35">
        <f>IF(AND($B55&lt;=BB$6,IF($C55&lt;1,50000,$C55)&gt;BB$6),$D55/12,0)*(1+$E55)^COUNTIF($I$4:BA$4,12)*(1+$F$22)</f>
        <v>1736.4375000000002</v>
      </c>
      <c r="BC55" s="35">
        <f>IF(AND($B55&lt;=BC$6,IF($C55&lt;1,50000,$C55)&gt;BC$6),$D55/12,0)*(1+$E55)^COUNTIF($I$4:BB$4,12)*(1+$F$22)</f>
        <v>1736.4375000000002</v>
      </c>
      <c r="BD55" s="35">
        <f>IF(AND($B55&lt;=BD$6,IF($C55&lt;1,50000,$C55)&gt;BD$6),$D55/12,0)*(1+$E55)^COUNTIF($I$4:BC$4,12)*(1+$F$22)</f>
        <v>1736.4375000000002</v>
      </c>
      <c r="BE55" s="35">
        <f>IF(AND($B55&lt;=BE$6,IF($C55&lt;1,50000,$C55)&gt;BE$6),$D55/12,0)*(1+$E55)^COUNTIF($I$4:BD$4,12)*(1+$F$22)</f>
        <v>1736.4375000000002</v>
      </c>
    </row>
    <row r="56" spans="2:64" s="33" customFormat="1" ht="17" outlineLevel="1" thickBot="1" x14ac:dyDescent="0.25">
      <c r="B56" s="316"/>
      <c r="C56" s="317"/>
      <c r="D56" s="318"/>
      <c r="E56" s="319"/>
      <c r="F56" s="320"/>
      <c r="H56" s="267"/>
      <c r="I56" s="99" t="s">
        <v>44</v>
      </c>
      <c r="J56" s="33">
        <f>IF(AND($B56&lt;=J$6,IF($C56&lt;1,50000,$C56)&gt;J$6),$D56/12,0)*(1+$E56)^COUNTIF($I$4:I$4,12)*(1+$F$22)</f>
        <v>0</v>
      </c>
      <c r="K56" s="33">
        <f>IF(AND($B56&lt;=K$6,IF($C56&lt;1,50000,$C56)&gt;K$6),$D56/12,0)*(1+$E56)^COUNTIF($I$4:J$4,12)*(1+$F$22)</f>
        <v>0</v>
      </c>
      <c r="L56" s="33">
        <f>IF(AND($B56&lt;=L$6,IF($C56&lt;1,50000,$C56)&gt;L$6),$D56/12,0)*(1+$E56)^COUNTIF($I$4:K$4,12)*(1+$F$22)</f>
        <v>0</v>
      </c>
      <c r="M56" s="33">
        <f>IF(AND($B56&lt;=M$6,IF($C56&lt;1,50000,$C56)&gt;M$6),$D56/12,0)*(1+$E56)^COUNTIF($I$4:L$4,12)*(1+$F$22)</f>
        <v>0</v>
      </c>
      <c r="N56" s="33">
        <f>IF(AND($B56&lt;=N$6,IF($C56&lt;1,50000,$C56)&gt;N$6),$D56/12,0)*(1+$E56)^COUNTIF($I$4:M$4,12)*(1+$F$22)</f>
        <v>0</v>
      </c>
      <c r="O56" s="33">
        <f>IF(AND($B56&lt;=O$6,IF($C56&lt;1,50000,$C56)&gt;O$6),$D56/12,0)*(1+$E56)^COUNTIF($I$4:N$4,12)*(1+$F$22)</f>
        <v>0</v>
      </c>
      <c r="P56" s="33">
        <f>IF(AND($B56&lt;=P$6,IF($C56&lt;1,50000,$C56)&gt;P$6),$D56/12,0)*(1+$E56)^COUNTIF($I$4:O$4,12)*(1+$F$22)</f>
        <v>0</v>
      </c>
      <c r="Q56" s="33">
        <f>IF(AND($B56&lt;=Q$6,IF($C56&lt;1,50000,$C56)&gt;Q$6),$D56/12,0)*(1+$E56)^COUNTIF($I$4:P$4,12)*(1+$F$22)</f>
        <v>0</v>
      </c>
      <c r="R56" s="33">
        <f>IF(AND($B56&lt;=R$6,IF($C56&lt;1,50000,$C56)&gt;R$6),$D56/12,0)*(1+$E56)^COUNTIF($I$4:Q$4,12)*(1+$F$22)</f>
        <v>0</v>
      </c>
      <c r="S56" s="33">
        <f>IF(AND($B56&lt;=S$6,IF($C56&lt;1,50000,$C56)&gt;S$6),$D56/12,0)*(1+$E56)^COUNTIF($I$4:R$4,12)*(1+$F$22)</f>
        <v>0</v>
      </c>
      <c r="T56" s="33">
        <f>IF(AND($B56&lt;=T$6,IF($C56&lt;1,50000,$C56)&gt;T$6),$D56/12,0)*(1+$E56)^COUNTIF($I$4:S$4,12)*(1+$F$22)</f>
        <v>0</v>
      </c>
      <c r="U56" s="33">
        <f>IF(AND($B56&lt;=U$6,IF($C56&lt;1,50000,$C56)&gt;U$6),$D56/12,0)*(1+$E56)^COUNTIF($I$4:T$4,12)*(1+$F$22)</f>
        <v>0</v>
      </c>
      <c r="V56" s="33">
        <f>IF(AND($B56&lt;=V$6,IF($C56&lt;1,50000,$C56)&gt;V$6),$D56/12,0)*(1+$E56)^COUNTIF($I$4:U$4,12)*(1+$F$22)</f>
        <v>0</v>
      </c>
      <c r="W56" s="35">
        <f>IF(AND($B56&lt;=W$6,IF($C56&lt;1,50000,$C56)&gt;W$6),$D56/12,0)*(1+$E56)^COUNTIF($I$4:V$4,12)*(1+$F$22)</f>
        <v>0</v>
      </c>
      <c r="X56" s="35">
        <f>IF(AND($B56&lt;=X$6,IF($C56&lt;1,50000,$C56)&gt;X$6),$D56/12,0)*(1+$E56)^COUNTIF($I$4:W$4,12)*(1+$F$22)</f>
        <v>0</v>
      </c>
      <c r="Y56" s="35">
        <f>IF(AND($B56&lt;=Y$6,IF($C56&lt;1,50000,$C56)&gt;Y$6),$D56/12,0)*(1+$E56)^COUNTIF($I$4:X$4,12)*(1+$F$22)</f>
        <v>0</v>
      </c>
      <c r="Z56" s="35">
        <f>IF(AND($B56&lt;=Z$6,IF($C56&lt;1,50000,$C56)&gt;Z$6),$D56/12,0)*(1+$E56)^COUNTIF($I$4:Y$4,12)*(1+$F$22)</f>
        <v>0</v>
      </c>
      <c r="AA56" s="35">
        <f>IF(AND($B56&lt;=AA$6,IF($C56&lt;1,50000,$C56)&gt;AA$6),$D56/12,0)*(1+$E56)^COUNTIF($I$4:Z$4,12)*(1+$F$22)</f>
        <v>0</v>
      </c>
      <c r="AB56" s="35">
        <f>IF(AND($B56&lt;=AB$6,IF($C56&lt;1,50000,$C56)&gt;AB$6),$D56/12,0)*(1+$E56)^COUNTIF($I$4:AA$4,12)*(1+$F$22)</f>
        <v>0</v>
      </c>
      <c r="AC56" s="35">
        <f>IF(AND($B56&lt;=AC$6,IF($C56&lt;1,50000,$C56)&gt;AC$6),$D56/12,0)*(1+$E56)^COUNTIF($I$4:AB$4,12)*(1+$F$22)</f>
        <v>0</v>
      </c>
      <c r="AD56" s="35">
        <f>IF(AND($B56&lt;=AD$6,IF($C56&lt;1,50000,$C56)&gt;AD$6),$D56/12,0)*(1+$E56)^COUNTIF($I$4:AC$4,12)*(1+$F$22)</f>
        <v>0</v>
      </c>
      <c r="AE56" s="35">
        <f>IF(AND($B56&lt;=AE$6,IF($C56&lt;1,50000,$C56)&gt;AE$6),$D56/12,0)*(1+$E56)^COUNTIF($I$4:AD$4,12)*(1+$F$22)</f>
        <v>0</v>
      </c>
      <c r="AF56" s="35">
        <f>IF(AND($B56&lt;=AF$6,IF($C56&lt;1,50000,$C56)&gt;AF$6),$D56/12,0)*(1+$E56)^COUNTIF($I$4:AE$4,12)*(1+$F$22)</f>
        <v>0</v>
      </c>
      <c r="AG56" s="35">
        <f>IF(AND($B56&lt;=AG$6,IF($C56&lt;1,50000,$C56)&gt;AG$6),$D56/12,0)*(1+$E56)^COUNTIF($I$4:AF$4,12)*(1+$F$22)</f>
        <v>0</v>
      </c>
      <c r="AH56" s="35">
        <f>IF(AND($B56&lt;=AH$6,IF($C56&lt;1,50000,$C56)&gt;AH$6),$D56/12,0)*(1+$E56)^COUNTIF($I$4:AG$4,12)*(1+$F$22)</f>
        <v>0</v>
      </c>
      <c r="AI56" s="35">
        <f>IF(AND($B56&lt;=AI$6,IF($C56&lt;1,50000,$C56)&gt;AI$6),$D56/12,0)*(1+$E56)^COUNTIF($I$4:AH$4,12)*(1+$F$22)</f>
        <v>0</v>
      </c>
      <c r="AJ56" s="35">
        <f>IF(AND($B56&lt;=AJ$6,IF($C56&lt;1,50000,$C56)&gt;AJ$6),$D56/12,0)*(1+$E56)^COUNTIF($I$4:AI$4,12)*(1+$F$22)</f>
        <v>0</v>
      </c>
      <c r="AK56" s="35">
        <f>IF(AND($B56&lt;=AK$6,IF($C56&lt;1,50000,$C56)&gt;AK$6),$D56/12,0)*(1+$E56)^COUNTIF($I$4:AJ$4,12)*(1+$F$22)</f>
        <v>0</v>
      </c>
      <c r="AL56" s="35">
        <f>IF(AND($B56&lt;=AL$6,IF($C56&lt;1,50000,$C56)&gt;AL$6),$D56/12,0)*(1+$E56)^COUNTIF($I$4:AK$4,12)*(1+$F$22)</f>
        <v>0</v>
      </c>
      <c r="AM56" s="35">
        <f>IF(AND($B56&lt;=AM$6,IF($C56&lt;1,50000,$C56)&gt;AM$6),$D56/12,0)*(1+$E56)^COUNTIF($I$4:AL$4,12)*(1+$F$22)</f>
        <v>0</v>
      </c>
      <c r="AN56" s="35">
        <f>IF(AND($B56&lt;=AN$6,IF($C56&lt;1,50000,$C56)&gt;AN$6),$D56/12,0)*(1+$E56)^COUNTIF($I$4:AM$4,12)*(1+$F$22)</f>
        <v>0</v>
      </c>
      <c r="AO56" s="35">
        <f>IF(AND($B56&lt;=AO$6,IF($C56&lt;1,50000,$C56)&gt;AO$6),$D56/12,0)*(1+$E56)^COUNTIF($I$4:AN$4,12)*(1+$F$22)</f>
        <v>0</v>
      </c>
      <c r="AP56" s="35">
        <f>IF(AND($B56&lt;=AP$6,IF($C56&lt;1,50000,$C56)&gt;AP$6),$D56/12,0)*(1+$E56)^COUNTIF($I$4:AO$4,12)*(1+$F$22)</f>
        <v>0</v>
      </c>
      <c r="AQ56" s="35">
        <f>IF(AND($B56&lt;=AQ$6,IF($C56&lt;1,50000,$C56)&gt;AQ$6),$D56/12,0)*(1+$E56)^COUNTIF($I$4:AP$4,12)*(1+$F$22)</f>
        <v>0</v>
      </c>
      <c r="AR56" s="35">
        <f>IF(AND($B56&lt;=AR$6,IF($C56&lt;1,50000,$C56)&gt;AR$6),$D56/12,0)*(1+$E56)^COUNTIF($I$4:AQ$4,12)*(1+$F$22)</f>
        <v>0</v>
      </c>
      <c r="AS56" s="35">
        <f>IF(AND($B56&lt;=AS$6,IF($C56&lt;1,50000,$C56)&gt;AS$6),$D56/12,0)*(1+$E56)^COUNTIF($I$4:AR$4,12)*(1+$F$22)</f>
        <v>0</v>
      </c>
      <c r="AT56" s="35">
        <f>IF(AND($B56&lt;=AT$6,IF($C56&lt;1,50000,$C56)&gt;AT$6),$D56/12,0)*(1+$E56)^COUNTIF($I$4:AS$4,12)*(1+$F$22)</f>
        <v>0</v>
      </c>
      <c r="AU56" s="35">
        <f>IF(AND($B56&lt;=AU$6,IF($C56&lt;1,50000,$C56)&gt;AU$6),$D56/12,0)*(1+$E56)^COUNTIF($I$4:AT$4,12)*(1+$F$22)</f>
        <v>0</v>
      </c>
      <c r="AV56" s="35">
        <f>IF(AND($B56&lt;=AV$6,IF($C56&lt;1,50000,$C56)&gt;AV$6),$D56/12,0)*(1+$E56)^COUNTIF($I$4:AU$4,12)*(1+$F$22)</f>
        <v>0</v>
      </c>
      <c r="AW56" s="35">
        <f>IF(AND($B56&lt;=AW$6,IF($C56&lt;1,50000,$C56)&gt;AW$6),$D56/12,0)*(1+$E56)^COUNTIF($I$4:AV$4,12)*(1+$F$22)</f>
        <v>0</v>
      </c>
      <c r="AX56" s="35">
        <f>IF(AND($B56&lt;=AX$6,IF($C56&lt;1,50000,$C56)&gt;AX$6),$D56/12,0)*(1+$E56)^COUNTIF($I$4:AW$4,12)*(1+$F$22)</f>
        <v>0</v>
      </c>
      <c r="AY56" s="35">
        <f>IF(AND($B56&lt;=AY$6,IF($C56&lt;1,50000,$C56)&gt;AY$6),$D56/12,0)*(1+$E56)^COUNTIF($I$4:AX$4,12)*(1+$F$22)</f>
        <v>0</v>
      </c>
      <c r="AZ56" s="35">
        <f>IF(AND($B56&lt;=AZ$6,IF($C56&lt;1,50000,$C56)&gt;AZ$6),$D56/12,0)*(1+$E56)^COUNTIF($I$4:AY$4,12)*(1+$F$22)</f>
        <v>0</v>
      </c>
      <c r="BA56" s="35">
        <f>IF(AND($B56&lt;=BA$6,IF($C56&lt;1,50000,$C56)&gt;BA$6),$D56/12,0)*(1+$E56)^COUNTIF($I$4:AZ$4,12)*(1+$F$22)</f>
        <v>0</v>
      </c>
      <c r="BB56" s="35">
        <f>IF(AND($B56&lt;=BB$6,IF($C56&lt;1,50000,$C56)&gt;BB$6),$D56/12,0)*(1+$E56)^COUNTIF($I$4:BA$4,12)*(1+$F$22)</f>
        <v>0</v>
      </c>
      <c r="BC56" s="35">
        <f>IF(AND($B56&lt;=BC$6,IF($C56&lt;1,50000,$C56)&gt;BC$6),$D56/12,0)*(1+$E56)^COUNTIF($I$4:BB$4,12)*(1+$F$22)</f>
        <v>0</v>
      </c>
      <c r="BD56" s="35">
        <f>IF(AND($B56&lt;=BD$6,IF($C56&lt;1,50000,$C56)&gt;BD$6),$D56/12,0)*(1+$E56)^COUNTIF($I$4:BC$4,12)*(1+$F$22)</f>
        <v>0</v>
      </c>
      <c r="BE56" s="35">
        <f>IF(AND($B56&lt;=BE$6,IF($C56&lt;1,50000,$C56)&gt;BE$6),$D56/12,0)*(1+$E56)^COUNTIF($I$4:BD$4,12)*(1+$F$22)</f>
        <v>0</v>
      </c>
    </row>
    <row r="57" spans="2:64" s="33" customFormat="1" ht="17" outlineLevel="1" thickBot="1" x14ac:dyDescent="0.25">
      <c r="B57" s="316"/>
      <c r="C57" s="317"/>
      <c r="D57" s="318"/>
      <c r="E57" s="319"/>
      <c r="F57" s="320"/>
      <c r="H57" s="267"/>
      <c r="I57" s="99" t="s">
        <v>45</v>
      </c>
      <c r="J57" s="33">
        <f>IF(AND($B57&lt;=J$6,IF($C57&lt;1,50000,$C57)&gt;J$6),$D57/12,0)*(1+$E57)^COUNTIF($I$4:I$4,12)*(1+$F$22)</f>
        <v>0</v>
      </c>
      <c r="K57" s="33">
        <f>IF(AND($B57&lt;=K$6,IF($C57&lt;1,50000,$C57)&gt;K$6),$D57/12,0)*(1+$E57)^COUNTIF($I$4:J$4,12)*(1+$F$22)</f>
        <v>0</v>
      </c>
      <c r="L57" s="33">
        <f>IF(AND($B57&lt;=L$6,IF($C57&lt;1,50000,$C57)&gt;L$6),$D57/12,0)*(1+$E57)^COUNTIF($I$4:K$4,12)*(1+$F$22)</f>
        <v>0</v>
      </c>
      <c r="M57" s="33">
        <f>IF(AND($B57&lt;=M$6,IF($C57&lt;1,50000,$C57)&gt;M$6),$D57/12,0)*(1+$E57)^COUNTIF($I$4:L$4,12)*(1+$F$22)</f>
        <v>0</v>
      </c>
      <c r="N57" s="33">
        <f>IF(AND($B57&lt;=N$6,IF($C57&lt;1,50000,$C57)&gt;N$6),$D57/12,0)*(1+$E57)^COUNTIF($I$4:M$4,12)*(1+$F$22)</f>
        <v>0</v>
      </c>
      <c r="O57" s="33">
        <f>IF(AND($B57&lt;=O$6,IF($C57&lt;1,50000,$C57)&gt;O$6),$D57/12,0)*(1+$E57)^COUNTIF($I$4:N$4,12)*(1+$F$22)</f>
        <v>0</v>
      </c>
      <c r="P57" s="33">
        <f>IF(AND($B57&lt;=P$6,IF($C57&lt;1,50000,$C57)&gt;P$6),$D57/12,0)*(1+$E57)^COUNTIF($I$4:O$4,12)*(1+$F$22)</f>
        <v>0</v>
      </c>
      <c r="Q57" s="33">
        <f>IF(AND($B57&lt;=Q$6,IF($C57&lt;1,50000,$C57)&gt;Q$6),$D57/12,0)*(1+$E57)^COUNTIF($I$4:P$4,12)*(1+$F$22)</f>
        <v>0</v>
      </c>
      <c r="R57" s="33">
        <f>IF(AND($B57&lt;=R$6,IF($C57&lt;1,50000,$C57)&gt;R$6),$D57/12,0)*(1+$E57)^COUNTIF($I$4:Q$4,12)*(1+$F$22)</f>
        <v>0</v>
      </c>
      <c r="S57" s="33">
        <f>IF(AND($B57&lt;=S$6,IF($C57&lt;1,50000,$C57)&gt;S$6),$D57/12,0)*(1+$E57)^COUNTIF($I$4:R$4,12)*(1+$F$22)</f>
        <v>0</v>
      </c>
      <c r="T57" s="33">
        <f>IF(AND($B57&lt;=T$6,IF($C57&lt;1,50000,$C57)&gt;T$6),$D57/12,0)*(1+$E57)^COUNTIF($I$4:S$4,12)*(1+$F$22)</f>
        <v>0</v>
      </c>
      <c r="U57" s="33">
        <f>IF(AND($B57&lt;=U$6,IF($C57&lt;1,50000,$C57)&gt;U$6),$D57/12,0)*(1+$E57)^COUNTIF($I$4:T$4,12)*(1+$F$22)</f>
        <v>0</v>
      </c>
      <c r="V57" s="33">
        <f>IF(AND($B57&lt;=V$6,IF($C57&lt;1,50000,$C57)&gt;V$6),$D57/12,0)*(1+$E57)^COUNTIF($I$4:U$4,12)*(1+$F$22)</f>
        <v>0</v>
      </c>
      <c r="W57" s="35">
        <f>IF(AND($B57&lt;=W$6,IF($C57&lt;1,50000,$C57)&gt;W$6),$D57/12,0)*(1+$E57)^COUNTIF($I$4:V$4,12)*(1+$F$22)</f>
        <v>0</v>
      </c>
      <c r="X57" s="35">
        <f>IF(AND($B57&lt;=X$6,IF($C57&lt;1,50000,$C57)&gt;X$6),$D57/12,0)*(1+$E57)^COUNTIF($I$4:W$4,12)*(1+$F$22)</f>
        <v>0</v>
      </c>
      <c r="Y57" s="35">
        <f>IF(AND($B57&lt;=Y$6,IF($C57&lt;1,50000,$C57)&gt;Y$6),$D57/12,0)*(1+$E57)^COUNTIF($I$4:X$4,12)*(1+$F$22)</f>
        <v>0</v>
      </c>
      <c r="Z57" s="35">
        <f>IF(AND($B57&lt;=Z$6,IF($C57&lt;1,50000,$C57)&gt;Z$6),$D57/12,0)*(1+$E57)^COUNTIF($I$4:Y$4,12)*(1+$F$22)</f>
        <v>0</v>
      </c>
      <c r="AA57" s="35">
        <f>IF(AND($B57&lt;=AA$6,IF($C57&lt;1,50000,$C57)&gt;AA$6),$D57/12,0)*(1+$E57)^COUNTIF($I$4:Z$4,12)*(1+$F$22)</f>
        <v>0</v>
      </c>
      <c r="AB57" s="35">
        <f>IF(AND($B57&lt;=AB$6,IF($C57&lt;1,50000,$C57)&gt;AB$6),$D57/12,0)*(1+$E57)^COUNTIF($I$4:AA$4,12)*(1+$F$22)</f>
        <v>0</v>
      </c>
      <c r="AC57" s="35">
        <f>IF(AND($B57&lt;=AC$6,IF($C57&lt;1,50000,$C57)&gt;AC$6),$D57/12,0)*(1+$E57)^COUNTIF($I$4:AB$4,12)*(1+$F$22)</f>
        <v>0</v>
      </c>
      <c r="AD57" s="35">
        <f>IF(AND($B57&lt;=AD$6,IF($C57&lt;1,50000,$C57)&gt;AD$6),$D57/12,0)*(1+$E57)^COUNTIF($I$4:AC$4,12)*(1+$F$22)</f>
        <v>0</v>
      </c>
      <c r="AE57" s="35">
        <f>IF(AND($B57&lt;=AE$6,IF($C57&lt;1,50000,$C57)&gt;AE$6),$D57/12,0)*(1+$E57)^COUNTIF($I$4:AD$4,12)*(1+$F$22)</f>
        <v>0</v>
      </c>
      <c r="AF57" s="35">
        <f>IF(AND($B57&lt;=AF$6,IF($C57&lt;1,50000,$C57)&gt;AF$6),$D57/12,0)*(1+$E57)^COUNTIF($I$4:AE$4,12)*(1+$F$22)</f>
        <v>0</v>
      </c>
      <c r="AG57" s="35">
        <f>IF(AND($B57&lt;=AG$6,IF($C57&lt;1,50000,$C57)&gt;AG$6),$D57/12,0)*(1+$E57)^COUNTIF($I$4:AF$4,12)*(1+$F$22)</f>
        <v>0</v>
      </c>
      <c r="AH57" s="35">
        <f>IF(AND($B57&lt;=AH$6,IF($C57&lt;1,50000,$C57)&gt;AH$6),$D57/12,0)*(1+$E57)^COUNTIF($I$4:AG$4,12)*(1+$F$22)</f>
        <v>0</v>
      </c>
      <c r="AI57" s="35">
        <f>IF(AND($B57&lt;=AI$6,IF($C57&lt;1,50000,$C57)&gt;AI$6),$D57/12,0)*(1+$E57)^COUNTIF($I$4:AH$4,12)*(1+$F$22)</f>
        <v>0</v>
      </c>
      <c r="AJ57" s="35">
        <f>IF(AND($B57&lt;=AJ$6,IF($C57&lt;1,50000,$C57)&gt;AJ$6),$D57/12,0)*(1+$E57)^COUNTIF($I$4:AI$4,12)*(1+$F$22)</f>
        <v>0</v>
      </c>
      <c r="AK57" s="35">
        <f>IF(AND($B57&lt;=AK$6,IF($C57&lt;1,50000,$C57)&gt;AK$6),$D57/12,0)*(1+$E57)^COUNTIF($I$4:AJ$4,12)*(1+$F$22)</f>
        <v>0</v>
      </c>
      <c r="AL57" s="35">
        <f>IF(AND($B57&lt;=AL$6,IF($C57&lt;1,50000,$C57)&gt;AL$6),$D57/12,0)*(1+$E57)^COUNTIF($I$4:AK$4,12)*(1+$F$22)</f>
        <v>0</v>
      </c>
      <c r="AM57" s="35">
        <f>IF(AND($B57&lt;=AM$6,IF($C57&lt;1,50000,$C57)&gt;AM$6),$D57/12,0)*(1+$E57)^COUNTIF($I$4:AL$4,12)*(1+$F$22)</f>
        <v>0</v>
      </c>
      <c r="AN57" s="35">
        <f>IF(AND($B57&lt;=AN$6,IF($C57&lt;1,50000,$C57)&gt;AN$6),$D57/12,0)*(1+$E57)^COUNTIF($I$4:AM$4,12)*(1+$F$22)</f>
        <v>0</v>
      </c>
      <c r="AO57" s="35">
        <f>IF(AND($B57&lt;=AO$6,IF($C57&lt;1,50000,$C57)&gt;AO$6),$D57/12,0)*(1+$E57)^COUNTIF($I$4:AN$4,12)*(1+$F$22)</f>
        <v>0</v>
      </c>
      <c r="AP57" s="35">
        <f>IF(AND($B57&lt;=AP$6,IF($C57&lt;1,50000,$C57)&gt;AP$6),$D57/12,0)*(1+$E57)^COUNTIF($I$4:AO$4,12)*(1+$F$22)</f>
        <v>0</v>
      </c>
      <c r="AQ57" s="35">
        <f>IF(AND($B57&lt;=AQ$6,IF($C57&lt;1,50000,$C57)&gt;AQ$6),$D57/12,0)*(1+$E57)^COUNTIF($I$4:AP$4,12)*(1+$F$22)</f>
        <v>0</v>
      </c>
      <c r="AR57" s="35">
        <f>IF(AND($B57&lt;=AR$6,IF($C57&lt;1,50000,$C57)&gt;AR$6),$D57/12,0)*(1+$E57)^COUNTIF($I$4:AQ$4,12)*(1+$F$22)</f>
        <v>0</v>
      </c>
      <c r="AS57" s="35">
        <f>IF(AND($B57&lt;=AS$6,IF($C57&lt;1,50000,$C57)&gt;AS$6),$D57/12,0)*(1+$E57)^COUNTIF($I$4:AR$4,12)*(1+$F$22)</f>
        <v>0</v>
      </c>
      <c r="AT57" s="35">
        <f>IF(AND($B57&lt;=AT$6,IF($C57&lt;1,50000,$C57)&gt;AT$6),$D57/12,0)*(1+$E57)^COUNTIF($I$4:AS$4,12)*(1+$F$22)</f>
        <v>0</v>
      </c>
      <c r="AU57" s="35">
        <f>IF(AND($B57&lt;=AU$6,IF($C57&lt;1,50000,$C57)&gt;AU$6),$D57/12,0)*(1+$E57)^COUNTIF($I$4:AT$4,12)*(1+$F$22)</f>
        <v>0</v>
      </c>
      <c r="AV57" s="35">
        <f>IF(AND($B57&lt;=AV$6,IF($C57&lt;1,50000,$C57)&gt;AV$6),$D57/12,0)*(1+$E57)^COUNTIF($I$4:AU$4,12)*(1+$F$22)</f>
        <v>0</v>
      </c>
      <c r="AW57" s="35">
        <f>IF(AND($B57&lt;=AW$6,IF($C57&lt;1,50000,$C57)&gt;AW$6),$D57/12,0)*(1+$E57)^COUNTIF($I$4:AV$4,12)*(1+$F$22)</f>
        <v>0</v>
      </c>
      <c r="AX57" s="35">
        <f>IF(AND($B57&lt;=AX$6,IF($C57&lt;1,50000,$C57)&gt;AX$6),$D57/12,0)*(1+$E57)^COUNTIF($I$4:AW$4,12)*(1+$F$22)</f>
        <v>0</v>
      </c>
      <c r="AY57" s="35">
        <f>IF(AND($B57&lt;=AY$6,IF($C57&lt;1,50000,$C57)&gt;AY$6),$D57/12,0)*(1+$E57)^COUNTIF($I$4:AX$4,12)*(1+$F$22)</f>
        <v>0</v>
      </c>
      <c r="AZ57" s="35">
        <f>IF(AND($B57&lt;=AZ$6,IF($C57&lt;1,50000,$C57)&gt;AZ$6),$D57/12,0)*(1+$E57)^COUNTIF($I$4:AY$4,12)*(1+$F$22)</f>
        <v>0</v>
      </c>
      <c r="BA57" s="35">
        <f>IF(AND($B57&lt;=BA$6,IF($C57&lt;1,50000,$C57)&gt;BA$6),$D57/12,0)*(1+$E57)^COUNTIF($I$4:AZ$4,12)*(1+$F$22)</f>
        <v>0</v>
      </c>
      <c r="BB57" s="35">
        <f>IF(AND($B57&lt;=BB$6,IF($C57&lt;1,50000,$C57)&gt;BB$6),$D57/12,0)*(1+$E57)^COUNTIF($I$4:BA$4,12)*(1+$F$22)</f>
        <v>0</v>
      </c>
      <c r="BC57" s="35">
        <f>IF(AND($B57&lt;=BC$6,IF($C57&lt;1,50000,$C57)&gt;BC$6),$D57/12,0)*(1+$E57)^COUNTIF($I$4:BB$4,12)*(1+$F$22)</f>
        <v>0</v>
      </c>
      <c r="BD57" s="35">
        <f>IF(AND($B57&lt;=BD$6,IF($C57&lt;1,50000,$C57)&gt;BD$6),$D57/12,0)*(1+$E57)^COUNTIF($I$4:BC$4,12)*(1+$F$22)</f>
        <v>0</v>
      </c>
      <c r="BE57" s="35">
        <f>IF(AND($B57&lt;=BE$6,IF($C57&lt;1,50000,$C57)&gt;BE$6),$D57/12,0)*(1+$E57)^COUNTIF($I$4:BD$4,12)*(1+$F$22)</f>
        <v>0</v>
      </c>
    </row>
    <row r="58" spans="2:64" s="100" customFormat="1" ht="17" outlineLevel="1" thickBot="1" x14ac:dyDescent="0.25">
      <c r="B58" s="335"/>
      <c r="C58" s="336"/>
      <c r="D58" s="337"/>
      <c r="E58" s="338"/>
      <c r="F58" s="320"/>
      <c r="H58" s="268"/>
      <c r="I58" s="99" t="s">
        <v>46</v>
      </c>
      <c r="J58" s="33">
        <f>IF(AND($B58&lt;=J$6,IF($C58&lt;1,50000,$C58)&gt;J$6),$D58/12,0)*(1+$E58)^COUNTIF($I$4:I$4,12)*(1+$F$22)</f>
        <v>0</v>
      </c>
      <c r="K58" s="33">
        <f>IF(AND($B58&lt;=K$6,IF($C58&lt;1,50000,$C58)&gt;K$6),$D58/12,0)*(1+$E58)^COUNTIF($I$4:J$4,12)*(1+$F$22)</f>
        <v>0</v>
      </c>
      <c r="L58" s="33">
        <f>IF(AND($B58&lt;=L$6,IF($C58&lt;1,50000,$C58)&gt;L$6),$D58/12,0)*(1+$E58)^COUNTIF($I$4:K$4,12)*(1+$F$22)</f>
        <v>0</v>
      </c>
      <c r="M58" s="33">
        <f>IF(AND($B58&lt;=M$6,IF($C58&lt;1,50000,$C58)&gt;M$6),$D58/12,0)*(1+$E58)^COUNTIF($I$4:L$4,12)*(1+$F$22)</f>
        <v>0</v>
      </c>
      <c r="N58" s="33">
        <f>IF(AND($B58&lt;=N$6,IF($C58&lt;1,50000,$C58)&gt;N$6),$D58/12,0)*(1+$E58)^COUNTIF($I$4:M$4,12)*(1+$F$22)</f>
        <v>0</v>
      </c>
      <c r="O58" s="33">
        <f>IF(AND($B58&lt;=O$6,IF($C58&lt;1,50000,$C58)&gt;O$6),$D58/12,0)*(1+$E58)^COUNTIF($I$4:N$4,12)*(1+$F$22)</f>
        <v>0</v>
      </c>
      <c r="P58" s="33">
        <f>IF(AND($B58&lt;=P$6,IF($C58&lt;1,50000,$C58)&gt;P$6),$D58/12,0)*(1+$E58)^COUNTIF($I$4:O$4,12)*(1+$F$22)</f>
        <v>0</v>
      </c>
      <c r="Q58" s="33">
        <f>IF(AND($B58&lt;=Q$6,IF($C58&lt;1,50000,$C58)&gt;Q$6),$D58/12,0)*(1+$E58)^COUNTIF($I$4:P$4,12)*(1+$F$22)</f>
        <v>0</v>
      </c>
      <c r="R58" s="33">
        <f>IF(AND($B58&lt;=R$6,IF($C58&lt;1,50000,$C58)&gt;R$6),$D58/12,0)*(1+$E58)^COUNTIF($I$4:Q$4,12)*(1+$F$22)</f>
        <v>0</v>
      </c>
      <c r="S58" s="33">
        <f>IF(AND($B58&lt;=S$6,IF($C58&lt;1,50000,$C58)&gt;S$6),$D58/12,0)*(1+$E58)^COUNTIF($I$4:R$4,12)*(1+$F$22)</f>
        <v>0</v>
      </c>
      <c r="T58" s="33">
        <f>IF(AND($B58&lt;=T$6,IF($C58&lt;1,50000,$C58)&gt;T$6),$D58/12,0)*(1+$E58)^COUNTIF($I$4:S$4,12)*(1+$F$22)</f>
        <v>0</v>
      </c>
      <c r="U58" s="33">
        <f>IF(AND($B58&lt;=U$6,IF($C58&lt;1,50000,$C58)&gt;U$6),$D58/12,0)*(1+$E58)^COUNTIF($I$4:T$4,12)*(1+$F$22)</f>
        <v>0</v>
      </c>
      <c r="V58" s="33">
        <f>IF(AND($B58&lt;=V$6,IF($C58&lt;1,50000,$C58)&gt;V$6),$D58/12,0)*(1+$E58)^COUNTIF($I$4:U$4,12)*(1+$F$22)</f>
        <v>0</v>
      </c>
      <c r="W58" s="35">
        <f>IF(AND($B58&lt;=W$6,IF($C58&lt;1,50000,$C58)&gt;W$6),$D58/12,0)*(1+$E58)^COUNTIF($I$4:V$4,12)*(1+$F$22)</f>
        <v>0</v>
      </c>
      <c r="X58" s="35">
        <f>IF(AND($B58&lt;=X$6,IF($C58&lt;1,50000,$C58)&gt;X$6),$D58/12,0)*(1+$E58)^COUNTIF($I$4:W$4,12)*(1+$F$22)</f>
        <v>0</v>
      </c>
      <c r="Y58" s="35">
        <f>IF(AND($B58&lt;=Y$6,IF($C58&lt;1,50000,$C58)&gt;Y$6),$D58/12,0)*(1+$E58)^COUNTIF($I$4:X$4,12)*(1+$F$22)</f>
        <v>0</v>
      </c>
      <c r="Z58" s="35">
        <f>IF(AND($B58&lt;=Z$6,IF($C58&lt;1,50000,$C58)&gt;Z$6),$D58/12,0)*(1+$E58)^COUNTIF($I$4:Y$4,12)*(1+$F$22)</f>
        <v>0</v>
      </c>
      <c r="AA58" s="35">
        <f>IF(AND($B58&lt;=AA$6,IF($C58&lt;1,50000,$C58)&gt;AA$6),$D58/12,0)*(1+$E58)^COUNTIF($I$4:Z$4,12)*(1+$F$22)</f>
        <v>0</v>
      </c>
      <c r="AB58" s="35">
        <f>IF(AND($B58&lt;=AB$6,IF($C58&lt;1,50000,$C58)&gt;AB$6),$D58/12,0)*(1+$E58)^COUNTIF($I$4:AA$4,12)*(1+$F$22)</f>
        <v>0</v>
      </c>
      <c r="AC58" s="35">
        <f>IF(AND($B58&lt;=AC$6,IF($C58&lt;1,50000,$C58)&gt;AC$6),$D58/12,0)*(1+$E58)^COUNTIF($I$4:AB$4,12)*(1+$F$22)</f>
        <v>0</v>
      </c>
      <c r="AD58" s="35">
        <f>IF(AND($B58&lt;=AD$6,IF($C58&lt;1,50000,$C58)&gt;AD$6),$D58/12,0)*(1+$E58)^COUNTIF($I$4:AC$4,12)*(1+$F$22)</f>
        <v>0</v>
      </c>
      <c r="AE58" s="35">
        <f>IF(AND($B58&lt;=AE$6,IF($C58&lt;1,50000,$C58)&gt;AE$6),$D58/12,0)*(1+$E58)^COUNTIF($I$4:AD$4,12)*(1+$F$22)</f>
        <v>0</v>
      </c>
      <c r="AF58" s="35">
        <f>IF(AND($B58&lt;=AF$6,IF($C58&lt;1,50000,$C58)&gt;AF$6),$D58/12,0)*(1+$E58)^COUNTIF($I$4:AE$4,12)*(1+$F$22)</f>
        <v>0</v>
      </c>
      <c r="AG58" s="35">
        <f>IF(AND($B58&lt;=AG$6,IF($C58&lt;1,50000,$C58)&gt;AG$6),$D58/12,0)*(1+$E58)^COUNTIF($I$4:AF$4,12)*(1+$F$22)</f>
        <v>0</v>
      </c>
      <c r="AH58" s="35">
        <f>IF(AND($B58&lt;=AH$6,IF($C58&lt;1,50000,$C58)&gt;AH$6),$D58/12,0)*(1+$E58)^COUNTIF($I$4:AG$4,12)*(1+$F$22)</f>
        <v>0</v>
      </c>
      <c r="AI58" s="35">
        <f>IF(AND($B58&lt;=AI$6,IF($C58&lt;1,50000,$C58)&gt;AI$6),$D58/12,0)*(1+$E58)^COUNTIF($I$4:AH$4,12)*(1+$F$22)</f>
        <v>0</v>
      </c>
      <c r="AJ58" s="35">
        <f>IF(AND($B58&lt;=AJ$6,IF($C58&lt;1,50000,$C58)&gt;AJ$6),$D58/12,0)*(1+$E58)^COUNTIF($I$4:AI$4,12)*(1+$F$22)</f>
        <v>0</v>
      </c>
      <c r="AK58" s="35">
        <f>IF(AND($B58&lt;=AK$6,IF($C58&lt;1,50000,$C58)&gt;AK$6),$D58/12,0)*(1+$E58)^COUNTIF($I$4:AJ$4,12)*(1+$F$22)</f>
        <v>0</v>
      </c>
      <c r="AL58" s="35">
        <f>IF(AND($B58&lt;=AL$6,IF($C58&lt;1,50000,$C58)&gt;AL$6),$D58/12,0)*(1+$E58)^COUNTIF($I$4:AK$4,12)*(1+$F$22)</f>
        <v>0</v>
      </c>
      <c r="AM58" s="35">
        <f>IF(AND($B58&lt;=AM$6,IF($C58&lt;1,50000,$C58)&gt;AM$6),$D58/12,0)*(1+$E58)^COUNTIF($I$4:AL$4,12)*(1+$F$22)</f>
        <v>0</v>
      </c>
      <c r="AN58" s="35">
        <f>IF(AND($B58&lt;=AN$6,IF($C58&lt;1,50000,$C58)&gt;AN$6),$D58/12,0)*(1+$E58)^COUNTIF($I$4:AM$4,12)*(1+$F$22)</f>
        <v>0</v>
      </c>
      <c r="AO58" s="35">
        <f>IF(AND($B58&lt;=AO$6,IF($C58&lt;1,50000,$C58)&gt;AO$6),$D58/12,0)*(1+$E58)^COUNTIF($I$4:AN$4,12)*(1+$F$22)</f>
        <v>0</v>
      </c>
      <c r="AP58" s="35">
        <f>IF(AND($B58&lt;=AP$6,IF($C58&lt;1,50000,$C58)&gt;AP$6),$D58/12,0)*(1+$E58)^COUNTIF($I$4:AO$4,12)*(1+$F$22)</f>
        <v>0</v>
      </c>
      <c r="AQ58" s="35">
        <f>IF(AND($B58&lt;=AQ$6,IF($C58&lt;1,50000,$C58)&gt;AQ$6),$D58/12,0)*(1+$E58)^COUNTIF($I$4:AP$4,12)*(1+$F$22)</f>
        <v>0</v>
      </c>
      <c r="AR58" s="35">
        <f>IF(AND($B58&lt;=AR$6,IF($C58&lt;1,50000,$C58)&gt;AR$6),$D58/12,0)*(1+$E58)^COUNTIF($I$4:AQ$4,12)*(1+$F$22)</f>
        <v>0</v>
      </c>
      <c r="AS58" s="35">
        <f>IF(AND($B58&lt;=AS$6,IF($C58&lt;1,50000,$C58)&gt;AS$6),$D58/12,0)*(1+$E58)^COUNTIF($I$4:AR$4,12)*(1+$F$22)</f>
        <v>0</v>
      </c>
      <c r="AT58" s="35">
        <f>IF(AND($B58&lt;=AT$6,IF($C58&lt;1,50000,$C58)&gt;AT$6),$D58/12,0)*(1+$E58)^COUNTIF($I$4:AS$4,12)*(1+$F$22)</f>
        <v>0</v>
      </c>
      <c r="AU58" s="35">
        <f>IF(AND($B58&lt;=AU$6,IF($C58&lt;1,50000,$C58)&gt;AU$6),$D58/12,0)*(1+$E58)^COUNTIF($I$4:AT$4,12)*(1+$F$22)</f>
        <v>0</v>
      </c>
      <c r="AV58" s="35">
        <f>IF(AND($B58&lt;=AV$6,IF($C58&lt;1,50000,$C58)&gt;AV$6),$D58/12,0)*(1+$E58)^COUNTIF($I$4:AU$4,12)*(1+$F$22)</f>
        <v>0</v>
      </c>
      <c r="AW58" s="35">
        <f>IF(AND($B58&lt;=AW$6,IF($C58&lt;1,50000,$C58)&gt;AW$6),$D58/12,0)*(1+$E58)^COUNTIF($I$4:AV$4,12)*(1+$F$22)</f>
        <v>0</v>
      </c>
      <c r="AX58" s="35">
        <f>IF(AND($B58&lt;=AX$6,IF($C58&lt;1,50000,$C58)&gt;AX$6),$D58/12,0)*(1+$E58)^COUNTIF($I$4:AW$4,12)*(1+$F$22)</f>
        <v>0</v>
      </c>
      <c r="AY58" s="35">
        <f>IF(AND($B58&lt;=AY$6,IF($C58&lt;1,50000,$C58)&gt;AY$6),$D58/12,0)*(1+$E58)^COUNTIF($I$4:AX$4,12)*(1+$F$22)</f>
        <v>0</v>
      </c>
      <c r="AZ58" s="35">
        <f>IF(AND($B58&lt;=AZ$6,IF($C58&lt;1,50000,$C58)&gt;AZ$6),$D58/12,0)*(1+$E58)^COUNTIF($I$4:AY$4,12)*(1+$F$22)</f>
        <v>0</v>
      </c>
      <c r="BA58" s="35">
        <f>IF(AND($B58&lt;=BA$6,IF($C58&lt;1,50000,$C58)&gt;BA$6),$D58/12,0)*(1+$E58)^COUNTIF($I$4:AZ$4,12)*(1+$F$22)</f>
        <v>0</v>
      </c>
      <c r="BB58" s="35">
        <f>IF(AND($B58&lt;=BB$6,IF($C58&lt;1,50000,$C58)&gt;BB$6),$D58/12,0)*(1+$E58)^COUNTIF($I$4:BA$4,12)*(1+$F$22)</f>
        <v>0</v>
      </c>
      <c r="BC58" s="35">
        <f>IF(AND($B58&lt;=BC$6,IF($C58&lt;1,50000,$C58)&gt;BC$6),$D58/12,0)*(1+$E58)^COUNTIF($I$4:BB$4,12)*(1+$F$22)</f>
        <v>0</v>
      </c>
      <c r="BD58" s="35">
        <f>IF(AND($B58&lt;=BD$6,IF($C58&lt;1,50000,$C58)&gt;BD$6),$D58/12,0)*(1+$E58)^COUNTIF($I$4:BC$4,12)*(1+$F$22)</f>
        <v>0</v>
      </c>
      <c r="BE58" s="35">
        <f>IF(AND($B58&lt;=BE$6,IF($C58&lt;1,50000,$C58)&gt;BE$6),$D58/12,0)*(1+$E58)^COUNTIF($I$4:BD$4,12)*(1+$F$22)</f>
        <v>0</v>
      </c>
      <c r="BF58" s="33"/>
      <c r="BG58" s="33"/>
      <c r="BH58" s="33"/>
      <c r="BI58" s="33"/>
      <c r="BJ58" s="33"/>
      <c r="BK58" s="33"/>
      <c r="BL58" s="33"/>
    </row>
    <row r="59" spans="2:64" s="33" customFormat="1" ht="17" outlineLevel="1" thickBot="1" x14ac:dyDescent="0.25">
      <c r="B59" s="316"/>
      <c r="C59" s="317"/>
      <c r="D59" s="318"/>
      <c r="E59" s="319"/>
      <c r="F59" s="320"/>
      <c r="H59" s="267"/>
      <c r="I59" s="99" t="s">
        <v>47</v>
      </c>
      <c r="J59" s="33">
        <f>IF(AND($B59&lt;=J$6,IF($C59&lt;1,50000,$C59)&gt;J$6),$D59/12,0)*(1+$E59)^COUNTIF($I$4:I$4,12)*(1+$F$22)</f>
        <v>0</v>
      </c>
      <c r="K59" s="33">
        <f>IF(AND($B59&lt;=K$6,IF($C59&lt;1,50000,$C59)&gt;K$6),$D59/12,0)*(1+$E59)^COUNTIF($I$4:J$4,12)*(1+$F$22)</f>
        <v>0</v>
      </c>
      <c r="L59" s="33">
        <f>IF(AND($B59&lt;=L$6,IF($C59&lt;1,50000,$C59)&gt;L$6),$D59/12,0)*(1+$E59)^COUNTIF($I$4:K$4,12)*(1+$F$22)</f>
        <v>0</v>
      </c>
      <c r="M59" s="33">
        <f>IF(AND($B59&lt;=M$6,IF($C59&lt;1,50000,$C59)&gt;M$6),$D59/12,0)*(1+$E59)^COUNTIF($I$4:L$4,12)*(1+$F$22)</f>
        <v>0</v>
      </c>
      <c r="N59" s="33">
        <f>IF(AND($B59&lt;=N$6,IF($C59&lt;1,50000,$C59)&gt;N$6),$D59/12,0)*(1+$E59)^COUNTIF($I$4:M$4,12)*(1+$F$22)</f>
        <v>0</v>
      </c>
      <c r="O59" s="33">
        <f>IF(AND($B59&lt;=O$6,IF($C59&lt;1,50000,$C59)&gt;O$6),$D59/12,0)*(1+$E59)^COUNTIF($I$4:N$4,12)*(1+$F$22)</f>
        <v>0</v>
      </c>
      <c r="P59" s="33">
        <f>IF(AND($B59&lt;=P$6,IF($C59&lt;1,50000,$C59)&gt;P$6),$D59/12,0)*(1+$E59)^COUNTIF($I$4:O$4,12)*(1+$F$22)</f>
        <v>0</v>
      </c>
      <c r="Q59" s="33">
        <f>IF(AND($B59&lt;=Q$6,IF($C59&lt;1,50000,$C59)&gt;Q$6),$D59/12,0)*(1+$E59)^COUNTIF($I$4:P$4,12)*(1+$F$22)</f>
        <v>0</v>
      </c>
      <c r="R59" s="33">
        <f>IF(AND($B59&lt;=R$6,IF($C59&lt;1,50000,$C59)&gt;R$6),$D59/12,0)*(1+$E59)^COUNTIF($I$4:Q$4,12)*(1+$F$22)</f>
        <v>0</v>
      </c>
      <c r="S59" s="33">
        <f>IF(AND($B59&lt;=S$6,IF($C59&lt;1,50000,$C59)&gt;S$6),$D59/12,0)*(1+$E59)^COUNTIF($I$4:R$4,12)*(1+$F$22)</f>
        <v>0</v>
      </c>
      <c r="T59" s="33">
        <f>IF(AND($B59&lt;=T$6,IF($C59&lt;1,50000,$C59)&gt;T$6),$D59/12,0)*(1+$E59)^COUNTIF($I$4:S$4,12)*(1+$F$22)</f>
        <v>0</v>
      </c>
      <c r="U59" s="33">
        <f>IF(AND($B59&lt;=U$6,IF($C59&lt;1,50000,$C59)&gt;U$6),$D59/12,0)*(1+$E59)^COUNTIF($I$4:T$4,12)*(1+$F$22)</f>
        <v>0</v>
      </c>
      <c r="V59" s="33">
        <f>IF(AND($B59&lt;=V$6,IF($C59&lt;1,50000,$C59)&gt;V$6),$D59/12,0)*(1+$E59)^COUNTIF($I$4:U$4,12)*(1+$F$22)</f>
        <v>0</v>
      </c>
      <c r="W59" s="35">
        <f>IF(AND($B59&lt;=W$6,IF($C59&lt;1,50000,$C59)&gt;W$6),$D59/12,0)*(1+$E59)^COUNTIF($I$4:V$4,12)*(1+$F$22)</f>
        <v>0</v>
      </c>
      <c r="X59" s="35">
        <f>IF(AND($B59&lt;=X$6,IF($C59&lt;1,50000,$C59)&gt;X$6),$D59/12,0)*(1+$E59)^COUNTIF($I$4:W$4,12)*(1+$F$22)</f>
        <v>0</v>
      </c>
      <c r="Y59" s="35">
        <f>IF(AND($B59&lt;=Y$6,IF($C59&lt;1,50000,$C59)&gt;Y$6),$D59/12,0)*(1+$E59)^COUNTIF($I$4:X$4,12)*(1+$F$22)</f>
        <v>0</v>
      </c>
      <c r="Z59" s="35">
        <f>IF(AND($B59&lt;=Z$6,IF($C59&lt;1,50000,$C59)&gt;Z$6),$D59/12,0)*(1+$E59)^COUNTIF($I$4:Y$4,12)*(1+$F$22)</f>
        <v>0</v>
      </c>
      <c r="AA59" s="35">
        <f>IF(AND($B59&lt;=AA$6,IF($C59&lt;1,50000,$C59)&gt;AA$6),$D59/12,0)*(1+$E59)^COUNTIF($I$4:Z$4,12)*(1+$F$22)</f>
        <v>0</v>
      </c>
      <c r="AB59" s="35">
        <f>IF(AND($B59&lt;=AB$6,IF($C59&lt;1,50000,$C59)&gt;AB$6),$D59/12,0)*(1+$E59)^COUNTIF($I$4:AA$4,12)*(1+$F$22)</f>
        <v>0</v>
      </c>
      <c r="AC59" s="35">
        <f>IF(AND($B59&lt;=AC$6,IF($C59&lt;1,50000,$C59)&gt;AC$6),$D59/12,0)*(1+$E59)^COUNTIF($I$4:AB$4,12)*(1+$F$22)</f>
        <v>0</v>
      </c>
      <c r="AD59" s="35">
        <f>IF(AND($B59&lt;=AD$6,IF($C59&lt;1,50000,$C59)&gt;AD$6),$D59/12,0)*(1+$E59)^COUNTIF($I$4:AC$4,12)*(1+$F$22)</f>
        <v>0</v>
      </c>
      <c r="AE59" s="35">
        <f>IF(AND($B59&lt;=AE$6,IF($C59&lt;1,50000,$C59)&gt;AE$6),$D59/12,0)*(1+$E59)^COUNTIF($I$4:AD$4,12)*(1+$F$22)</f>
        <v>0</v>
      </c>
      <c r="AF59" s="35">
        <f>IF(AND($B59&lt;=AF$6,IF($C59&lt;1,50000,$C59)&gt;AF$6),$D59/12,0)*(1+$E59)^COUNTIF($I$4:AE$4,12)*(1+$F$22)</f>
        <v>0</v>
      </c>
      <c r="AG59" s="35">
        <f>IF(AND($B59&lt;=AG$6,IF($C59&lt;1,50000,$C59)&gt;AG$6),$D59/12,0)*(1+$E59)^COUNTIF($I$4:AF$4,12)*(1+$F$22)</f>
        <v>0</v>
      </c>
      <c r="AH59" s="35">
        <f>IF(AND($B59&lt;=AH$6,IF($C59&lt;1,50000,$C59)&gt;AH$6),$D59/12,0)*(1+$E59)^COUNTIF($I$4:AG$4,12)*(1+$F$22)</f>
        <v>0</v>
      </c>
      <c r="AI59" s="35">
        <f>IF(AND($B59&lt;=AI$6,IF($C59&lt;1,50000,$C59)&gt;AI$6),$D59/12,0)*(1+$E59)^COUNTIF($I$4:AH$4,12)*(1+$F$22)</f>
        <v>0</v>
      </c>
      <c r="AJ59" s="35">
        <f>IF(AND($B59&lt;=AJ$6,IF($C59&lt;1,50000,$C59)&gt;AJ$6),$D59/12,0)*(1+$E59)^COUNTIF($I$4:AI$4,12)*(1+$F$22)</f>
        <v>0</v>
      </c>
      <c r="AK59" s="35">
        <f>IF(AND($B59&lt;=AK$6,IF($C59&lt;1,50000,$C59)&gt;AK$6),$D59/12,0)*(1+$E59)^COUNTIF($I$4:AJ$4,12)*(1+$F$22)</f>
        <v>0</v>
      </c>
      <c r="AL59" s="35">
        <f>IF(AND($B59&lt;=AL$6,IF($C59&lt;1,50000,$C59)&gt;AL$6),$D59/12,0)*(1+$E59)^COUNTIF($I$4:AK$4,12)*(1+$F$22)</f>
        <v>0</v>
      </c>
      <c r="AM59" s="35">
        <f>IF(AND($B59&lt;=AM$6,IF($C59&lt;1,50000,$C59)&gt;AM$6),$D59/12,0)*(1+$E59)^COUNTIF($I$4:AL$4,12)*(1+$F$22)</f>
        <v>0</v>
      </c>
      <c r="AN59" s="35">
        <f>IF(AND($B59&lt;=AN$6,IF($C59&lt;1,50000,$C59)&gt;AN$6),$D59/12,0)*(1+$E59)^COUNTIF($I$4:AM$4,12)*(1+$F$22)</f>
        <v>0</v>
      </c>
      <c r="AO59" s="35">
        <f>IF(AND($B59&lt;=AO$6,IF($C59&lt;1,50000,$C59)&gt;AO$6),$D59/12,0)*(1+$E59)^COUNTIF($I$4:AN$4,12)*(1+$F$22)</f>
        <v>0</v>
      </c>
      <c r="AP59" s="35">
        <f>IF(AND($B59&lt;=AP$6,IF($C59&lt;1,50000,$C59)&gt;AP$6),$D59/12,0)*(1+$E59)^COUNTIF($I$4:AO$4,12)*(1+$F$22)</f>
        <v>0</v>
      </c>
      <c r="AQ59" s="35">
        <f>IF(AND($B59&lt;=AQ$6,IF($C59&lt;1,50000,$C59)&gt;AQ$6),$D59/12,0)*(1+$E59)^COUNTIF($I$4:AP$4,12)*(1+$F$22)</f>
        <v>0</v>
      </c>
      <c r="AR59" s="35">
        <f>IF(AND($B59&lt;=AR$6,IF($C59&lt;1,50000,$C59)&gt;AR$6),$D59/12,0)*(1+$E59)^COUNTIF($I$4:AQ$4,12)*(1+$F$22)</f>
        <v>0</v>
      </c>
      <c r="AS59" s="35">
        <f>IF(AND($B59&lt;=AS$6,IF($C59&lt;1,50000,$C59)&gt;AS$6),$D59/12,0)*(1+$E59)^COUNTIF($I$4:AR$4,12)*(1+$F$22)</f>
        <v>0</v>
      </c>
      <c r="AT59" s="35">
        <f>IF(AND($B59&lt;=AT$6,IF($C59&lt;1,50000,$C59)&gt;AT$6),$D59/12,0)*(1+$E59)^COUNTIF($I$4:AS$4,12)*(1+$F$22)</f>
        <v>0</v>
      </c>
      <c r="AU59" s="35">
        <f>IF(AND($B59&lt;=AU$6,IF($C59&lt;1,50000,$C59)&gt;AU$6),$D59/12,0)*(1+$E59)^COUNTIF($I$4:AT$4,12)*(1+$F$22)</f>
        <v>0</v>
      </c>
      <c r="AV59" s="35">
        <f>IF(AND($B59&lt;=AV$6,IF($C59&lt;1,50000,$C59)&gt;AV$6),$D59/12,0)*(1+$E59)^COUNTIF($I$4:AU$4,12)*(1+$F$22)</f>
        <v>0</v>
      </c>
      <c r="AW59" s="35">
        <f>IF(AND($B59&lt;=AW$6,IF($C59&lt;1,50000,$C59)&gt;AW$6),$D59/12,0)*(1+$E59)^COUNTIF($I$4:AV$4,12)*(1+$F$22)</f>
        <v>0</v>
      </c>
      <c r="AX59" s="35">
        <f>IF(AND($B59&lt;=AX$6,IF($C59&lt;1,50000,$C59)&gt;AX$6),$D59/12,0)*(1+$E59)^COUNTIF($I$4:AW$4,12)*(1+$F$22)</f>
        <v>0</v>
      </c>
      <c r="AY59" s="35">
        <f>IF(AND($B59&lt;=AY$6,IF($C59&lt;1,50000,$C59)&gt;AY$6),$D59/12,0)*(1+$E59)^COUNTIF($I$4:AX$4,12)*(1+$F$22)</f>
        <v>0</v>
      </c>
      <c r="AZ59" s="35">
        <f>IF(AND($B59&lt;=AZ$6,IF($C59&lt;1,50000,$C59)&gt;AZ$6),$D59/12,0)*(1+$E59)^COUNTIF($I$4:AY$4,12)*(1+$F$22)</f>
        <v>0</v>
      </c>
      <c r="BA59" s="35">
        <f>IF(AND($B59&lt;=BA$6,IF($C59&lt;1,50000,$C59)&gt;BA$6),$D59/12,0)*(1+$E59)^COUNTIF($I$4:AZ$4,12)*(1+$F$22)</f>
        <v>0</v>
      </c>
      <c r="BB59" s="35">
        <f>IF(AND($B59&lt;=BB$6,IF($C59&lt;1,50000,$C59)&gt;BB$6),$D59/12,0)*(1+$E59)^COUNTIF($I$4:BA$4,12)*(1+$F$22)</f>
        <v>0</v>
      </c>
      <c r="BC59" s="35">
        <f>IF(AND($B59&lt;=BC$6,IF($C59&lt;1,50000,$C59)&gt;BC$6),$D59/12,0)*(1+$E59)^COUNTIF($I$4:BB$4,12)*(1+$F$22)</f>
        <v>0</v>
      </c>
      <c r="BD59" s="35">
        <f>IF(AND($B59&lt;=BD$6,IF($C59&lt;1,50000,$C59)&gt;BD$6),$D59/12,0)*(1+$E59)^COUNTIF($I$4:BC$4,12)*(1+$F$22)</f>
        <v>0</v>
      </c>
      <c r="BE59" s="35">
        <f>IF(AND($B59&lt;=BE$6,IF($C59&lt;1,50000,$C59)&gt;BE$6),$D59/12,0)*(1+$E59)^COUNTIF($I$4:BD$4,12)*(1+$F$22)</f>
        <v>0</v>
      </c>
    </row>
    <row r="60" spans="2:64" s="93" customFormat="1" outlineLevel="1" x14ac:dyDescent="0.2">
      <c r="B60" s="191"/>
      <c r="C60" s="191"/>
      <c r="D60" s="192"/>
      <c r="E60" s="193"/>
      <c r="F60" s="193"/>
      <c r="H60" s="269" t="s">
        <v>90</v>
      </c>
      <c r="I60" s="94" t="str">
        <f>"Total "&amp;I54</f>
        <v>Total Customer Support</v>
      </c>
      <c r="J60" s="95">
        <f t="shared" ref="J60:BE60" si="21">SUM(J55:J59)</f>
        <v>1500</v>
      </c>
      <c r="K60" s="95">
        <f t="shared" si="21"/>
        <v>1500</v>
      </c>
      <c r="L60" s="95">
        <f t="shared" si="21"/>
        <v>1500</v>
      </c>
      <c r="M60" s="95">
        <f t="shared" si="21"/>
        <v>1500</v>
      </c>
      <c r="N60" s="95">
        <f t="shared" si="21"/>
        <v>1500</v>
      </c>
      <c r="O60" s="95">
        <f t="shared" si="21"/>
        <v>1500</v>
      </c>
      <c r="P60" s="95">
        <f t="shared" si="21"/>
        <v>1500</v>
      </c>
      <c r="Q60" s="95">
        <f t="shared" si="21"/>
        <v>1500</v>
      </c>
      <c r="R60" s="95">
        <f t="shared" si="21"/>
        <v>1500</v>
      </c>
      <c r="S60" s="95">
        <f t="shared" si="21"/>
        <v>1500</v>
      </c>
      <c r="T60" s="95">
        <f t="shared" si="21"/>
        <v>1500</v>
      </c>
      <c r="U60" s="217">
        <f t="shared" si="21"/>
        <v>1500</v>
      </c>
      <c r="V60" s="217">
        <f t="shared" si="21"/>
        <v>1575</v>
      </c>
      <c r="W60" s="96">
        <f t="shared" si="21"/>
        <v>1575</v>
      </c>
      <c r="X60" s="96">
        <f t="shared" si="21"/>
        <v>1575</v>
      </c>
      <c r="Y60" s="96">
        <f t="shared" si="21"/>
        <v>1575</v>
      </c>
      <c r="Z60" s="96">
        <f t="shared" si="21"/>
        <v>1575</v>
      </c>
      <c r="AA60" s="96">
        <f t="shared" si="21"/>
        <v>1575</v>
      </c>
      <c r="AB60" s="96">
        <f t="shared" si="21"/>
        <v>1575</v>
      </c>
      <c r="AC60" s="96">
        <f t="shared" si="21"/>
        <v>1575</v>
      </c>
      <c r="AD60" s="96">
        <f t="shared" si="21"/>
        <v>1575</v>
      </c>
      <c r="AE60" s="96">
        <f t="shared" si="21"/>
        <v>1575</v>
      </c>
      <c r="AF60" s="96">
        <f t="shared" si="21"/>
        <v>1575</v>
      </c>
      <c r="AG60" s="96">
        <f t="shared" si="21"/>
        <v>1575</v>
      </c>
      <c r="AH60" s="96">
        <f t="shared" si="21"/>
        <v>1653.75</v>
      </c>
      <c r="AI60" s="96">
        <f t="shared" si="21"/>
        <v>1653.75</v>
      </c>
      <c r="AJ60" s="96">
        <f t="shared" si="21"/>
        <v>1653.75</v>
      </c>
      <c r="AK60" s="96">
        <f t="shared" si="21"/>
        <v>1653.75</v>
      </c>
      <c r="AL60" s="96">
        <f t="shared" si="21"/>
        <v>1653.75</v>
      </c>
      <c r="AM60" s="96">
        <f t="shared" si="21"/>
        <v>1653.75</v>
      </c>
      <c r="AN60" s="96">
        <f t="shared" si="21"/>
        <v>1653.75</v>
      </c>
      <c r="AO60" s="96">
        <f t="shared" si="21"/>
        <v>1653.75</v>
      </c>
      <c r="AP60" s="96">
        <f t="shared" si="21"/>
        <v>1653.75</v>
      </c>
      <c r="AQ60" s="96">
        <f t="shared" si="21"/>
        <v>1653.75</v>
      </c>
      <c r="AR60" s="96">
        <f t="shared" si="21"/>
        <v>1653.75</v>
      </c>
      <c r="AS60" s="96">
        <f t="shared" si="21"/>
        <v>1653.75</v>
      </c>
      <c r="AT60" s="96">
        <f t="shared" si="21"/>
        <v>1736.4375000000002</v>
      </c>
      <c r="AU60" s="96">
        <f t="shared" si="21"/>
        <v>1736.4375000000002</v>
      </c>
      <c r="AV60" s="96">
        <f t="shared" si="21"/>
        <v>1736.4375000000002</v>
      </c>
      <c r="AW60" s="96">
        <f t="shared" si="21"/>
        <v>1736.4375000000002</v>
      </c>
      <c r="AX60" s="96">
        <f t="shared" si="21"/>
        <v>1736.4375000000002</v>
      </c>
      <c r="AY60" s="96">
        <f t="shared" si="21"/>
        <v>1736.4375000000002</v>
      </c>
      <c r="AZ60" s="96">
        <f t="shared" si="21"/>
        <v>1736.4375000000002</v>
      </c>
      <c r="BA60" s="96">
        <f t="shared" si="21"/>
        <v>1736.4375000000002</v>
      </c>
      <c r="BB60" s="96">
        <f t="shared" si="21"/>
        <v>1736.4375000000002</v>
      </c>
      <c r="BC60" s="96">
        <f t="shared" si="21"/>
        <v>1736.4375000000002</v>
      </c>
      <c r="BD60" s="96">
        <f t="shared" si="21"/>
        <v>1736.4375000000002</v>
      </c>
      <c r="BE60" s="96">
        <f t="shared" si="21"/>
        <v>1736.4375000000002</v>
      </c>
      <c r="BF60" s="97"/>
      <c r="BG60" s="97"/>
      <c r="BH60" s="97"/>
      <c r="BI60" s="97"/>
      <c r="BJ60" s="97"/>
      <c r="BK60" s="97"/>
      <c r="BL60" s="97"/>
    </row>
    <row r="61" spans="2:64" s="100" customFormat="1" outlineLevel="1" x14ac:dyDescent="0.2">
      <c r="B61" s="115"/>
      <c r="C61" s="115"/>
      <c r="E61" s="36"/>
      <c r="F61" s="36"/>
      <c r="H61" s="270" t="s">
        <v>90</v>
      </c>
      <c r="I61" s="101" t="str">
        <f>I54&amp;" bonuses"</f>
        <v>Customer Support bonuses</v>
      </c>
      <c r="J61" s="33">
        <f>SUMPRODUCT(J55:J59,$F55:$F59)</f>
        <v>225</v>
      </c>
      <c r="K61" s="33">
        <f t="shared" ref="K61:BE61" si="22">SUMPRODUCT(K55:K59,$F55:$F59)</f>
        <v>225</v>
      </c>
      <c r="L61" s="33">
        <f t="shared" si="22"/>
        <v>225</v>
      </c>
      <c r="M61" s="33">
        <f t="shared" si="22"/>
        <v>225</v>
      </c>
      <c r="N61" s="33">
        <f t="shared" si="22"/>
        <v>225</v>
      </c>
      <c r="O61" s="33">
        <f t="shared" si="22"/>
        <v>225</v>
      </c>
      <c r="P61" s="33">
        <f t="shared" si="22"/>
        <v>225</v>
      </c>
      <c r="Q61" s="33">
        <f t="shared" si="22"/>
        <v>225</v>
      </c>
      <c r="R61" s="33">
        <f t="shared" si="22"/>
        <v>225</v>
      </c>
      <c r="S61" s="33">
        <f t="shared" si="22"/>
        <v>225</v>
      </c>
      <c r="T61" s="33">
        <f t="shared" si="22"/>
        <v>225</v>
      </c>
      <c r="U61" s="34">
        <f t="shared" si="22"/>
        <v>225</v>
      </c>
      <c r="V61" s="34">
        <f t="shared" si="22"/>
        <v>236.25</v>
      </c>
      <c r="W61" s="35">
        <f t="shared" si="22"/>
        <v>236.25</v>
      </c>
      <c r="X61" s="35">
        <f t="shared" si="22"/>
        <v>236.25</v>
      </c>
      <c r="Y61" s="35">
        <f t="shared" si="22"/>
        <v>236.25</v>
      </c>
      <c r="Z61" s="35">
        <f t="shared" si="22"/>
        <v>236.25</v>
      </c>
      <c r="AA61" s="35">
        <f t="shared" si="22"/>
        <v>236.25</v>
      </c>
      <c r="AB61" s="35">
        <f t="shared" si="22"/>
        <v>236.25</v>
      </c>
      <c r="AC61" s="35">
        <f t="shared" si="22"/>
        <v>236.25</v>
      </c>
      <c r="AD61" s="35">
        <f t="shared" si="22"/>
        <v>236.25</v>
      </c>
      <c r="AE61" s="35">
        <f t="shared" si="22"/>
        <v>236.25</v>
      </c>
      <c r="AF61" s="35">
        <f t="shared" si="22"/>
        <v>236.25</v>
      </c>
      <c r="AG61" s="35">
        <f t="shared" si="22"/>
        <v>236.25</v>
      </c>
      <c r="AH61" s="35">
        <f t="shared" si="22"/>
        <v>248.0625</v>
      </c>
      <c r="AI61" s="35">
        <f t="shared" si="22"/>
        <v>248.0625</v>
      </c>
      <c r="AJ61" s="35">
        <f t="shared" si="22"/>
        <v>248.0625</v>
      </c>
      <c r="AK61" s="35">
        <f t="shared" si="22"/>
        <v>248.0625</v>
      </c>
      <c r="AL61" s="35">
        <f t="shared" si="22"/>
        <v>248.0625</v>
      </c>
      <c r="AM61" s="35">
        <f t="shared" si="22"/>
        <v>248.0625</v>
      </c>
      <c r="AN61" s="35">
        <f t="shared" si="22"/>
        <v>248.0625</v>
      </c>
      <c r="AO61" s="35">
        <f t="shared" si="22"/>
        <v>248.0625</v>
      </c>
      <c r="AP61" s="35">
        <f t="shared" si="22"/>
        <v>248.0625</v>
      </c>
      <c r="AQ61" s="35">
        <f t="shared" si="22"/>
        <v>248.0625</v>
      </c>
      <c r="AR61" s="35">
        <f t="shared" si="22"/>
        <v>248.0625</v>
      </c>
      <c r="AS61" s="35">
        <f t="shared" si="22"/>
        <v>248.0625</v>
      </c>
      <c r="AT61" s="35">
        <f t="shared" si="22"/>
        <v>260.46562500000005</v>
      </c>
      <c r="AU61" s="35">
        <f t="shared" si="22"/>
        <v>260.46562500000005</v>
      </c>
      <c r="AV61" s="35">
        <f t="shared" si="22"/>
        <v>260.46562500000005</v>
      </c>
      <c r="AW61" s="35">
        <f t="shared" si="22"/>
        <v>260.46562500000005</v>
      </c>
      <c r="AX61" s="35">
        <f t="shared" si="22"/>
        <v>260.46562500000005</v>
      </c>
      <c r="AY61" s="35">
        <f t="shared" si="22"/>
        <v>260.46562500000005</v>
      </c>
      <c r="AZ61" s="35">
        <f t="shared" si="22"/>
        <v>260.46562500000005</v>
      </c>
      <c r="BA61" s="35">
        <f t="shared" si="22"/>
        <v>260.46562500000005</v>
      </c>
      <c r="BB61" s="35">
        <f t="shared" si="22"/>
        <v>260.46562500000005</v>
      </c>
      <c r="BC61" s="35">
        <f t="shared" si="22"/>
        <v>260.46562500000005</v>
      </c>
      <c r="BD61" s="35">
        <f t="shared" si="22"/>
        <v>260.46562500000005</v>
      </c>
      <c r="BE61" s="35">
        <f t="shared" si="22"/>
        <v>260.46562500000005</v>
      </c>
      <c r="BF61" s="33"/>
      <c r="BG61" s="33"/>
      <c r="BH61" s="33"/>
      <c r="BI61" s="33"/>
      <c r="BJ61" s="33"/>
      <c r="BK61" s="33"/>
      <c r="BL61" s="33"/>
    </row>
    <row r="62" spans="2:64" s="102" customFormat="1" outlineLevel="1" x14ac:dyDescent="0.2">
      <c r="B62" s="116"/>
      <c r="C62" s="116"/>
      <c r="E62" s="80"/>
      <c r="F62" s="80"/>
      <c r="H62" s="271"/>
      <c r="I62" s="103" t="s">
        <v>69</v>
      </c>
      <c r="J62" s="104">
        <f>COUNTIF(J55:J59, "&gt;1")</f>
        <v>1</v>
      </c>
      <c r="K62" s="104">
        <f t="shared" ref="K62:BE62" si="23">COUNTIF(K55:K59, "&gt;1")</f>
        <v>1</v>
      </c>
      <c r="L62" s="104">
        <f t="shared" si="23"/>
        <v>1</v>
      </c>
      <c r="M62" s="104">
        <f t="shared" si="23"/>
        <v>1</v>
      </c>
      <c r="N62" s="104">
        <f t="shared" si="23"/>
        <v>1</v>
      </c>
      <c r="O62" s="104">
        <f t="shared" si="23"/>
        <v>1</v>
      </c>
      <c r="P62" s="104">
        <f t="shared" si="23"/>
        <v>1</v>
      </c>
      <c r="Q62" s="104">
        <f t="shared" si="23"/>
        <v>1</v>
      </c>
      <c r="R62" s="104">
        <f t="shared" si="23"/>
        <v>1</v>
      </c>
      <c r="S62" s="104">
        <f t="shared" si="23"/>
        <v>1</v>
      </c>
      <c r="T62" s="104">
        <f t="shared" si="23"/>
        <v>1</v>
      </c>
      <c r="U62" s="218">
        <f t="shared" si="23"/>
        <v>1</v>
      </c>
      <c r="V62" s="218">
        <f t="shared" si="23"/>
        <v>1</v>
      </c>
      <c r="W62" s="105">
        <f t="shared" si="23"/>
        <v>1</v>
      </c>
      <c r="X62" s="105">
        <f t="shared" si="23"/>
        <v>1</v>
      </c>
      <c r="Y62" s="105">
        <f t="shared" si="23"/>
        <v>1</v>
      </c>
      <c r="Z62" s="105">
        <f t="shared" si="23"/>
        <v>1</v>
      </c>
      <c r="AA62" s="105">
        <f t="shared" si="23"/>
        <v>1</v>
      </c>
      <c r="AB62" s="105">
        <f t="shared" si="23"/>
        <v>1</v>
      </c>
      <c r="AC62" s="105">
        <f t="shared" si="23"/>
        <v>1</v>
      </c>
      <c r="AD62" s="105">
        <f t="shared" si="23"/>
        <v>1</v>
      </c>
      <c r="AE62" s="105">
        <f t="shared" si="23"/>
        <v>1</v>
      </c>
      <c r="AF62" s="105">
        <f t="shared" si="23"/>
        <v>1</v>
      </c>
      <c r="AG62" s="105">
        <f t="shared" si="23"/>
        <v>1</v>
      </c>
      <c r="AH62" s="105">
        <f t="shared" si="23"/>
        <v>1</v>
      </c>
      <c r="AI62" s="105">
        <f t="shared" si="23"/>
        <v>1</v>
      </c>
      <c r="AJ62" s="105">
        <f t="shared" si="23"/>
        <v>1</v>
      </c>
      <c r="AK62" s="105">
        <f t="shared" si="23"/>
        <v>1</v>
      </c>
      <c r="AL62" s="105">
        <f t="shared" si="23"/>
        <v>1</v>
      </c>
      <c r="AM62" s="105">
        <f t="shared" si="23"/>
        <v>1</v>
      </c>
      <c r="AN62" s="105">
        <f t="shared" si="23"/>
        <v>1</v>
      </c>
      <c r="AO62" s="105">
        <f t="shared" si="23"/>
        <v>1</v>
      </c>
      <c r="AP62" s="105">
        <f t="shared" si="23"/>
        <v>1</v>
      </c>
      <c r="AQ62" s="105">
        <f t="shared" si="23"/>
        <v>1</v>
      </c>
      <c r="AR62" s="105">
        <f t="shared" si="23"/>
        <v>1</v>
      </c>
      <c r="AS62" s="105">
        <f t="shared" si="23"/>
        <v>1</v>
      </c>
      <c r="AT62" s="105">
        <f t="shared" si="23"/>
        <v>1</v>
      </c>
      <c r="AU62" s="105">
        <f t="shared" si="23"/>
        <v>1</v>
      </c>
      <c r="AV62" s="105">
        <f t="shared" si="23"/>
        <v>1</v>
      </c>
      <c r="AW62" s="105">
        <f t="shared" si="23"/>
        <v>1</v>
      </c>
      <c r="AX62" s="105">
        <f t="shared" si="23"/>
        <v>1</v>
      </c>
      <c r="AY62" s="105">
        <f t="shared" si="23"/>
        <v>1</v>
      </c>
      <c r="AZ62" s="105">
        <f t="shared" si="23"/>
        <v>1</v>
      </c>
      <c r="BA62" s="105">
        <f t="shared" si="23"/>
        <v>1</v>
      </c>
      <c r="BB62" s="105">
        <f t="shared" si="23"/>
        <v>1</v>
      </c>
      <c r="BC62" s="105">
        <f t="shared" si="23"/>
        <v>1</v>
      </c>
      <c r="BD62" s="105">
        <f t="shared" si="23"/>
        <v>1</v>
      </c>
      <c r="BE62" s="105">
        <f t="shared" si="23"/>
        <v>1</v>
      </c>
      <c r="BF62" s="104"/>
      <c r="BG62" s="104"/>
      <c r="BH62" s="104"/>
      <c r="BI62" s="104"/>
      <c r="BJ62" s="104"/>
      <c r="BK62" s="104"/>
      <c r="BL62" s="104"/>
    </row>
    <row r="63" spans="2:64" s="106" customFormat="1" outlineLevel="1" x14ac:dyDescent="0.2">
      <c r="B63" s="117"/>
      <c r="C63" s="117"/>
      <c r="E63" s="19"/>
      <c r="F63" s="19"/>
      <c r="H63" s="273"/>
      <c r="I63" s="107"/>
      <c r="J63" s="108"/>
      <c r="K63" s="108"/>
      <c r="L63" s="108"/>
      <c r="M63" s="108"/>
      <c r="N63" s="108"/>
      <c r="O63" s="108"/>
      <c r="P63" s="108"/>
      <c r="Q63" s="108"/>
      <c r="R63" s="108"/>
      <c r="S63" s="108"/>
      <c r="T63" s="108"/>
      <c r="U63" s="220"/>
      <c r="V63" s="220"/>
      <c r="W63" s="109"/>
      <c r="X63" s="109"/>
      <c r="Y63" s="109"/>
      <c r="Z63" s="109"/>
      <c r="AA63" s="109"/>
      <c r="AB63" s="109"/>
      <c r="AC63" s="109"/>
      <c r="AD63" s="109"/>
      <c r="AE63" s="109"/>
      <c r="AF63" s="109"/>
      <c r="AG63" s="109"/>
      <c r="AH63" s="109"/>
      <c r="AI63" s="109"/>
      <c r="AJ63" s="109"/>
      <c r="AK63" s="109"/>
      <c r="AL63" s="109"/>
      <c r="AM63" s="109"/>
      <c r="AN63" s="109"/>
      <c r="AO63" s="109"/>
      <c r="AP63" s="109"/>
      <c r="AQ63" s="109"/>
      <c r="AR63" s="109"/>
      <c r="AS63" s="109"/>
      <c r="AT63" s="109"/>
      <c r="AU63" s="109"/>
      <c r="AV63" s="109"/>
      <c r="AW63" s="109"/>
      <c r="AX63" s="109"/>
      <c r="AY63" s="109"/>
      <c r="AZ63" s="109"/>
      <c r="BA63" s="109"/>
      <c r="BB63" s="109"/>
      <c r="BC63" s="109"/>
      <c r="BD63" s="109"/>
      <c r="BE63" s="109"/>
      <c r="BF63" s="108"/>
      <c r="BG63" s="108"/>
      <c r="BH63" s="108"/>
      <c r="BI63" s="108"/>
      <c r="BJ63" s="108"/>
      <c r="BK63" s="108"/>
      <c r="BL63" s="108"/>
    </row>
    <row r="64" spans="2:64" s="110" customFormat="1" ht="17" outlineLevel="1" thickBot="1" x14ac:dyDescent="0.25">
      <c r="B64" s="195"/>
      <c r="C64" s="195"/>
      <c r="D64" s="197"/>
      <c r="E64" s="196"/>
      <c r="F64" s="196"/>
      <c r="H64" s="274"/>
      <c r="I64" s="111" t="s">
        <v>60</v>
      </c>
      <c r="U64" s="221"/>
      <c r="V64" s="221"/>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c r="AU64" s="112"/>
      <c r="AV64" s="112"/>
      <c r="AW64" s="112"/>
      <c r="AX64" s="112"/>
      <c r="AY64" s="112"/>
      <c r="AZ64" s="112"/>
      <c r="BA64" s="112"/>
      <c r="BB64" s="112"/>
      <c r="BC64" s="112"/>
      <c r="BD64" s="112"/>
      <c r="BE64" s="112"/>
    </row>
    <row r="65" spans="2:64" s="33" customFormat="1" ht="17" outlineLevel="1" thickBot="1" x14ac:dyDescent="0.25">
      <c r="B65" s="316">
        <v>42370</v>
      </c>
      <c r="C65" s="317"/>
      <c r="D65" s="318">
        <v>20000</v>
      </c>
      <c r="E65" s="319">
        <v>0.05</v>
      </c>
      <c r="F65" s="320">
        <v>0.3</v>
      </c>
      <c r="H65" s="267"/>
      <c r="I65" s="99" t="s">
        <v>61</v>
      </c>
      <c r="J65" s="33">
        <f>IF(AND($B65&lt;=J$6,IF($C65&lt;1,50000,$C65)&gt;J$6),$D65/12,0)*(1+$E65)^COUNTIF($I$4:I$4,12)*(1+$F$22)</f>
        <v>2000</v>
      </c>
      <c r="K65" s="33">
        <f>IF(AND($B65&lt;=K$6,IF($C65&lt;1,50000,$C65)&gt;K$6),$D65/12,0)*(1+$E65)^COUNTIF($I$4:J$4,12)*(1+$F$22)</f>
        <v>2000</v>
      </c>
      <c r="L65" s="33">
        <f>IF(AND($B65&lt;=L$6,IF($C65&lt;1,50000,$C65)&gt;L$6),$D65/12,0)*(1+$E65)^COUNTIF($I$4:K$4,12)*(1+$F$22)</f>
        <v>2000</v>
      </c>
      <c r="M65" s="33">
        <f>IF(AND($B65&lt;=M$6,IF($C65&lt;1,50000,$C65)&gt;M$6),$D65/12,0)*(1+$E65)^COUNTIF($I$4:L$4,12)*(1+$F$22)</f>
        <v>2000</v>
      </c>
      <c r="N65" s="33">
        <f>IF(AND($B65&lt;=N$6,IF($C65&lt;1,50000,$C65)&gt;N$6),$D65/12,0)*(1+$E65)^COUNTIF($I$4:M$4,12)*(1+$F$22)</f>
        <v>2000</v>
      </c>
      <c r="O65" s="33">
        <f>IF(AND($B65&lt;=O$6,IF($C65&lt;1,50000,$C65)&gt;O$6),$D65/12,0)*(1+$E65)^COUNTIF($I$4:N$4,12)*(1+$F$22)</f>
        <v>2000</v>
      </c>
      <c r="P65" s="33">
        <f>IF(AND($B65&lt;=P$6,IF($C65&lt;1,50000,$C65)&gt;P$6),$D65/12,0)*(1+$E65)^COUNTIF($I$4:O$4,12)*(1+$F$22)</f>
        <v>2000</v>
      </c>
      <c r="Q65" s="33">
        <f>IF(AND($B65&lt;=Q$6,IF($C65&lt;1,50000,$C65)&gt;Q$6),$D65/12,0)*(1+$E65)^COUNTIF($I$4:P$4,12)*(1+$F$22)</f>
        <v>2000</v>
      </c>
      <c r="R65" s="33">
        <f>IF(AND($B65&lt;=R$6,IF($C65&lt;1,50000,$C65)&gt;R$6),$D65/12,0)*(1+$E65)^COUNTIF($I$4:Q$4,12)*(1+$F$22)</f>
        <v>2000</v>
      </c>
      <c r="S65" s="33">
        <f>IF(AND($B65&lt;=S$6,IF($C65&lt;1,50000,$C65)&gt;S$6),$D65/12,0)*(1+$E65)^COUNTIF($I$4:R$4,12)*(1+$F$22)</f>
        <v>2000</v>
      </c>
      <c r="T65" s="33">
        <f>IF(AND($B65&lt;=T$6,IF($C65&lt;1,50000,$C65)&gt;T$6),$D65/12,0)*(1+$E65)^COUNTIF($I$4:S$4,12)*(1+$F$22)</f>
        <v>2000</v>
      </c>
      <c r="U65" s="33">
        <f>IF(AND($B65&lt;=U$6,IF($C65&lt;1,50000,$C65)&gt;U$6),$D65/12,0)*(1+$E65)^COUNTIF($I$4:T$4,12)*(1+$F$22)</f>
        <v>2000</v>
      </c>
      <c r="V65" s="33">
        <f>IF(AND($B65&lt;=V$6,IF($C65&lt;1,50000,$C65)&gt;V$6),$D65/12,0)*(1+$E65)^COUNTIF($I$4:U$4,12)*(1+$F$22)</f>
        <v>2100</v>
      </c>
      <c r="W65" s="35">
        <f>IF(AND($B65&lt;=W$6,IF($C65&lt;1,50000,$C65)&gt;W$6),$D65/12,0)*(1+$E65)^COUNTIF($I$4:V$4,12)*(1+$F$22)</f>
        <v>2100</v>
      </c>
      <c r="X65" s="35">
        <f>IF(AND($B65&lt;=X$6,IF($C65&lt;1,50000,$C65)&gt;X$6),$D65/12,0)*(1+$E65)^COUNTIF($I$4:W$4,12)*(1+$F$22)</f>
        <v>2100</v>
      </c>
      <c r="Y65" s="35">
        <f>IF(AND($B65&lt;=Y$6,IF($C65&lt;1,50000,$C65)&gt;Y$6),$D65/12,0)*(1+$E65)^COUNTIF($I$4:X$4,12)*(1+$F$22)</f>
        <v>2100</v>
      </c>
      <c r="Z65" s="35">
        <f>IF(AND($B65&lt;=Z$6,IF($C65&lt;1,50000,$C65)&gt;Z$6),$D65/12,0)*(1+$E65)^COUNTIF($I$4:Y$4,12)*(1+$F$22)</f>
        <v>2100</v>
      </c>
      <c r="AA65" s="35">
        <f>IF(AND($B65&lt;=AA$6,IF($C65&lt;1,50000,$C65)&gt;AA$6),$D65/12,0)*(1+$E65)^COUNTIF($I$4:Z$4,12)*(1+$F$22)</f>
        <v>2100</v>
      </c>
      <c r="AB65" s="35">
        <f>IF(AND($B65&lt;=AB$6,IF($C65&lt;1,50000,$C65)&gt;AB$6),$D65/12,0)*(1+$E65)^COUNTIF($I$4:AA$4,12)*(1+$F$22)</f>
        <v>2100</v>
      </c>
      <c r="AC65" s="35">
        <f>IF(AND($B65&lt;=AC$6,IF($C65&lt;1,50000,$C65)&gt;AC$6),$D65/12,0)*(1+$E65)^COUNTIF($I$4:AB$4,12)*(1+$F$22)</f>
        <v>2100</v>
      </c>
      <c r="AD65" s="35">
        <f>IF(AND($B65&lt;=AD$6,IF($C65&lt;1,50000,$C65)&gt;AD$6),$D65/12,0)*(1+$E65)^COUNTIF($I$4:AC$4,12)*(1+$F$22)</f>
        <v>2100</v>
      </c>
      <c r="AE65" s="35">
        <f>IF(AND($B65&lt;=AE$6,IF($C65&lt;1,50000,$C65)&gt;AE$6),$D65/12,0)*(1+$E65)^COUNTIF($I$4:AD$4,12)*(1+$F$22)</f>
        <v>2100</v>
      </c>
      <c r="AF65" s="35">
        <f>IF(AND($B65&lt;=AF$6,IF($C65&lt;1,50000,$C65)&gt;AF$6),$D65/12,0)*(1+$E65)^COUNTIF($I$4:AE$4,12)*(1+$F$22)</f>
        <v>2100</v>
      </c>
      <c r="AG65" s="35">
        <f>IF(AND($B65&lt;=AG$6,IF($C65&lt;1,50000,$C65)&gt;AG$6),$D65/12,0)*(1+$E65)^COUNTIF($I$4:AF$4,12)*(1+$F$22)</f>
        <v>2100</v>
      </c>
      <c r="AH65" s="35">
        <f>IF(AND($B65&lt;=AH$6,IF($C65&lt;1,50000,$C65)&gt;AH$6),$D65/12,0)*(1+$E65)^COUNTIF($I$4:AG$4,12)*(1+$F$22)</f>
        <v>2205</v>
      </c>
      <c r="AI65" s="35">
        <f>IF(AND($B65&lt;=AI$6,IF($C65&lt;1,50000,$C65)&gt;AI$6),$D65/12,0)*(1+$E65)^COUNTIF($I$4:AH$4,12)*(1+$F$22)</f>
        <v>2205</v>
      </c>
      <c r="AJ65" s="35">
        <f>IF(AND($B65&lt;=AJ$6,IF($C65&lt;1,50000,$C65)&gt;AJ$6),$D65/12,0)*(1+$E65)^COUNTIF($I$4:AI$4,12)*(1+$F$22)</f>
        <v>2205</v>
      </c>
      <c r="AK65" s="35">
        <f>IF(AND($B65&lt;=AK$6,IF($C65&lt;1,50000,$C65)&gt;AK$6),$D65/12,0)*(1+$E65)^COUNTIF($I$4:AJ$4,12)*(1+$F$22)</f>
        <v>2205</v>
      </c>
      <c r="AL65" s="35">
        <f>IF(AND($B65&lt;=AL$6,IF($C65&lt;1,50000,$C65)&gt;AL$6),$D65/12,0)*(1+$E65)^COUNTIF($I$4:AK$4,12)*(1+$F$22)</f>
        <v>2205</v>
      </c>
      <c r="AM65" s="35">
        <f>IF(AND($B65&lt;=AM$6,IF($C65&lt;1,50000,$C65)&gt;AM$6),$D65/12,0)*(1+$E65)^COUNTIF($I$4:AL$4,12)*(1+$F$22)</f>
        <v>2205</v>
      </c>
      <c r="AN65" s="35">
        <f>IF(AND($B65&lt;=AN$6,IF($C65&lt;1,50000,$C65)&gt;AN$6),$D65/12,0)*(1+$E65)^COUNTIF($I$4:AM$4,12)*(1+$F$22)</f>
        <v>2205</v>
      </c>
      <c r="AO65" s="35">
        <f>IF(AND($B65&lt;=AO$6,IF($C65&lt;1,50000,$C65)&gt;AO$6),$D65/12,0)*(1+$E65)^COUNTIF($I$4:AN$4,12)*(1+$F$22)</f>
        <v>2205</v>
      </c>
      <c r="AP65" s="35">
        <f>IF(AND($B65&lt;=AP$6,IF($C65&lt;1,50000,$C65)&gt;AP$6),$D65/12,0)*(1+$E65)^COUNTIF($I$4:AO$4,12)*(1+$F$22)</f>
        <v>2205</v>
      </c>
      <c r="AQ65" s="35">
        <f>IF(AND($B65&lt;=AQ$6,IF($C65&lt;1,50000,$C65)&gt;AQ$6),$D65/12,0)*(1+$E65)^COUNTIF($I$4:AP$4,12)*(1+$F$22)</f>
        <v>2205</v>
      </c>
      <c r="AR65" s="35">
        <f>IF(AND($B65&lt;=AR$6,IF($C65&lt;1,50000,$C65)&gt;AR$6),$D65/12,0)*(1+$E65)^COUNTIF($I$4:AQ$4,12)*(1+$F$22)</f>
        <v>2205</v>
      </c>
      <c r="AS65" s="35">
        <f>IF(AND($B65&lt;=AS$6,IF($C65&lt;1,50000,$C65)&gt;AS$6),$D65/12,0)*(1+$E65)^COUNTIF($I$4:AR$4,12)*(1+$F$22)</f>
        <v>2205</v>
      </c>
      <c r="AT65" s="35">
        <f>IF(AND($B65&lt;=AT$6,IF($C65&lt;1,50000,$C65)&gt;AT$6),$D65/12,0)*(1+$E65)^COUNTIF($I$4:AS$4,12)*(1+$F$22)</f>
        <v>2315.25</v>
      </c>
      <c r="AU65" s="35">
        <f>IF(AND($B65&lt;=AU$6,IF($C65&lt;1,50000,$C65)&gt;AU$6),$D65/12,0)*(1+$E65)^COUNTIF($I$4:AT$4,12)*(1+$F$22)</f>
        <v>2315.25</v>
      </c>
      <c r="AV65" s="35">
        <f>IF(AND($B65&lt;=AV$6,IF($C65&lt;1,50000,$C65)&gt;AV$6),$D65/12,0)*(1+$E65)^COUNTIF($I$4:AU$4,12)*(1+$F$22)</f>
        <v>2315.25</v>
      </c>
      <c r="AW65" s="35">
        <f>IF(AND($B65&lt;=AW$6,IF($C65&lt;1,50000,$C65)&gt;AW$6),$D65/12,0)*(1+$E65)^COUNTIF($I$4:AV$4,12)*(1+$F$22)</f>
        <v>2315.25</v>
      </c>
      <c r="AX65" s="35">
        <f>IF(AND($B65&lt;=AX$6,IF($C65&lt;1,50000,$C65)&gt;AX$6),$D65/12,0)*(1+$E65)^COUNTIF($I$4:AW$4,12)*(1+$F$22)</f>
        <v>2315.25</v>
      </c>
      <c r="AY65" s="35">
        <f>IF(AND($B65&lt;=AY$6,IF($C65&lt;1,50000,$C65)&gt;AY$6),$D65/12,0)*(1+$E65)^COUNTIF($I$4:AX$4,12)*(1+$F$22)</f>
        <v>2315.25</v>
      </c>
      <c r="AZ65" s="35">
        <f>IF(AND($B65&lt;=AZ$6,IF($C65&lt;1,50000,$C65)&gt;AZ$6),$D65/12,0)*(1+$E65)^COUNTIF($I$4:AY$4,12)*(1+$F$22)</f>
        <v>2315.25</v>
      </c>
      <c r="BA65" s="35">
        <f>IF(AND($B65&lt;=BA$6,IF($C65&lt;1,50000,$C65)&gt;BA$6),$D65/12,0)*(1+$E65)^COUNTIF($I$4:AZ$4,12)*(1+$F$22)</f>
        <v>2315.25</v>
      </c>
      <c r="BB65" s="35">
        <f>IF(AND($B65&lt;=BB$6,IF($C65&lt;1,50000,$C65)&gt;BB$6),$D65/12,0)*(1+$E65)^COUNTIF($I$4:BA$4,12)*(1+$F$22)</f>
        <v>2315.25</v>
      </c>
      <c r="BC65" s="35">
        <f>IF(AND($B65&lt;=BC$6,IF($C65&lt;1,50000,$C65)&gt;BC$6),$D65/12,0)*(1+$E65)^COUNTIF($I$4:BB$4,12)*(1+$F$22)</f>
        <v>2315.25</v>
      </c>
      <c r="BD65" s="35">
        <f>IF(AND($B65&lt;=BD$6,IF($C65&lt;1,50000,$C65)&gt;BD$6),$D65/12,0)*(1+$E65)^COUNTIF($I$4:BC$4,12)*(1+$F$22)</f>
        <v>2315.25</v>
      </c>
      <c r="BE65" s="35">
        <f>IF(AND($B65&lt;=BE$6,IF($C65&lt;1,50000,$C65)&gt;BE$6),$D65/12,0)*(1+$E65)^COUNTIF($I$4:BD$4,12)*(1+$F$22)</f>
        <v>2315.25</v>
      </c>
    </row>
    <row r="66" spans="2:64" s="33" customFormat="1" ht="17" outlineLevel="1" thickBot="1" x14ac:dyDescent="0.25">
      <c r="B66" s="316">
        <v>42736</v>
      </c>
      <c r="C66" s="317"/>
      <c r="D66" s="318">
        <v>20000</v>
      </c>
      <c r="E66" s="319">
        <v>0.05</v>
      </c>
      <c r="F66" s="320">
        <v>0.3</v>
      </c>
      <c r="H66" s="267"/>
      <c r="I66" s="99" t="s">
        <v>62</v>
      </c>
      <c r="J66" s="33">
        <f>IF(AND($B66&lt;=J$6,IF($C66&lt;1,50000,$C66)&gt;J$6),$D66/12,0)*(1+$E66)^COUNTIF($I$4:I$4,12)*(1+$F$22)</f>
        <v>0</v>
      </c>
      <c r="K66" s="33">
        <f>IF(AND($B66&lt;=K$6,IF($C66&lt;1,50000,$C66)&gt;K$6),$D66/12,0)*(1+$E66)^COUNTIF($I$4:J$4,12)*(1+$F$22)</f>
        <v>0</v>
      </c>
      <c r="L66" s="33">
        <f>IF(AND($B66&lt;=L$6,IF($C66&lt;1,50000,$C66)&gt;L$6),$D66/12,0)*(1+$E66)^COUNTIF($I$4:K$4,12)*(1+$F$22)</f>
        <v>0</v>
      </c>
      <c r="M66" s="33">
        <f>IF(AND($B66&lt;=M$6,IF($C66&lt;1,50000,$C66)&gt;M$6),$D66/12,0)*(1+$E66)^COUNTIF($I$4:L$4,12)*(1+$F$22)</f>
        <v>0</v>
      </c>
      <c r="N66" s="33">
        <f>IF(AND($B66&lt;=N$6,IF($C66&lt;1,50000,$C66)&gt;N$6),$D66/12,0)*(1+$E66)^COUNTIF($I$4:M$4,12)*(1+$F$22)</f>
        <v>0</v>
      </c>
      <c r="O66" s="33">
        <f>IF(AND($B66&lt;=O$6,IF($C66&lt;1,50000,$C66)&gt;O$6),$D66/12,0)*(1+$E66)^COUNTIF($I$4:N$4,12)*(1+$F$22)</f>
        <v>0</v>
      </c>
      <c r="P66" s="33">
        <f>IF(AND($B66&lt;=P$6,IF($C66&lt;1,50000,$C66)&gt;P$6),$D66/12,0)*(1+$E66)^COUNTIF($I$4:O$4,12)*(1+$F$22)</f>
        <v>0</v>
      </c>
      <c r="Q66" s="33">
        <f>IF(AND($B66&lt;=Q$6,IF($C66&lt;1,50000,$C66)&gt;Q$6),$D66/12,0)*(1+$E66)^COUNTIF($I$4:P$4,12)*(1+$F$22)</f>
        <v>0</v>
      </c>
      <c r="R66" s="33">
        <f>IF(AND($B66&lt;=R$6,IF($C66&lt;1,50000,$C66)&gt;R$6),$D66/12,0)*(1+$E66)^COUNTIF($I$4:Q$4,12)*(1+$F$22)</f>
        <v>0</v>
      </c>
      <c r="S66" s="33">
        <f>IF(AND($B66&lt;=S$6,IF($C66&lt;1,50000,$C66)&gt;S$6),$D66/12,0)*(1+$E66)^COUNTIF($I$4:R$4,12)*(1+$F$22)</f>
        <v>0</v>
      </c>
      <c r="T66" s="33">
        <f>IF(AND($B66&lt;=T$6,IF($C66&lt;1,50000,$C66)&gt;T$6),$D66/12,0)*(1+$E66)^COUNTIF($I$4:S$4,12)*(1+$F$22)</f>
        <v>0</v>
      </c>
      <c r="U66" s="33">
        <f>IF(AND($B66&lt;=U$6,IF($C66&lt;1,50000,$C66)&gt;U$6),$D66/12,0)*(1+$E66)^COUNTIF($I$4:T$4,12)*(1+$F$22)</f>
        <v>0</v>
      </c>
      <c r="V66" s="33">
        <f>IF(AND($B66&lt;=V$6,IF($C66&lt;1,50000,$C66)&gt;V$6),$D66/12,0)*(1+$E66)^COUNTIF($I$4:U$4,12)*(1+$F$22)</f>
        <v>2100</v>
      </c>
      <c r="W66" s="35">
        <f>IF(AND($B66&lt;=W$6,IF($C66&lt;1,50000,$C66)&gt;W$6),$D66/12,0)*(1+$E66)^COUNTIF($I$4:V$4,12)*(1+$F$22)</f>
        <v>2100</v>
      </c>
      <c r="X66" s="35">
        <f>IF(AND($B66&lt;=X$6,IF($C66&lt;1,50000,$C66)&gt;X$6),$D66/12,0)*(1+$E66)^COUNTIF($I$4:W$4,12)*(1+$F$22)</f>
        <v>2100</v>
      </c>
      <c r="Y66" s="35">
        <f>IF(AND($B66&lt;=Y$6,IF($C66&lt;1,50000,$C66)&gt;Y$6),$D66/12,0)*(1+$E66)^COUNTIF($I$4:X$4,12)*(1+$F$22)</f>
        <v>2100</v>
      </c>
      <c r="Z66" s="35">
        <f>IF(AND($B66&lt;=Z$6,IF($C66&lt;1,50000,$C66)&gt;Z$6),$D66/12,0)*(1+$E66)^COUNTIF($I$4:Y$4,12)*(1+$F$22)</f>
        <v>2100</v>
      </c>
      <c r="AA66" s="35">
        <f>IF(AND($B66&lt;=AA$6,IF($C66&lt;1,50000,$C66)&gt;AA$6),$D66/12,0)*(1+$E66)^COUNTIF($I$4:Z$4,12)*(1+$F$22)</f>
        <v>2100</v>
      </c>
      <c r="AB66" s="35">
        <f>IF(AND($B66&lt;=AB$6,IF($C66&lt;1,50000,$C66)&gt;AB$6),$D66/12,0)*(1+$E66)^COUNTIF($I$4:AA$4,12)*(1+$F$22)</f>
        <v>2100</v>
      </c>
      <c r="AC66" s="35">
        <f>IF(AND($B66&lt;=AC$6,IF($C66&lt;1,50000,$C66)&gt;AC$6),$D66/12,0)*(1+$E66)^COUNTIF($I$4:AB$4,12)*(1+$F$22)</f>
        <v>2100</v>
      </c>
      <c r="AD66" s="35">
        <f>IF(AND($B66&lt;=AD$6,IF($C66&lt;1,50000,$C66)&gt;AD$6),$D66/12,0)*(1+$E66)^COUNTIF($I$4:AC$4,12)*(1+$F$22)</f>
        <v>2100</v>
      </c>
      <c r="AE66" s="35">
        <f>IF(AND($B66&lt;=AE$6,IF($C66&lt;1,50000,$C66)&gt;AE$6),$D66/12,0)*(1+$E66)^COUNTIF($I$4:AD$4,12)*(1+$F$22)</f>
        <v>2100</v>
      </c>
      <c r="AF66" s="35">
        <f>IF(AND($B66&lt;=AF$6,IF($C66&lt;1,50000,$C66)&gt;AF$6),$D66/12,0)*(1+$E66)^COUNTIF($I$4:AE$4,12)*(1+$F$22)</f>
        <v>2100</v>
      </c>
      <c r="AG66" s="35">
        <f>IF(AND($B66&lt;=AG$6,IF($C66&lt;1,50000,$C66)&gt;AG$6),$D66/12,0)*(1+$E66)^COUNTIF($I$4:AF$4,12)*(1+$F$22)</f>
        <v>2100</v>
      </c>
      <c r="AH66" s="35">
        <f>IF(AND($B66&lt;=AH$6,IF($C66&lt;1,50000,$C66)&gt;AH$6),$D66/12,0)*(1+$E66)^COUNTIF($I$4:AG$4,12)*(1+$F$22)</f>
        <v>2205</v>
      </c>
      <c r="AI66" s="35">
        <f>IF(AND($B66&lt;=AI$6,IF($C66&lt;1,50000,$C66)&gt;AI$6),$D66/12,0)*(1+$E66)^COUNTIF($I$4:AH$4,12)*(1+$F$22)</f>
        <v>2205</v>
      </c>
      <c r="AJ66" s="35">
        <f>IF(AND($B66&lt;=AJ$6,IF($C66&lt;1,50000,$C66)&gt;AJ$6),$D66/12,0)*(1+$E66)^COUNTIF($I$4:AI$4,12)*(1+$F$22)</f>
        <v>2205</v>
      </c>
      <c r="AK66" s="35">
        <f>IF(AND($B66&lt;=AK$6,IF($C66&lt;1,50000,$C66)&gt;AK$6),$D66/12,0)*(1+$E66)^COUNTIF($I$4:AJ$4,12)*(1+$F$22)</f>
        <v>2205</v>
      </c>
      <c r="AL66" s="35">
        <f>IF(AND($B66&lt;=AL$6,IF($C66&lt;1,50000,$C66)&gt;AL$6),$D66/12,0)*(1+$E66)^COUNTIF($I$4:AK$4,12)*(1+$F$22)</f>
        <v>2205</v>
      </c>
      <c r="AM66" s="35">
        <f>IF(AND($B66&lt;=AM$6,IF($C66&lt;1,50000,$C66)&gt;AM$6),$D66/12,0)*(1+$E66)^COUNTIF($I$4:AL$4,12)*(1+$F$22)</f>
        <v>2205</v>
      </c>
      <c r="AN66" s="35">
        <f>IF(AND($B66&lt;=AN$6,IF($C66&lt;1,50000,$C66)&gt;AN$6),$D66/12,0)*(1+$E66)^COUNTIF($I$4:AM$4,12)*(1+$F$22)</f>
        <v>2205</v>
      </c>
      <c r="AO66" s="35">
        <f>IF(AND($B66&lt;=AO$6,IF($C66&lt;1,50000,$C66)&gt;AO$6),$D66/12,0)*(1+$E66)^COUNTIF($I$4:AN$4,12)*(1+$F$22)</f>
        <v>2205</v>
      </c>
      <c r="AP66" s="35">
        <f>IF(AND($B66&lt;=AP$6,IF($C66&lt;1,50000,$C66)&gt;AP$6),$D66/12,0)*(1+$E66)^COUNTIF($I$4:AO$4,12)*(1+$F$22)</f>
        <v>2205</v>
      </c>
      <c r="AQ66" s="35">
        <f>IF(AND($B66&lt;=AQ$6,IF($C66&lt;1,50000,$C66)&gt;AQ$6),$D66/12,0)*(1+$E66)^COUNTIF($I$4:AP$4,12)*(1+$F$22)</f>
        <v>2205</v>
      </c>
      <c r="AR66" s="35">
        <f>IF(AND($B66&lt;=AR$6,IF($C66&lt;1,50000,$C66)&gt;AR$6),$D66/12,0)*(1+$E66)^COUNTIF($I$4:AQ$4,12)*(1+$F$22)</f>
        <v>2205</v>
      </c>
      <c r="AS66" s="35">
        <f>IF(AND($B66&lt;=AS$6,IF($C66&lt;1,50000,$C66)&gt;AS$6),$D66/12,0)*(1+$E66)^COUNTIF($I$4:AR$4,12)*(1+$F$22)</f>
        <v>2205</v>
      </c>
      <c r="AT66" s="35">
        <f>IF(AND($B66&lt;=AT$6,IF($C66&lt;1,50000,$C66)&gt;AT$6),$D66/12,0)*(1+$E66)^COUNTIF($I$4:AS$4,12)*(1+$F$22)</f>
        <v>2315.25</v>
      </c>
      <c r="AU66" s="35">
        <f>IF(AND($B66&lt;=AU$6,IF($C66&lt;1,50000,$C66)&gt;AU$6),$D66/12,0)*(1+$E66)^COUNTIF($I$4:AT$4,12)*(1+$F$22)</f>
        <v>2315.25</v>
      </c>
      <c r="AV66" s="35">
        <f>IF(AND($B66&lt;=AV$6,IF($C66&lt;1,50000,$C66)&gt;AV$6),$D66/12,0)*(1+$E66)^COUNTIF($I$4:AU$4,12)*(1+$F$22)</f>
        <v>2315.25</v>
      </c>
      <c r="AW66" s="35">
        <f>IF(AND($B66&lt;=AW$6,IF($C66&lt;1,50000,$C66)&gt;AW$6),$D66/12,0)*(1+$E66)^COUNTIF($I$4:AV$4,12)*(1+$F$22)</f>
        <v>2315.25</v>
      </c>
      <c r="AX66" s="35">
        <f>IF(AND($B66&lt;=AX$6,IF($C66&lt;1,50000,$C66)&gt;AX$6),$D66/12,0)*(1+$E66)^COUNTIF($I$4:AW$4,12)*(1+$F$22)</f>
        <v>2315.25</v>
      </c>
      <c r="AY66" s="35">
        <f>IF(AND($B66&lt;=AY$6,IF($C66&lt;1,50000,$C66)&gt;AY$6),$D66/12,0)*(1+$E66)^COUNTIF($I$4:AX$4,12)*(1+$F$22)</f>
        <v>2315.25</v>
      </c>
      <c r="AZ66" s="35">
        <f>IF(AND($B66&lt;=AZ$6,IF($C66&lt;1,50000,$C66)&gt;AZ$6),$D66/12,0)*(1+$E66)^COUNTIF($I$4:AY$4,12)*(1+$F$22)</f>
        <v>2315.25</v>
      </c>
      <c r="BA66" s="35">
        <f>IF(AND($B66&lt;=BA$6,IF($C66&lt;1,50000,$C66)&gt;BA$6),$D66/12,0)*(1+$E66)^COUNTIF($I$4:AZ$4,12)*(1+$F$22)</f>
        <v>2315.25</v>
      </c>
      <c r="BB66" s="35">
        <f>IF(AND($B66&lt;=BB$6,IF($C66&lt;1,50000,$C66)&gt;BB$6),$D66/12,0)*(1+$E66)^COUNTIF($I$4:BA$4,12)*(1+$F$22)</f>
        <v>2315.25</v>
      </c>
      <c r="BC66" s="35">
        <f>IF(AND($B66&lt;=BC$6,IF($C66&lt;1,50000,$C66)&gt;BC$6),$D66/12,0)*(1+$E66)^COUNTIF($I$4:BB$4,12)*(1+$F$22)</f>
        <v>2315.25</v>
      </c>
      <c r="BD66" s="35">
        <f>IF(AND($B66&lt;=BD$6,IF($C66&lt;1,50000,$C66)&gt;BD$6),$D66/12,0)*(1+$E66)^COUNTIF($I$4:BC$4,12)*(1+$F$22)</f>
        <v>2315.25</v>
      </c>
      <c r="BE66" s="35">
        <f>IF(AND($B66&lt;=BE$6,IF($C66&lt;1,50000,$C66)&gt;BE$6),$D66/12,0)*(1+$E66)^COUNTIF($I$4:BD$4,12)*(1+$F$22)</f>
        <v>2315.25</v>
      </c>
    </row>
    <row r="67" spans="2:64" s="33" customFormat="1" ht="17" outlineLevel="1" thickBot="1" x14ac:dyDescent="0.25">
      <c r="B67" s="316">
        <v>42887</v>
      </c>
      <c r="C67" s="317"/>
      <c r="D67" s="318">
        <v>20000</v>
      </c>
      <c r="E67" s="319">
        <v>0.05</v>
      </c>
      <c r="F67" s="320">
        <v>0.3</v>
      </c>
      <c r="H67" s="267"/>
      <c r="I67" s="99" t="s">
        <v>63</v>
      </c>
      <c r="J67" s="33">
        <f>IF(AND($B67&lt;=J$6,IF($C67&lt;1,50000,$C67)&gt;J$6),$D67/12,0)*(1+$E67)^COUNTIF($I$4:I$4,12)*(1+$F$22)</f>
        <v>0</v>
      </c>
      <c r="K67" s="33">
        <f>IF(AND($B67&lt;=K$6,IF($C67&lt;1,50000,$C67)&gt;K$6),$D67/12,0)*(1+$E67)^COUNTIF($I$4:J$4,12)*(1+$F$22)</f>
        <v>0</v>
      </c>
      <c r="L67" s="33">
        <f>IF(AND($B67&lt;=L$6,IF($C67&lt;1,50000,$C67)&gt;L$6),$D67/12,0)*(1+$E67)^COUNTIF($I$4:K$4,12)*(1+$F$22)</f>
        <v>0</v>
      </c>
      <c r="M67" s="33">
        <f>IF(AND($B67&lt;=M$6,IF($C67&lt;1,50000,$C67)&gt;M$6),$D67/12,0)*(1+$E67)^COUNTIF($I$4:L$4,12)*(1+$F$22)</f>
        <v>0</v>
      </c>
      <c r="N67" s="33">
        <f>IF(AND($B67&lt;=N$6,IF($C67&lt;1,50000,$C67)&gt;N$6),$D67/12,0)*(1+$E67)^COUNTIF($I$4:M$4,12)*(1+$F$22)</f>
        <v>0</v>
      </c>
      <c r="O67" s="33">
        <f>IF(AND($B67&lt;=O$6,IF($C67&lt;1,50000,$C67)&gt;O$6),$D67/12,0)*(1+$E67)^COUNTIF($I$4:N$4,12)*(1+$F$22)</f>
        <v>0</v>
      </c>
      <c r="P67" s="33">
        <f>IF(AND($B67&lt;=P$6,IF($C67&lt;1,50000,$C67)&gt;P$6),$D67/12,0)*(1+$E67)^COUNTIF($I$4:O$4,12)*(1+$F$22)</f>
        <v>0</v>
      </c>
      <c r="Q67" s="33">
        <f>IF(AND($B67&lt;=Q$6,IF($C67&lt;1,50000,$C67)&gt;Q$6),$D67/12,0)*(1+$E67)^COUNTIF($I$4:P$4,12)*(1+$F$22)</f>
        <v>0</v>
      </c>
      <c r="R67" s="33">
        <f>IF(AND($B67&lt;=R$6,IF($C67&lt;1,50000,$C67)&gt;R$6),$D67/12,0)*(1+$E67)^COUNTIF($I$4:Q$4,12)*(1+$F$22)</f>
        <v>0</v>
      </c>
      <c r="S67" s="33">
        <f>IF(AND($B67&lt;=S$6,IF($C67&lt;1,50000,$C67)&gt;S$6),$D67/12,0)*(1+$E67)^COUNTIF($I$4:R$4,12)*(1+$F$22)</f>
        <v>0</v>
      </c>
      <c r="T67" s="33">
        <f>IF(AND($B67&lt;=T$6,IF($C67&lt;1,50000,$C67)&gt;T$6),$D67/12,0)*(1+$E67)^COUNTIF($I$4:S$4,12)*(1+$F$22)</f>
        <v>0</v>
      </c>
      <c r="U67" s="33">
        <f>IF(AND($B67&lt;=U$6,IF($C67&lt;1,50000,$C67)&gt;U$6),$D67/12,0)*(1+$E67)^COUNTIF($I$4:T$4,12)*(1+$F$22)</f>
        <v>0</v>
      </c>
      <c r="V67" s="33">
        <f>IF(AND($B67&lt;=V$6,IF($C67&lt;1,50000,$C67)&gt;V$6),$D67/12,0)*(1+$E67)^COUNTIF($I$4:U$4,12)*(1+$F$22)</f>
        <v>0</v>
      </c>
      <c r="W67" s="35">
        <f>IF(AND($B67&lt;=W$6,IF($C67&lt;1,50000,$C67)&gt;W$6),$D67/12,0)*(1+$E67)^COUNTIF($I$4:V$4,12)*(1+$F$22)</f>
        <v>0</v>
      </c>
      <c r="X67" s="35">
        <f>IF(AND($B67&lt;=X$6,IF($C67&lt;1,50000,$C67)&gt;X$6),$D67/12,0)*(1+$E67)^COUNTIF($I$4:W$4,12)*(1+$F$22)</f>
        <v>0</v>
      </c>
      <c r="Y67" s="35">
        <f>IF(AND($B67&lt;=Y$6,IF($C67&lt;1,50000,$C67)&gt;Y$6),$D67/12,0)*(1+$E67)^COUNTIF($I$4:X$4,12)*(1+$F$22)</f>
        <v>0</v>
      </c>
      <c r="Z67" s="35">
        <f>IF(AND($B67&lt;=Z$6,IF($C67&lt;1,50000,$C67)&gt;Z$6),$D67/12,0)*(1+$E67)^COUNTIF($I$4:Y$4,12)*(1+$F$22)</f>
        <v>0</v>
      </c>
      <c r="AA67" s="35">
        <f>IF(AND($B67&lt;=AA$6,IF($C67&lt;1,50000,$C67)&gt;AA$6),$D67/12,0)*(1+$E67)^COUNTIF($I$4:Z$4,12)*(1+$F$22)</f>
        <v>2100</v>
      </c>
      <c r="AB67" s="35">
        <f>IF(AND($B67&lt;=AB$6,IF($C67&lt;1,50000,$C67)&gt;AB$6),$D67/12,0)*(1+$E67)^COUNTIF($I$4:AA$4,12)*(1+$F$22)</f>
        <v>2100</v>
      </c>
      <c r="AC67" s="35">
        <f>IF(AND($B67&lt;=AC$6,IF($C67&lt;1,50000,$C67)&gt;AC$6),$D67/12,0)*(1+$E67)^COUNTIF($I$4:AB$4,12)*(1+$F$22)</f>
        <v>2100</v>
      </c>
      <c r="AD67" s="35">
        <f>IF(AND($B67&lt;=AD$6,IF($C67&lt;1,50000,$C67)&gt;AD$6),$D67/12,0)*(1+$E67)^COUNTIF($I$4:AC$4,12)*(1+$F$22)</f>
        <v>2100</v>
      </c>
      <c r="AE67" s="35">
        <f>IF(AND($B67&lt;=AE$6,IF($C67&lt;1,50000,$C67)&gt;AE$6),$D67/12,0)*(1+$E67)^COUNTIF($I$4:AD$4,12)*(1+$F$22)</f>
        <v>2100</v>
      </c>
      <c r="AF67" s="35">
        <f>IF(AND($B67&lt;=AF$6,IF($C67&lt;1,50000,$C67)&gt;AF$6),$D67/12,0)*(1+$E67)^COUNTIF($I$4:AE$4,12)*(1+$F$22)</f>
        <v>2100</v>
      </c>
      <c r="AG67" s="35">
        <f>IF(AND($B67&lt;=AG$6,IF($C67&lt;1,50000,$C67)&gt;AG$6),$D67/12,0)*(1+$E67)^COUNTIF($I$4:AF$4,12)*(1+$F$22)</f>
        <v>2100</v>
      </c>
      <c r="AH67" s="35">
        <f>IF(AND($B67&lt;=AH$6,IF($C67&lt;1,50000,$C67)&gt;AH$6),$D67/12,0)*(1+$E67)^COUNTIF($I$4:AG$4,12)*(1+$F$22)</f>
        <v>2205</v>
      </c>
      <c r="AI67" s="35">
        <f>IF(AND($B67&lt;=AI$6,IF($C67&lt;1,50000,$C67)&gt;AI$6),$D67/12,0)*(1+$E67)^COUNTIF($I$4:AH$4,12)*(1+$F$22)</f>
        <v>2205</v>
      </c>
      <c r="AJ67" s="35">
        <f>IF(AND($B67&lt;=AJ$6,IF($C67&lt;1,50000,$C67)&gt;AJ$6),$D67/12,0)*(1+$E67)^COUNTIF($I$4:AI$4,12)*(1+$F$22)</f>
        <v>2205</v>
      </c>
      <c r="AK67" s="35">
        <f>IF(AND($B67&lt;=AK$6,IF($C67&lt;1,50000,$C67)&gt;AK$6),$D67/12,0)*(1+$E67)^COUNTIF($I$4:AJ$4,12)*(1+$F$22)</f>
        <v>2205</v>
      </c>
      <c r="AL67" s="35">
        <f>IF(AND($B67&lt;=AL$6,IF($C67&lt;1,50000,$C67)&gt;AL$6),$D67/12,0)*(1+$E67)^COUNTIF($I$4:AK$4,12)*(1+$F$22)</f>
        <v>2205</v>
      </c>
      <c r="AM67" s="35">
        <f>IF(AND($B67&lt;=AM$6,IF($C67&lt;1,50000,$C67)&gt;AM$6),$D67/12,0)*(1+$E67)^COUNTIF($I$4:AL$4,12)*(1+$F$22)</f>
        <v>2205</v>
      </c>
      <c r="AN67" s="35">
        <f>IF(AND($B67&lt;=AN$6,IF($C67&lt;1,50000,$C67)&gt;AN$6),$D67/12,0)*(1+$E67)^COUNTIF($I$4:AM$4,12)*(1+$F$22)</f>
        <v>2205</v>
      </c>
      <c r="AO67" s="35">
        <f>IF(AND($B67&lt;=AO$6,IF($C67&lt;1,50000,$C67)&gt;AO$6),$D67/12,0)*(1+$E67)^COUNTIF($I$4:AN$4,12)*(1+$F$22)</f>
        <v>2205</v>
      </c>
      <c r="AP67" s="35">
        <f>IF(AND($B67&lt;=AP$6,IF($C67&lt;1,50000,$C67)&gt;AP$6),$D67/12,0)*(1+$E67)^COUNTIF($I$4:AO$4,12)*(1+$F$22)</f>
        <v>2205</v>
      </c>
      <c r="AQ67" s="35">
        <f>IF(AND($B67&lt;=AQ$6,IF($C67&lt;1,50000,$C67)&gt;AQ$6),$D67/12,0)*(1+$E67)^COUNTIF($I$4:AP$4,12)*(1+$F$22)</f>
        <v>2205</v>
      </c>
      <c r="AR67" s="35">
        <f>IF(AND($B67&lt;=AR$6,IF($C67&lt;1,50000,$C67)&gt;AR$6),$D67/12,0)*(1+$E67)^COUNTIF($I$4:AQ$4,12)*(1+$F$22)</f>
        <v>2205</v>
      </c>
      <c r="AS67" s="35">
        <f>IF(AND($B67&lt;=AS$6,IF($C67&lt;1,50000,$C67)&gt;AS$6),$D67/12,0)*(1+$E67)^COUNTIF($I$4:AR$4,12)*(1+$F$22)</f>
        <v>2205</v>
      </c>
      <c r="AT67" s="35">
        <f>IF(AND($B67&lt;=AT$6,IF($C67&lt;1,50000,$C67)&gt;AT$6),$D67/12,0)*(1+$E67)^COUNTIF($I$4:AS$4,12)*(1+$F$22)</f>
        <v>2315.25</v>
      </c>
      <c r="AU67" s="35">
        <f>IF(AND($B67&lt;=AU$6,IF($C67&lt;1,50000,$C67)&gt;AU$6),$D67/12,0)*(1+$E67)^COUNTIF($I$4:AT$4,12)*(1+$F$22)</f>
        <v>2315.25</v>
      </c>
      <c r="AV67" s="35">
        <f>IF(AND($B67&lt;=AV$6,IF($C67&lt;1,50000,$C67)&gt;AV$6),$D67/12,0)*(1+$E67)^COUNTIF($I$4:AU$4,12)*(1+$F$22)</f>
        <v>2315.25</v>
      </c>
      <c r="AW67" s="35">
        <f>IF(AND($B67&lt;=AW$6,IF($C67&lt;1,50000,$C67)&gt;AW$6),$D67/12,0)*(1+$E67)^COUNTIF($I$4:AV$4,12)*(1+$F$22)</f>
        <v>2315.25</v>
      </c>
      <c r="AX67" s="35">
        <f>IF(AND($B67&lt;=AX$6,IF($C67&lt;1,50000,$C67)&gt;AX$6),$D67/12,0)*(1+$E67)^COUNTIF($I$4:AW$4,12)*(1+$F$22)</f>
        <v>2315.25</v>
      </c>
      <c r="AY67" s="35">
        <f>IF(AND($B67&lt;=AY$6,IF($C67&lt;1,50000,$C67)&gt;AY$6),$D67/12,0)*(1+$E67)^COUNTIF($I$4:AX$4,12)*(1+$F$22)</f>
        <v>2315.25</v>
      </c>
      <c r="AZ67" s="35">
        <f>IF(AND($B67&lt;=AZ$6,IF($C67&lt;1,50000,$C67)&gt;AZ$6),$D67/12,0)*(1+$E67)^COUNTIF($I$4:AY$4,12)*(1+$F$22)</f>
        <v>2315.25</v>
      </c>
      <c r="BA67" s="35">
        <f>IF(AND($B67&lt;=BA$6,IF($C67&lt;1,50000,$C67)&gt;BA$6),$D67/12,0)*(1+$E67)^COUNTIF($I$4:AZ$4,12)*(1+$F$22)</f>
        <v>2315.25</v>
      </c>
      <c r="BB67" s="35">
        <f>IF(AND($B67&lt;=BB$6,IF($C67&lt;1,50000,$C67)&gt;BB$6),$D67/12,0)*(1+$E67)^COUNTIF($I$4:BA$4,12)*(1+$F$22)</f>
        <v>2315.25</v>
      </c>
      <c r="BC67" s="35">
        <f>IF(AND($B67&lt;=BC$6,IF($C67&lt;1,50000,$C67)&gt;BC$6),$D67/12,0)*(1+$E67)^COUNTIF($I$4:BB$4,12)*(1+$F$22)</f>
        <v>2315.25</v>
      </c>
      <c r="BD67" s="35">
        <f>IF(AND($B67&lt;=BD$6,IF($C67&lt;1,50000,$C67)&gt;BD$6),$D67/12,0)*(1+$E67)^COUNTIF($I$4:BC$4,12)*(1+$F$22)</f>
        <v>2315.25</v>
      </c>
      <c r="BE67" s="35">
        <f>IF(AND($B67&lt;=BE$6,IF($C67&lt;1,50000,$C67)&gt;BE$6),$D67/12,0)*(1+$E67)^COUNTIF($I$4:BD$4,12)*(1+$F$22)</f>
        <v>2315.25</v>
      </c>
    </row>
    <row r="68" spans="2:64" s="100" customFormat="1" ht="17" outlineLevel="1" thickBot="1" x14ac:dyDescent="0.25">
      <c r="B68" s="335"/>
      <c r="C68" s="336"/>
      <c r="D68" s="337"/>
      <c r="E68" s="338"/>
      <c r="F68" s="320"/>
      <c r="H68" s="268"/>
      <c r="I68" s="99" t="s">
        <v>46</v>
      </c>
      <c r="J68" s="33">
        <f>IF(AND($B68&lt;=J$6,IF($C68&lt;1,50000,$C68)&gt;J$6),$D68/12,0)*(1+$E68)^COUNTIF($I$4:I$4,12)*(1+$F$22)</f>
        <v>0</v>
      </c>
      <c r="K68" s="33">
        <f>IF(AND($B68&lt;=K$6,IF($C68&lt;1,50000,$C68)&gt;K$6),$D68/12,0)*(1+$E68)^COUNTIF($I$4:J$4,12)*(1+$F$22)</f>
        <v>0</v>
      </c>
      <c r="L68" s="33">
        <f>IF(AND($B68&lt;=L$6,IF($C68&lt;1,50000,$C68)&gt;L$6),$D68/12,0)*(1+$E68)^COUNTIF($I$4:K$4,12)*(1+$F$22)</f>
        <v>0</v>
      </c>
      <c r="M68" s="33">
        <f>IF(AND($B68&lt;=M$6,IF($C68&lt;1,50000,$C68)&gt;M$6),$D68/12,0)*(1+$E68)^COUNTIF($I$4:L$4,12)*(1+$F$22)</f>
        <v>0</v>
      </c>
      <c r="N68" s="33">
        <f>IF(AND($B68&lt;=N$6,IF($C68&lt;1,50000,$C68)&gt;N$6),$D68/12,0)*(1+$E68)^COUNTIF($I$4:M$4,12)*(1+$F$22)</f>
        <v>0</v>
      </c>
      <c r="O68" s="33">
        <f>IF(AND($B68&lt;=O$6,IF($C68&lt;1,50000,$C68)&gt;O$6),$D68/12,0)*(1+$E68)^COUNTIF($I$4:N$4,12)*(1+$F$22)</f>
        <v>0</v>
      </c>
      <c r="P68" s="33">
        <f>IF(AND($B68&lt;=P$6,IF($C68&lt;1,50000,$C68)&gt;P$6),$D68/12,0)*(1+$E68)^COUNTIF($I$4:O$4,12)*(1+$F$22)</f>
        <v>0</v>
      </c>
      <c r="Q68" s="33">
        <f>IF(AND($B68&lt;=Q$6,IF($C68&lt;1,50000,$C68)&gt;Q$6),$D68/12,0)*(1+$E68)^COUNTIF($I$4:P$4,12)*(1+$F$22)</f>
        <v>0</v>
      </c>
      <c r="R68" s="33">
        <f>IF(AND($B68&lt;=R$6,IF($C68&lt;1,50000,$C68)&gt;R$6),$D68/12,0)*(1+$E68)^COUNTIF($I$4:Q$4,12)*(1+$F$22)</f>
        <v>0</v>
      </c>
      <c r="S68" s="33">
        <f>IF(AND($B68&lt;=S$6,IF($C68&lt;1,50000,$C68)&gt;S$6),$D68/12,0)*(1+$E68)^COUNTIF($I$4:R$4,12)*(1+$F$22)</f>
        <v>0</v>
      </c>
      <c r="T68" s="33">
        <f>IF(AND($B68&lt;=T$6,IF($C68&lt;1,50000,$C68)&gt;T$6),$D68/12,0)*(1+$E68)^COUNTIF($I$4:S$4,12)*(1+$F$22)</f>
        <v>0</v>
      </c>
      <c r="U68" s="33">
        <f>IF(AND($B68&lt;=U$6,IF($C68&lt;1,50000,$C68)&gt;U$6),$D68/12,0)*(1+$E68)^COUNTIF($I$4:T$4,12)*(1+$F$22)</f>
        <v>0</v>
      </c>
      <c r="V68" s="33">
        <f>IF(AND($B68&lt;=V$6,IF($C68&lt;1,50000,$C68)&gt;V$6),$D68/12,0)*(1+$E68)^COUNTIF($I$4:U$4,12)*(1+$F$22)</f>
        <v>0</v>
      </c>
      <c r="W68" s="35">
        <f>IF(AND($B68&lt;=W$6,IF($C68&lt;1,50000,$C68)&gt;W$6),$D68/12,0)*(1+$E68)^COUNTIF($I$4:V$4,12)*(1+$F$22)</f>
        <v>0</v>
      </c>
      <c r="X68" s="35">
        <f>IF(AND($B68&lt;=X$6,IF($C68&lt;1,50000,$C68)&gt;X$6),$D68/12,0)*(1+$E68)^COUNTIF($I$4:W$4,12)*(1+$F$22)</f>
        <v>0</v>
      </c>
      <c r="Y68" s="35">
        <f>IF(AND($B68&lt;=Y$6,IF($C68&lt;1,50000,$C68)&gt;Y$6),$D68/12,0)*(1+$E68)^COUNTIF($I$4:X$4,12)*(1+$F$22)</f>
        <v>0</v>
      </c>
      <c r="Z68" s="35">
        <f>IF(AND($B68&lt;=Z$6,IF($C68&lt;1,50000,$C68)&gt;Z$6),$D68/12,0)*(1+$E68)^COUNTIF($I$4:Y$4,12)*(1+$F$22)</f>
        <v>0</v>
      </c>
      <c r="AA68" s="35">
        <f>IF(AND($B68&lt;=AA$6,IF($C68&lt;1,50000,$C68)&gt;AA$6),$D68/12,0)*(1+$E68)^COUNTIF($I$4:Z$4,12)*(1+$F$22)</f>
        <v>0</v>
      </c>
      <c r="AB68" s="35">
        <f>IF(AND($B68&lt;=AB$6,IF($C68&lt;1,50000,$C68)&gt;AB$6),$D68/12,0)*(1+$E68)^COUNTIF($I$4:AA$4,12)*(1+$F$22)</f>
        <v>0</v>
      </c>
      <c r="AC68" s="35">
        <f>IF(AND($B68&lt;=AC$6,IF($C68&lt;1,50000,$C68)&gt;AC$6),$D68/12,0)*(1+$E68)^COUNTIF($I$4:AB$4,12)*(1+$F$22)</f>
        <v>0</v>
      </c>
      <c r="AD68" s="35">
        <f>IF(AND($B68&lt;=AD$6,IF($C68&lt;1,50000,$C68)&gt;AD$6),$D68/12,0)*(1+$E68)^COUNTIF($I$4:AC$4,12)*(1+$F$22)</f>
        <v>0</v>
      </c>
      <c r="AE68" s="35">
        <f>IF(AND($B68&lt;=AE$6,IF($C68&lt;1,50000,$C68)&gt;AE$6),$D68/12,0)*(1+$E68)^COUNTIF($I$4:AD$4,12)*(1+$F$22)</f>
        <v>0</v>
      </c>
      <c r="AF68" s="35">
        <f>IF(AND($B68&lt;=AF$6,IF($C68&lt;1,50000,$C68)&gt;AF$6),$D68/12,0)*(1+$E68)^COUNTIF($I$4:AE$4,12)*(1+$F$22)</f>
        <v>0</v>
      </c>
      <c r="AG68" s="35">
        <f>IF(AND($B68&lt;=AG$6,IF($C68&lt;1,50000,$C68)&gt;AG$6),$D68/12,0)*(1+$E68)^COUNTIF($I$4:AF$4,12)*(1+$F$22)</f>
        <v>0</v>
      </c>
      <c r="AH68" s="35">
        <f>IF(AND($B68&lt;=AH$6,IF($C68&lt;1,50000,$C68)&gt;AH$6),$D68/12,0)*(1+$E68)^COUNTIF($I$4:AG$4,12)*(1+$F$22)</f>
        <v>0</v>
      </c>
      <c r="AI68" s="35">
        <f>IF(AND($B68&lt;=AI$6,IF($C68&lt;1,50000,$C68)&gt;AI$6),$D68/12,0)*(1+$E68)^COUNTIF($I$4:AH$4,12)*(1+$F$22)</f>
        <v>0</v>
      </c>
      <c r="AJ68" s="35">
        <f>IF(AND($B68&lt;=AJ$6,IF($C68&lt;1,50000,$C68)&gt;AJ$6),$D68/12,0)*(1+$E68)^COUNTIF($I$4:AI$4,12)*(1+$F$22)</f>
        <v>0</v>
      </c>
      <c r="AK68" s="35">
        <f>IF(AND($B68&lt;=AK$6,IF($C68&lt;1,50000,$C68)&gt;AK$6),$D68/12,0)*(1+$E68)^COUNTIF($I$4:AJ$4,12)*(1+$F$22)</f>
        <v>0</v>
      </c>
      <c r="AL68" s="35">
        <f>IF(AND($B68&lt;=AL$6,IF($C68&lt;1,50000,$C68)&gt;AL$6),$D68/12,0)*(1+$E68)^COUNTIF($I$4:AK$4,12)*(1+$F$22)</f>
        <v>0</v>
      </c>
      <c r="AM68" s="35">
        <f>IF(AND($B68&lt;=AM$6,IF($C68&lt;1,50000,$C68)&gt;AM$6),$D68/12,0)*(1+$E68)^COUNTIF($I$4:AL$4,12)*(1+$F$22)</f>
        <v>0</v>
      </c>
      <c r="AN68" s="35">
        <f>IF(AND($B68&lt;=AN$6,IF($C68&lt;1,50000,$C68)&gt;AN$6),$D68/12,0)*(1+$E68)^COUNTIF($I$4:AM$4,12)*(1+$F$22)</f>
        <v>0</v>
      </c>
      <c r="AO68" s="35">
        <f>IF(AND($B68&lt;=AO$6,IF($C68&lt;1,50000,$C68)&gt;AO$6),$D68/12,0)*(1+$E68)^COUNTIF($I$4:AN$4,12)*(1+$F$22)</f>
        <v>0</v>
      </c>
      <c r="AP68" s="35">
        <f>IF(AND($B68&lt;=AP$6,IF($C68&lt;1,50000,$C68)&gt;AP$6),$D68/12,0)*(1+$E68)^COUNTIF($I$4:AO$4,12)*(1+$F$22)</f>
        <v>0</v>
      </c>
      <c r="AQ68" s="35">
        <f>IF(AND($B68&lt;=AQ$6,IF($C68&lt;1,50000,$C68)&gt;AQ$6),$D68/12,0)*(1+$E68)^COUNTIF($I$4:AP$4,12)*(1+$F$22)</f>
        <v>0</v>
      </c>
      <c r="AR68" s="35">
        <f>IF(AND($B68&lt;=AR$6,IF($C68&lt;1,50000,$C68)&gt;AR$6),$D68/12,0)*(1+$E68)^COUNTIF($I$4:AQ$4,12)*(1+$F$22)</f>
        <v>0</v>
      </c>
      <c r="AS68" s="35">
        <f>IF(AND($B68&lt;=AS$6,IF($C68&lt;1,50000,$C68)&gt;AS$6),$D68/12,0)*(1+$E68)^COUNTIF($I$4:AR$4,12)*(1+$F$22)</f>
        <v>0</v>
      </c>
      <c r="AT68" s="35">
        <f>IF(AND($B68&lt;=AT$6,IF($C68&lt;1,50000,$C68)&gt;AT$6),$D68/12,0)*(1+$E68)^COUNTIF($I$4:AS$4,12)*(1+$F$22)</f>
        <v>0</v>
      </c>
      <c r="AU68" s="35">
        <f>IF(AND($B68&lt;=AU$6,IF($C68&lt;1,50000,$C68)&gt;AU$6),$D68/12,0)*(1+$E68)^COUNTIF($I$4:AT$4,12)*(1+$F$22)</f>
        <v>0</v>
      </c>
      <c r="AV68" s="35">
        <f>IF(AND($B68&lt;=AV$6,IF($C68&lt;1,50000,$C68)&gt;AV$6),$D68/12,0)*(1+$E68)^COUNTIF($I$4:AU$4,12)*(1+$F$22)</f>
        <v>0</v>
      </c>
      <c r="AW68" s="35">
        <f>IF(AND($B68&lt;=AW$6,IF($C68&lt;1,50000,$C68)&gt;AW$6),$D68/12,0)*(1+$E68)^COUNTIF($I$4:AV$4,12)*(1+$F$22)</f>
        <v>0</v>
      </c>
      <c r="AX68" s="35">
        <f>IF(AND($B68&lt;=AX$6,IF($C68&lt;1,50000,$C68)&gt;AX$6),$D68/12,0)*(1+$E68)^COUNTIF($I$4:AW$4,12)*(1+$F$22)</f>
        <v>0</v>
      </c>
      <c r="AY68" s="35">
        <f>IF(AND($B68&lt;=AY$6,IF($C68&lt;1,50000,$C68)&gt;AY$6),$D68/12,0)*(1+$E68)^COUNTIF($I$4:AX$4,12)*(1+$F$22)</f>
        <v>0</v>
      </c>
      <c r="AZ68" s="35">
        <f>IF(AND($B68&lt;=AZ$6,IF($C68&lt;1,50000,$C68)&gt;AZ$6),$D68/12,0)*(1+$E68)^COUNTIF($I$4:AY$4,12)*(1+$F$22)</f>
        <v>0</v>
      </c>
      <c r="BA68" s="35">
        <f>IF(AND($B68&lt;=BA$6,IF($C68&lt;1,50000,$C68)&gt;BA$6),$D68/12,0)*(1+$E68)^COUNTIF($I$4:AZ$4,12)*(1+$F$22)</f>
        <v>0</v>
      </c>
      <c r="BB68" s="35">
        <f>IF(AND($B68&lt;=BB$6,IF($C68&lt;1,50000,$C68)&gt;BB$6),$D68/12,0)*(1+$E68)^COUNTIF($I$4:BA$4,12)*(1+$F$22)</f>
        <v>0</v>
      </c>
      <c r="BC68" s="35">
        <f>IF(AND($B68&lt;=BC$6,IF($C68&lt;1,50000,$C68)&gt;BC$6),$D68/12,0)*(1+$E68)^COUNTIF($I$4:BB$4,12)*(1+$F$22)</f>
        <v>0</v>
      </c>
      <c r="BD68" s="35">
        <f>IF(AND($B68&lt;=BD$6,IF($C68&lt;1,50000,$C68)&gt;BD$6),$D68/12,0)*(1+$E68)^COUNTIF($I$4:BC$4,12)*(1+$F$22)</f>
        <v>0</v>
      </c>
      <c r="BE68" s="35">
        <f>IF(AND($B68&lt;=BE$6,IF($C68&lt;1,50000,$C68)&gt;BE$6),$D68/12,0)*(1+$E68)^COUNTIF($I$4:BD$4,12)*(1+$F$22)</f>
        <v>0</v>
      </c>
      <c r="BF68" s="33"/>
      <c r="BG68" s="33"/>
      <c r="BH68" s="33"/>
      <c r="BI68" s="33"/>
      <c r="BJ68" s="33"/>
      <c r="BK68" s="33"/>
      <c r="BL68" s="33"/>
    </row>
    <row r="69" spans="2:64" s="33" customFormat="1" ht="17" outlineLevel="1" thickBot="1" x14ac:dyDescent="0.25">
      <c r="B69" s="316"/>
      <c r="C69" s="317"/>
      <c r="D69" s="318"/>
      <c r="E69" s="319"/>
      <c r="F69" s="320"/>
      <c r="H69" s="267"/>
      <c r="I69" s="99" t="s">
        <v>47</v>
      </c>
      <c r="J69" s="33">
        <f>IF(AND($B69&lt;=J$6,IF($C69&lt;1,50000,$C69)&gt;J$6),$D69/12,0)*(1+$E69)^COUNTIF($I$4:I$4,12)*(1+$F$22)</f>
        <v>0</v>
      </c>
      <c r="K69" s="33">
        <f>IF(AND($B69&lt;=K$6,IF($C69&lt;1,50000,$C69)&gt;K$6),$D69/12,0)*(1+$E69)^COUNTIF($I$4:J$4,12)*(1+$F$22)</f>
        <v>0</v>
      </c>
      <c r="L69" s="33">
        <f>IF(AND($B69&lt;=L$6,IF($C69&lt;1,50000,$C69)&gt;L$6),$D69/12,0)*(1+$E69)^COUNTIF($I$4:K$4,12)*(1+$F$22)</f>
        <v>0</v>
      </c>
      <c r="M69" s="33">
        <f>IF(AND($B69&lt;=M$6,IF($C69&lt;1,50000,$C69)&gt;M$6),$D69/12,0)*(1+$E69)^COUNTIF($I$4:L$4,12)*(1+$F$22)</f>
        <v>0</v>
      </c>
      <c r="N69" s="33">
        <f>IF(AND($B69&lt;=N$6,IF($C69&lt;1,50000,$C69)&gt;N$6),$D69/12,0)*(1+$E69)^COUNTIF($I$4:M$4,12)*(1+$F$22)</f>
        <v>0</v>
      </c>
      <c r="O69" s="33">
        <f>IF(AND($B69&lt;=O$6,IF($C69&lt;1,50000,$C69)&gt;O$6),$D69/12,0)*(1+$E69)^COUNTIF($I$4:N$4,12)*(1+$F$22)</f>
        <v>0</v>
      </c>
      <c r="P69" s="33">
        <f>IF(AND($B69&lt;=P$6,IF($C69&lt;1,50000,$C69)&gt;P$6),$D69/12,0)*(1+$E69)^COUNTIF($I$4:O$4,12)*(1+$F$22)</f>
        <v>0</v>
      </c>
      <c r="Q69" s="33">
        <f>IF(AND($B69&lt;=Q$6,IF($C69&lt;1,50000,$C69)&gt;Q$6),$D69/12,0)*(1+$E69)^COUNTIF($I$4:P$4,12)*(1+$F$22)</f>
        <v>0</v>
      </c>
      <c r="R69" s="33">
        <f>IF(AND($B69&lt;=R$6,IF($C69&lt;1,50000,$C69)&gt;R$6),$D69/12,0)*(1+$E69)^COUNTIF($I$4:Q$4,12)*(1+$F$22)</f>
        <v>0</v>
      </c>
      <c r="S69" s="33">
        <f>IF(AND($B69&lt;=S$6,IF($C69&lt;1,50000,$C69)&gt;S$6),$D69/12,0)*(1+$E69)^COUNTIF($I$4:R$4,12)*(1+$F$22)</f>
        <v>0</v>
      </c>
      <c r="T69" s="33">
        <f>IF(AND($B69&lt;=T$6,IF($C69&lt;1,50000,$C69)&gt;T$6),$D69/12,0)*(1+$E69)^COUNTIF($I$4:S$4,12)*(1+$F$22)</f>
        <v>0</v>
      </c>
      <c r="U69" s="33">
        <f>IF(AND($B69&lt;=U$6,IF($C69&lt;1,50000,$C69)&gt;U$6),$D69/12,0)*(1+$E69)^COUNTIF($I$4:T$4,12)*(1+$F$22)</f>
        <v>0</v>
      </c>
      <c r="V69" s="33">
        <f>IF(AND($B69&lt;=V$6,IF($C69&lt;1,50000,$C69)&gt;V$6),$D69/12,0)*(1+$E69)^COUNTIF($I$4:U$4,12)*(1+$F$22)</f>
        <v>0</v>
      </c>
      <c r="W69" s="35">
        <f>IF(AND($B69&lt;=W$6,IF($C69&lt;1,50000,$C69)&gt;W$6),$D69/12,0)*(1+$E69)^COUNTIF($I$4:V$4,12)*(1+$F$22)</f>
        <v>0</v>
      </c>
      <c r="X69" s="35">
        <f>IF(AND($B69&lt;=X$6,IF($C69&lt;1,50000,$C69)&gt;X$6),$D69/12,0)*(1+$E69)^COUNTIF($I$4:W$4,12)*(1+$F$22)</f>
        <v>0</v>
      </c>
      <c r="Y69" s="35">
        <f>IF(AND($B69&lt;=Y$6,IF($C69&lt;1,50000,$C69)&gt;Y$6),$D69/12,0)*(1+$E69)^COUNTIF($I$4:X$4,12)*(1+$F$22)</f>
        <v>0</v>
      </c>
      <c r="Z69" s="35">
        <f>IF(AND($B69&lt;=Z$6,IF($C69&lt;1,50000,$C69)&gt;Z$6),$D69/12,0)*(1+$E69)^COUNTIF($I$4:Y$4,12)*(1+$F$22)</f>
        <v>0</v>
      </c>
      <c r="AA69" s="35">
        <f>IF(AND($B69&lt;=AA$6,IF($C69&lt;1,50000,$C69)&gt;AA$6),$D69/12,0)*(1+$E69)^COUNTIF($I$4:Z$4,12)*(1+$F$22)</f>
        <v>0</v>
      </c>
      <c r="AB69" s="35">
        <f>IF(AND($B69&lt;=AB$6,IF($C69&lt;1,50000,$C69)&gt;AB$6),$D69/12,0)*(1+$E69)^COUNTIF($I$4:AA$4,12)*(1+$F$22)</f>
        <v>0</v>
      </c>
      <c r="AC69" s="35">
        <f>IF(AND($B69&lt;=AC$6,IF($C69&lt;1,50000,$C69)&gt;AC$6),$D69/12,0)*(1+$E69)^COUNTIF($I$4:AB$4,12)*(1+$F$22)</f>
        <v>0</v>
      </c>
      <c r="AD69" s="35">
        <f>IF(AND($B69&lt;=AD$6,IF($C69&lt;1,50000,$C69)&gt;AD$6),$D69/12,0)*(1+$E69)^COUNTIF($I$4:AC$4,12)*(1+$F$22)</f>
        <v>0</v>
      </c>
      <c r="AE69" s="35">
        <f>IF(AND($B69&lt;=AE$6,IF($C69&lt;1,50000,$C69)&gt;AE$6),$D69/12,0)*(1+$E69)^COUNTIF($I$4:AD$4,12)*(1+$F$22)</f>
        <v>0</v>
      </c>
      <c r="AF69" s="35">
        <f>IF(AND($B69&lt;=AF$6,IF($C69&lt;1,50000,$C69)&gt;AF$6),$D69/12,0)*(1+$E69)^COUNTIF($I$4:AE$4,12)*(1+$F$22)</f>
        <v>0</v>
      </c>
      <c r="AG69" s="35">
        <f>IF(AND($B69&lt;=AG$6,IF($C69&lt;1,50000,$C69)&gt;AG$6),$D69/12,0)*(1+$E69)^COUNTIF($I$4:AF$4,12)*(1+$F$22)</f>
        <v>0</v>
      </c>
      <c r="AH69" s="35">
        <f>IF(AND($B69&lt;=AH$6,IF($C69&lt;1,50000,$C69)&gt;AH$6),$D69/12,0)*(1+$E69)^COUNTIF($I$4:AG$4,12)*(1+$F$22)</f>
        <v>0</v>
      </c>
      <c r="AI69" s="35">
        <f>IF(AND($B69&lt;=AI$6,IF($C69&lt;1,50000,$C69)&gt;AI$6),$D69/12,0)*(1+$E69)^COUNTIF($I$4:AH$4,12)*(1+$F$22)</f>
        <v>0</v>
      </c>
      <c r="AJ69" s="35">
        <f>IF(AND($B69&lt;=AJ$6,IF($C69&lt;1,50000,$C69)&gt;AJ$6),$D69/12,0)*(1+$E69)^COUNTIF($I$4:AI$4,12)*(1+$F$22)</f>
        <v>0</v>
      </c>
      <c r="AK69" s="35">
        <f>IF(AND($B69&lt;=AK$6,IF($C69&lt;1,50000,$C69)&gt;AK$6),$D69/12,0)*(1+$E69)^COUNTIF($I$4:AJ$4,12)*(1+$F$22)</f>
        <v>0</v>
      </c>
      <c r="AL69" s="35">
        <f>IF(AND($B69&lt;=AL$6,IF($C69&lt;1,50000,$C69)&gt;AL$6),$D69/12,0)*(1+$E69)^COUNTIF($I$4:AK$4,12)*(1+$F$22)</f>
        <v>0</v>
      </c>
      <c r="AM69" s="35">
        <f>IF(AND($B69&lt;=AM$6,IF($C69&lt;1,50000,$C69)&gt;AM$6),$D69/12,0)*(1+$E69)^COUNTIF($I$4:AL$4,12)*(1+$F$22)</f>
        <v>0</v>
      </c>
      <c r="AN69" s="35">
        <f>IF(AND($B69&lt;=AN$6,IF($C69&lt;1,50000,$C69)&gt;AN$6),$D69/12,0)*(1+$E69)^COUNTIF($I$4:AM$4,12)*(1+$F$22)</f>
        <v>0</v>
      </c>
      <c r="AO69" s="35">
        <f>IF(AND($B69&lt;=AO$6,IF($C69&lt;1,50000,$C69)&gt;AO$6),$D69/12,0)*(1+$E69)^COUNTIF($I$4:AN$4,12)*(1+$F$22)</f>
        <v>0</v>
      </c>
      <c r="AP69" s="35">
        <f>IF(AND($B69&lt;=AP$6,IF($C69&lt;1,50000,$C69)&gt;AP$6),$D69/12,0)*(1+$E69)^COUNTIF($I$4:AO$4,12)*(1+$F$22)</f>
        <v>0</v>
      </c>
      <c r="AQ69" s="35">
        <f>IF(AND($B69&lt;=AQ$6,IF($C69&lt;1,50000,$C69)&gt;AQ$6),$D69/12,0)*(1+$E69)^COUNTIF($I$4:AP$4,12)*(1+$F$22)</f>
        <v>0</v>
      </c>
      <c r="AR69" s="35">
        <f>IF(AND($B69&lt;=AR$6,IF($C69&lt;1,50000,$C69)&gt;AR$6),$D69/12,0)*(1+$E69)^COUNTIF($I$4:AQ$4,12)*(1+$F$22)</f>
        <v>0</v>
      </c>
      <c r="AS69" s="35">
        <f>IF(AND($B69&lt;=AS$6,IF($C69&lt;1,50000,$C69)&gt;AS$6),$D69/12,0)*(1+$E69)^COUNTIF($I$4:AR$4,12)*(1+$F$22)</f>
        <v>0</v>
      </c>
      <c r="AT69" s="35">
        <f>IF(AND($B69&lt;=AT$6,IF($C69&lt;1,50000,$C69)&gt;AT$6),$D69/12,0)*(1+$E69)^COUNTIF($I$4:AS$4,12)*(1+$F$22)</f>
        <v>0</v>
      </c>
      <c r="AU69" s="35">
        <f>IF(AND($B69&lt;=AU$6,IF($C69&lt;1,50000,$C69)&gt;AU$6),$D69/12,0)*(1+$E69)^COUNTIF($I$4:AT$4,12)*(1+$F$22)</f>
        <v>0</v>
      </c>
      <c r="AV69" s="35">
        <f>IF(AND($B69&lt;=AV$6,IF($C69&lt;1,50000,$C69)&gt;AV$6),$D69/12,0)*(1+$E69)^COUNTIF($I$4:AU$4,12)*(1+$F$22)</f>
        <v>0</v>
      </c>
      <c r="AW69" s="35">
        <f>IF(AND($B69&lt;=AW$6,IF($C69&lt;1,50000,$C69)&gt;AW$6),$D69/12,0)*(1+$E69)^COUNTIF($I$4:AV$4,12)*(1+$F$22)</f>
        <v>0</v>
      </c>
      <c r="AX69" s="35">
        <f>IF(AND($B69&lt;=AX$6,IF($C69&lt;1,50000,$C69)&gt;AX$6),$D69/12,0)*(1+$E69)^COUNTIF($I$4:AW$4,12)*(1+$F$22)</f>
        <v>0</v>
      </c>
      <c r="AY69" s="35">
        <f>IF(AND($B69&lt;=AY$6,IF($C69&lt;1,50000,$C69)&gt;AY$6),$D69/12,0)*(1+$E69)^COUNTIF($I$4:AX$4,12)*(1+$F$22)</f>
        <v>0</v>
      </c>
      <c r="AZ69" s="35">
        <f>IF(AND($B69&lt;=AZ$6,IF($C69&lt;1,50000,$C69)&gt;AZ$6),$D69/12,0)*(1+$E69)^COUNTIF($I$4:AY$4,12)*(1+$F$22)</f>
        <v>0</v>
      </c>
      <c r="BA69" s="35">
        <f>IF(AND($B69&lt;=BA$6,IF($C69&lt;1,50000,$C69)&gt;BA$6),$D69/12,0)*(1+$E69)^COUNTIF($I$4:AZ$4,12)*(1+$F$22)</f>
        <v>0</v>
      </c>
      <c r="BB69" s="35">
        <f>IF(AND($B69&lt;=BB$6,IF($C69&lt;1,50000,$C69)&gt;BB$6),$D69/12,0)*(1+$E69)^COUNTIF($I$4:BA$4,12)*(1+$F$22)</f>
        <v>0</v>
      </c>
      <c r="BC69" s="35">
        <f>IF(AND($B69&lt;=BC$6,IF($C69&lt;1,50000,$C69)&gt;BC$6),$D69/12,0)*(1+$E69)^COUNTIF($I$4:BB$4,12)*(1+$F$22)</f>
        <v>0</v>
      </c>
      <c r="BD69" s="35">
        <f>IF(AND($B69&lt;=BD$6,IF($C69&lt;1,50000,$C69)&gt;BD$6),$D69/12,0)*(1+$E69)^COUNTIF($I$4:BC$4,12)*(1+$F$22)</f>
        <v>0</v>
      </c>
      <c r="BE69" s="35">
        <f>IF(AND($B69&lt;=BE$6,IF($C69&lt;1,50000,$C69)&gt;BE$6),$D69/12,0)*(1+$E69)^COUNTIF($I$4:BD$4,12)*(1+$F$22)</f>
        <v>0</v>
      </c>
    </row>
    <row r="70" spans="2:64" s="93" customFormat="1" outlineLevel="1" x14ac:dyDescent="0.2">
      <c r="B70" s="192"/>
      <c r="C70" s="192"/>
      <c r="D70" s="192"/>
      <c r="E70" s="192"/>
      <c r="F70" s="192"/>
      <c r="H70" s="269" t="s">
        <v>90</v>
      </c>
      <c r="I70" s="94" t="str">
        <f>"Total "&amp;I64</f>
        <v>Total Customer Success</v>
      </c>
      <c r="J70" s="95">
        <f t="shared" ref="J70:BE70" si="24">SUM(J65:J69)</f>
        <v>2000</v>
      </c>
      <c r="K70" s="95">
        <f t="shared" si="24"/>
        <v>2000</v>
      </c>
      <c r="L70" s="95">
        <f t="shared" si="24"/>
        <v>2000</v>
      </c>
      <c r="M70" s="95">
        <f t="shared" si="24"/>
        <v>2000</v>
      </c>
      <c r="N70" s="95">
        <f t="shared" si="24"/>
        <v>2000</v>
      </c>
      <c r="O70" s="95">
        <f t="shared" si="24"/>
        <v>2000</v>
      </c>
      <c r="P70" s="95">
        <f t="shared" si="24"/>
        <v>2000</v>
      </c>
      <c r="Q70" s="95">
        <f t="shared" si="24"/>
        <v>2000</v>
      </c>
      <c r="R70" s="95">
        <f t="shared" si="24"/>
        <v>2000</v>
      </c>
      <c r="S70" s="95">
        <f t="shared" si="24"/>
        <v>2000</v>
      </c>
      <c r="T70" s="95">
        <f t="shared" si="24"/>
        <v>2000</v>
      </c>
      <c r="U70" s="217">
        <f t="shared" si="24"/>
        <v>2000</v>
      </c>
      <c r="V70" s="217">
        <f t="shared" si="24"/>
        <v>4200</v>
      </c>
      <c r="W70" s="96">
        <f t="shared" si="24"/>
        <v>4200</v>
      </c>
      <c r="X70" s="96">
        <f t="shared" si="24"/>
        <v>4200</v>
      </c>
      <c r="Y70" s="96">
        <f t="shared" si="24"/>
        <v>4200</v>
      </c>
      <c r="Z70" s="96">
        <f t="shared" si="24"/>
        <v>4200</v>
      </c>
      <c r="AA70" s="96">
        <f t="shared" si="24"/>
        <v>6300</v>
      </c>
      <c r="AB70" s="96">
        <f t="shared" si="24"/>
        <v>6300</v>
      </c>
      <c r="AC70" s="96">
        <f t="shared" si="24"/>
        <v>6300</v>
      </c>
      <c r="AD70" s="96">
        <f t="shared" si="24"/>
        <v>6300</v>
      </c>
      <c r="AE70" s="96">
        <f t="shared" si="24"/>
        <v>6300</v>
      </c>
      <c r="AF70" s="96">
        <f t="shared" si="24"/>
        <v>6300</v>
      </c>
      <c r="AG70" s="96">
        <f t="shared" si="24"/>
        <v>6300</v>
      </c>
      <c r="AH70" s="96">
        <f t="shared" si="24"/>
        <v>6615</v>
      </c>
      <c r="AI70" s="96">
        <f t="shared" si="24"/>
        <v>6615</v>
      </c>
      <c r="AJ70" s="96">
        <f t="shared" si="24"/>
        <v>6615</v>
      </c>
      <c r="AK70" s="96">
        <f t="shared" si="24"/>
        <v>6615</v>
      </c>
      <c r="AL70" s="96">
        <f t="shared" si="24"/>
        <v>6615</v>
      </c>
      <c r="AM70" s="96">
        <f t="shared" si="24"/>
        <v>6615</v>
      </c>
      <c r="AN70" s="96">
        <f t="shared" si="24"/>
        <v>6615</v>
      </c>
      <c r="AO70" s="96">
        <f t="shared" si="24"/>
        <v>6615</v>
      </c>
      <c r="AP70" s="96">
        <f t="shared" si="24"/>
        <v>6615</v>
      </c>
      <c r="AQ70" s="96">
        <f t="shared" si="24"/>
        <v>6615</v>
      </c>
      <c r="AR70" s="96">
        <f t="shared" si="24"/>
        <v>6615</v>
      </c>
      <c r="AS70" s="96">
        <f t="shared" si="24"/>
        <v>6615</v>
      </c>
      <c r="AT70" s="96">
        <f t="shared" si="24"/>
        <v>6945.75</v>
      </c>
      <c r="AU70" s="96">
        <f t="shared" si="24"/>
        <v>6945.75</v>
      </c>
      <c r="AV70" s="96">
        <f t="shared" si="24"/>
        <v>6945.75</v>
      </c>
      <c r="AW70" s="96">
        <f t="shared" si="24"/>
        <v>6945.75</v>
      </c>
      <c r="AX70" s="96">
        <f t="shared" si="24"/>
        <v>6945.75</v>
      </c>
      <c r="AY70" s="96">
        <f t="shared" si="24"/>
        <v>6945.75</v>
      </c>
      <c r="AZ70" s="96">
        <f t="shared" si="24"/>
        <v>6945.75</v>
      </c>
      <c r="BA70" s="96">
        <f t="shared" si="24"/>
        <v>6945.75</v>
      </c>
      <c r="BB70" s="96">
        <f t="shared" si="24"/>
        <v>6945.75</v>
      </c>
      <c r="BC70" s="96">
        <f t="shared" si="24"/>
        <v>6945.75</v>
      </c>
      <c r="BD70" s="96">
        <f t="shared" si="24"/>
        <v>6945.75</v>
      </c>
      <c r="BE70" s="96">
        <f t="shared" si="24"/>
        <v>6945.75</v>
      </c>
      <c r="BF70" s="97"/>
      <c r="BG70" s="97"/>
      <c r="BH70" s="97"/>
      <c r="BI70" s="97"/>
      <c r="BJ70" s="97"/>
      <c r="BK70" s="97"/>
      <c r="BL70" s="97"/>
    </row>
    <row r="71" spans="2:64" s="100" customFormat="1" outlineLevel="1" x14ac:dyDescent="0.2">
      <c r="H71" s="270" t="s">
        <v>90</v>
      </c>
      <c r="I71" s="101" t="str">
        <f>I64&amp;" bonuses"</f>
        <v>Customer Success bonuses</v>
      </c>
      <c r="J71" s="33">
        <f>SUMPRODUCT(J65:J69,$F65:$F69)</f>
        <v>600</v>
      </c>
      <c r="K71" s="33">
        <f t="shared" ref="K71:BE71" si="25">SUMPRODUCT(K65:K69,$F65:$F69)</f>
        <v>600</v>
      </c>
      <c r="L71" s="33">
        <f t="shared" si="25"/>
        <v>600</v>
      </c>
      <c r="M71" s="33">
        <f t="shared" si="25"/>
        <v>600</v>
      </c>
      <c r="N71" s="33">
        <f t="shared" si="25"/>
        <v>600</v>
      </c>
      <c r="O71" s="33">
        <f t="shared" si="25"/>
        <v>600</v>
      </c>
      <c r="P71" s="33">
        <f t="shared" si="25"/>
        <v>600</v>
      </c>
      <c r="Q71" s="33">
        <f t="shared" si="25"/>
        <v>600</v>
      </c>
      <c r="R71" s="33">
        <f t="shared" si="25"/>
        <v>600</v>
      </c>
      <c r="S71" s="33">
        <f t="shared" si="25"/>
        <v>600</v>
      </c>
      <c r="T71" s="33">
        <f t="shared" si="25"/>
        <v>600</v>
      </c>
      <c r="U71" s="34">
        <f t="shared" si="25"/>
        <v>600</v>
      </c>
      <c r="V71" s="34">
        <f t="shared" si="25"/>
        <v>1260</v>
      </c>
      <c r="W71" s="35">
        <f t="shared" si="25"/>
        <v>1260</v>
      </c>
      <c r="X71" s="35">
        <f t="shared" si="25"/>
        <v>1260</v>
      </c>
      <c r="Y71" s="35">
        <f t="shared" si="25"/>
        <v>1260</v>
      </c>
      <c r="Z71" s="35">
        <f t="shared" si="25"/>
        <v>1260</v>
      </c>
      <c r="AA71" s="35">
        <f t="shared" si="25"/>
        <v>1890</v>
      </c>
      <c r="AB71" s="35">
        <f t="shared" si="25"/>
        <v>1890</v>
      </c>
      <c r="AC71" s="35">
        <f t="shared" si="25"/>
        <v>1890</v>
      </c>
      <c r="AD71" s="35">
        <f t="shared" si="25"/>
        <v>1890</v>
      </c>
      <c r="AE71" s="35">
        <f t="shared" si="25"/>
        <v>1890</v>
      </c>
      <c r="AF71" s="35">
        <f t="shared" si="25"/>
        <v>1890</v>
      </c>
      <c r="AG71" s="35">
        <f t="shared" si="25"/>
        <v>1890</v>
      </c>
      <c r="AH71" s="35">
        <f t="shared" si="25"/>
        <v>1984.5</v>
      </c>
      <c r="AI71" s="35">
        <f t="shared" si="25"/>
        <v>1984.5</v>
      </c>
      <c r="AJ71" s="35">
        <f t="shared" si="25"/>
        <v>1984.5</v>
      </c>
      <c r="AK71" s="35">
        <f t="shared" si="25"/>
        <v>1984.5</v>
      </c>
      <c r="AL71" s="35">
        <f t="shared" si="25"/>
        <v>1984.5</v>
      </c>
      <c r="AM71" s="35">
        <f t="shared" si="25"/>
        <v>1984.5</v>
      </c>
      <c r="AN71" s="35">
        <f t="shared" si="25"/>
        <v>1984.5</v>
      </c>
      <c r="AO71" s="35">
        <f t="shared" si="25"/>
        <v>1984.5</v>
      </c>
      <c r="AP71" s="35">
        <f t="shared" si="25"/>
        <v>1984.5</v>
      </c>
      <c r="AQ71" s="35">
        <f t="shared" si="25"/>
        <v>1984.5</v>
      </c>
      <c r="AR71" s="35">
        <f t="shared" si="25"/>
        <v>1984.5</v>
      </c>
      <c r="AS71" s="35">
        <f t="shared" si="25"/>
        <v>1984.5</v>
      </c>
      <c r="AT71" s="35">
        <f t="shared" si="25"/>
        <v>2083.7249999999999</v>
      </c>
      <c r="AU71" s="35">
        <f t="shared" si="25"/>
        <v>2083.7249999999999</v>
      </c>
      <c r="AV71" s="35">
        <f t="shared" si="25"/>
        <v>2083.7249999999999</v>
      </c>
      <c r="AW71" s="35">
        <f t="shared" si="25"/>
        <v>2083.7249999999999</v>
      </c>
      <c r="AX71" s="35">
        <f t="shared" si="25"/>
        <v>2083.7249999999999</v>
      </c>
      <c r="AY71" s="35">
        <f t="shared" si="25"/>
        <v>2083.7249999999999</v>
      </c>
      <c r="AZ71" s="35">
        <f t="shared" si="25"/>
        <v>2083.7249999999999</v>
      </c>
      <c r="BA71" s="35">
        <f t="shared" si="25"/>
        <v>2083.7249999999999</v>
      </c>
      <c r="BB71" s="35">
        <f t="shared" si="25"/>
        <v>2083.7249999999999</v>
      </c>
      <c r="BC71" s="35">
        <f t="shared" si="25"/>
        <v>2083.7249999999999</v>
      </c>
      <c r="BD71" s="35">
        <f t="shared" si="25"/>
        <v>2083.7249999999999</v>
      </c>
      <c r="BE71" s="35">
        <f t="shared" si="25"/>
        <v>2083.7249999999999</v>
      </c>
      <c r="BF71" s="33"/>
      <c r="BG71" s="33"/>
      <c r="BH71" s="33"/>
      <c r="BI71" s="33"/>
      <c r="BJ71" s="33"/>
      <c r="BK71" s="33"/>
      <c r="BL71" s="33"/>
    </row>
    <row r="72" spans="2:64" s="102" customFormat="1" outlineLevel="1" x14ac:dyDescent="0.2">
      <c r="H72" s="271"/>
      <c r="I72" s="103" t="s">
        <v>69</v>
      </c>
      <c r="J72" s="104">
        <f>COUNTIF(J65:J69, "&gt;1")</f>
        <v>1</v>
      </c>
      <c r="K72" s="104">
        <f t="shared" ref="K72:BE72" si="26">COUNTIF(K65:K69, "&gt;1")</f>
        <v>1</v>
      </c>
      <c r="L72" s="104">
        <f t="shared" si="26"/>
        <v>1</v>
      </c>
      <c r="M72" s="104">
        <f t="shared" si="26"/>
        <v>1</v>
      </c>
      <c r="N72" s="104">
        <f t="shared" si="26"/>
        <v>1</v>
      </c>
      <c r="O72" s="104">
        <f t="shared" si="26"/>
        <v>1</v>
      </c>
      <c r="P72" s="104">
        <f t="shared" si="26"/>
        <v>1</v>
      </c>
      <c r="Q72" s="104">
        <f t="shared" si="26"/>
        <v>1</v>
      </c>
      <c r="R72" s="104">
        <f t="shared" si="26"/>
        <v>1</v>
      </c>
      <c r="S72" s="104">
        <f t="shared" si="26"/>
        <v>1</v>
      </c>
      <c r="T72" s="104">
        <f t="shared" si="26"/>
        <v>1</v>
      </c>
      <c r="U72" s="218">
        <f t="shared" si="26"/>
        <v>1</v>
      </c>
      <c r="V72" s="218">
        <f t="shared" si="26"/>
        <v>2</v>
      </c>
      <c r="W72" s="105">
        <f t="shared" si="26"/>
        <v>2</v>
      </c>
      <c r="X72" s="105">
        <f t="shared" si="26"/>
        <v>2</v>
      </c>
      <c r="Y72" s="105">
        <f t="shared" si="26"/>
        <v>2</v>
      </c>
      <c r="Z72" s="105">
        <f t="shared" si="26"/>
        <v>2</v>
      </c>
      <c r="AA72" s="105">
        <f t="shared" si="26"/>
        <v>3</v>
      </c>
      <c r="AB72" s="105">
        <f t="shared" si="26"/>
        <v>3</v>
      </c>
      <c r="AC72" s="105">
        <f t="shared" si="26"/>
        <v>3</v>
      </c>
      <c r="AD72" s="105">
        <f t="shared" si="26"/>
        <v>3</v>
      </c>
      <c r="AE72" s="105">
        <f t="shared" si="26"/>
        <v>3</v>
      </c>
      <c r="AF72" s="105">
        <f t="shared" si="26"/>
        <v>3</v>
      </c>
      <c r="AG72" s="105">
        <f t="shared" si="26"/>
        <v>3</v>
      </c>
      <c r="AH72" s="105">
        <f t="shared" si="26"/>
        <v>3</v>
      </c>
      <c r="AI72" s="105">
        <f t="shared" si="26"/>
        <v>3</v>
      </c>
      <c r="AJ72" s="105">
        <f t="shared" si="26"/>
        <v>3</v>
      </c>
      <c r="AK72" s="105">
        <f t="shared" si="26"/>
        <v>3</v>
      </c>
      <c r="AL72" s="105">
        <f t="shared" si="26"/>
        <v>3</v>
      </c>
      <c r="AM72" s="105">
        <f t="shared" si="26"/>
        <v>3</v>
      </c>
      <c r="AN72" s="105">
        <f t="shared" si="26"/>
        <v>3</v>
      </c>
      <c r="AO72" s="105">
        <f t="shared" si="26"/>
        <v>3</v>
      </c>
      <c r="AP72" s="105">
        <f t="shared" si="26"/>
        <v>3</v>
      </c>
      <c r="AQ72" s="105">
        <f t="shared" si="26"/>
        <v>3</v>
      </c>
      <c r="AR72" s="105">
        <f t="shared" si="26"/>
        <v>3</v>
      </c>
      <c r="AS72" s="105">
        <f t="shared" si="26"/>
        <v>3</v>
      </c>
      <c r="AT72" s="105">
        <f t="shared" si="26"/>
        <v>3</v>
      </c>
      <c r="AU72" s="105">
        <f t="shared" si="26"/>
        <v>3</v>
      </c>
      <c r="AV72" s="105">
        <f t="shared" si="26"/>
        <v>3</v>
      </c>
      <c r="AW72" s="105">
        <f t="shared" si="26"/>
        <v>3</v>
      </c>
      <c r="AX72" s="105">
        <f t="shared" si="26"/>
        <v>3</v>
      </c>
      <c r="AY72" s="105">
        <f t="shared" si="26"/>
        <v>3</v>
      </c>
      <c r="AZ72" s="105">
        <f t="shared" si="26"/>
        <v>3</v>
      </c>
      <c r="BA72" s="105">
        <f t="shared" si="26"/>
        <v>3</v>
      </c>
      <c r="BB72" s="105">
        <f t="shared" si="26"/>
        <v>3</v>
      </c>
      <c r="BC72" s="105">
        <f t="shared" si="26"/>
        <v>3</v>
      </c>
      <c r="BD72" s="105">
        <f t="shared" si="26"/>
        <v>3</v>
      </c>
      <c r="BE72" s="105">
        <f t="shared" si="26"/>
        <v>3</v>
      </c>
      <c r="BF72" s="104"/>
      <c r="BG72" s="104"/>
      <c r="BH72" s="104"/>
      <c r="BI72" s="104"/>
      <c r="BJ72" s="104"/>
      <c r="BK72" s="104"/>
      <c r="BL72" s="104"/>
    </row>
    <row r="73" spans="2:64" s="147" customFormat="1" outlineLevel="1" x14ac:dyDescent="0.2">
      <c r="H73" s="276"/>
      <c r="I73" s="147" t="s">
        <v>122</v>
      </c>
      <c r="J73" s="147">
        <f t="shared" ref="J73:BE73" si="27">J20+J30+J40+J50+J60+J70</f>
        <v>14000</v>
      </c>
      <c r="K73" s="147">
        <f t="shared" si="27"/>
        <v>14000</v>
      </c>
      <c r="L73" s="147">
        <f t="shared" si="27"/>
        <v>15500</v>
      </c>
      <c r="M73" s="147">
        <f t="shared" si="27"/>
        <v>15500</v>
      </c>
      <c r="N73" s="147">
        <f t="shared" si="27"/>
        <v>15500</v>
      </c>
      <c r="O73" s="147">
        <f t="shared" si="27"/>
        <v>15500</v>
      </c>
      <c r="P73" s="147">
        <f t="shared" si="27"/>
        <v>15500</v>
      </c>
      <c r="Q73" s="147">
        <f t="shared" si="27"/>
        <v>15500</v>
      </c>
      <c r="R73" s="147">
        <f t="shared" si="27"/>
        <v>15500</v>
      </c>
      <c r="S73" s="147">
        <f t="shared" si="27"/>
        <v>15500</v>
      </c>
      <c r="T73" s="147">
        <f t="shared" si="27"/>
        <v>15500</v>
      </c>
      <c r="U73" s="222">
        <f t="shared" si="27"/>
        <v>15500</v>
      </c>
      <c r="V73" s="222">
        <f t="shared" si="27"/>
        <v>18375</v>
      </c>
      <c r="W73" s="148">
        <f t="shared" si="27"/>
        <v>18375</v>
      </c>
      <c r="X73" s="148">
        <f t="shared" si="27"/>
        <v>18375</v>
      </c>
      <c r="Y73" s="148">
        <f t="shared" si="27"/>
        <v>18375</v>
      </c>
      <c r="Z73" s="148">
        <f t="shared" si="27"/>
        <v>18375</v>
      </c>
      <c r="AA73" s="148">
        <f t="shared" si="27"/>
        <v>20475</v>
      </c>
      <c r="AB73" s="148">
        <f t="shared" si="27"/>
        <v>20475</v>
      </c>
      <c r="AC73" s="148">
        <f t="shared" si="27"/>
        <v>20475</v>
      </c>
      <c r="AD73" s="148">
        <f t="shared" si="27"/>
        <v>20475</v>
      </c>
      <c r="AE73" s="148">
        <f t="shared" si="27"/>
        <v>20475</v>
      </c>
      <c r="AF73" s="148">
        <f t="shared" si="27"/>
        <v>20475</v>
      </c>
      <c r="AG73" s="148">
        <f t="shared" si="27"/>
        <v>20475</v>
      </c>
      <c r="AH73" s="148">
        <f t="shared" si="27"/>
        <v>23703.75</v>
      </c>
      <c r="AI73" s="148">
        <f t="shared" si="27"/>
        <v>23703.75</v>
      </c>
      <c r="AJ73" s="148">
        <f t="shared" si="27"/>
        <v>23703.75</v>
      </c>
      <c r="AK73" s="148">
        <f t="shared" si="27"/>
        <v>23703.75</v>
      </c>
      <c r="AL73" s="148">
        <f t="shared" si="27"/>
        <v>30318.75</v>
      </c>
      <c r="AM73" s="148">
        <f t="shared" si="27"/>
        <v>30318.75</v>
      </c>
      <c r="AN73" s="148">
        <f t="shared" si="27"/>
        <v>30318.75</v>
      </c>
      <c r="AO73" s="148">
        <f t="shared" si="27"/>
        <v>30318.75</v>
      </c>
      <c r="AP73" s="148">
        <f t="shared" si="27"/>
        <v>30318.75</v>
      </c>
      <c r="AQ73" s="148">
        <f t="shared" si="27"/>
        <v>30318.75</v>
      </c>
      <c r="AR73" s="148">
        <f t="shared" si="27"/>
        <v>30318.75</v>
      </c>
      <c r="AS73" s="148">
        <f t="shared" si="27"/>
        <v>30318.75</v>
      </c>
      <c r="AT73" s="148">
        <f t="shared" si="27"/>
        <v>31834.6875</v>
      </c>
      <c r="AU73" s="148">
        <f t="shared" si="27"/>
        <v>31834.6875</v>
      </c>
      <c r="AV73" s="148">
        <f t="shared" si="27"/>
        <v>31834.6875</v>
      </c>
      <c r="AW73" s="148">
        <f t="shared" si="27"/>
        <v>31834.6875</v>
      </c>
      <c r="AX73" s="148">
        <f t="shared" si="27"/>
        <v>31834.6875</v>
      </c>
      <c r="AY73" s="148">
        <f t="shared" si="27"/>
        <v>31834.6875</v>
      </c>
      <c r="AZ73" s="148">
        <f t="shared" si="27"/>
        <v>31834.6875</v>
      </c>
      <c r="BA73" s="148">
        <f t="shared" si="27"/>
        <v>31834.6875</v>
      </c>
      <c r="BB73" s="148">
        <f t="shared" si="27"/>
        <v>31834.6875</v>
      </c>
      <c r="BC73" s="148">
        <f t="shared" si="27"/>
        <v>31834.6875</v>
      </c>
      <c r="BD73" s="148">
        <f t="shared" si="27"/>
        <v>31834.6875</v>
      </c>
      <c r="BE73" s="148">
        <f t="shared" si="27"/>
        <v>31834.6875</v>
      </c>
    </row>
    <row r="74" spans="2:64" s="145" customFormat="1" outlineLevel="1" x14ac:dyDescent="0.2">
      <c r="H74" s="277"/>
      <c r="I74" s="145" t="s">
        <v>208</v>
      </c>
      <c r="J74" s="145">
        <f t="shared" ref="J74:BE74" si="28">J21+J31+J41+J51+J61+J71</f>
        <v>3700</v>
      </c>
      <c r="K74" s="145">
        <f t="shared" si="28"/>
        <v>3700</v>
      </c>
      <c r="L74" s="145">
        <f t="shared" si="28"/>
        <v>3925</v>
      </c>
      <c r="M74" s="145">
        <f t="shared" si="28"/>
        <v>3925</v>
      </c>
      <c r="N74" s="145">
        <f t="shared" si="28"/>
        <v>3925</v>
      </c>
      <c r="O74" s="145">
        <f t="shared" si="28"/>
        <v>3925</v>
      </c>
      <c r="P74" s="145">
        <f t="shared" si="28"/>
        <v>3925</v>
      </c>
      <c r="Q74" s="145">
        <f t="shared" si="28"/>
        <v>3925</v>
      </c>
      <c r="R74" s="145">
        <f t="shared" si="28"/>
        <v>3925</v>
      </c>
      <c r="S74" s="145">
        <f t="shared" si="28"/>
        <v>3925</v>
      </c>
      <c r="T74" s="145">
        <f t="shared" si="28"/>
        <v>3925</v>
      </c>
      <c r="U74" s="223">
        <f t="shared" si="28"/>
        <v>3925</v>
      </c>
      <c r="V74" s="223">
        <f t="shared" si="28"/>
        <v>4751.25</v>
      </c>
      <c r="W74" s="146">
        <f t="shared" si="28"/>
        <v>4751.25</v>
      </c>
      <c r="X74" s="146">
        <f t="shared" si="28"/>
        <v>4751.25</v>
      </c>
      <c r="Y74" s="146">
        <f t="shared" si="28"/>
        <v>4751.25</v>
      </c>
      <c r="Z74" s="146">
        <f t="shared" si="28"/>
        <v>4751.25</v>
      </c>
      <c r="AA74" s="146">
        <f t="shared" si="28"/>
        <v>5381.25</v>
      </c>
      <c r="AB74" s="146">
        <f t="shared" si="28"/>
        <v>5381.25</v>
      </c>
      <c r="AC74" s="146">
        <f t="shared" si="28"/>
        <v>5381.25</v>
      </c>
      <c r="AD74" s="146">
        <f t="shared" si="28"/>
        <v>5381.25</v>
      </c>
      <c r="AE74" s="146">
        <f t="shared" si="28"/>
        <v>5381.25</v>
      </c>
      <c r="AF74" s="146">
        <f t="shared" si="28"/>
        <v>5381.25</v>
      </c>
      <c r="AG74" s="146">
        <f t="shared" si="28"/>
        <v>5381.25</v>
      </c>
      <c r="AH74" s="146">
        <f t="shared" si="28"/>
        <v>7414.3125</v>
      </c>
      <c r="AI74" s="146">
        <f t="shared" si="28"/>
        <v>7414.3125</v>
      </c>
      <c r="AJ74" s="146">
        <f t="shared" si="28"/>
        <v>7414.3125</v>
      </c>
      <c r="AK74" s="146">
        <f t="shared" si="28"/>
        <v>7414.3125</v>
      </c>
      <c r="AL74" s="146">
        <f t="shared" si="28"/>
        <v>8406.5625</v>
      </c>
      <c r="AM74" s="146">
        <f t="shared" si="28"/>
        <v>8406.5625</v>
      </c>
      <c r="AN74" s="146">
        <f t="shared" si="28"/>
        <v>8406.5625</v>
      </c>
      <c r="AO74" s="146">
        <f t="shared" si="28"/>
        <v>8406.5625</v>
      </c>
      <c r="AP74" s="146">
        <f t="shared" si="28"/>
        <v>8406.5625</v>
      </c>
      <c r="AQ74" s="146">
        <f t="shared" si="28"/>
        <v>8406.5625</v>
      </c>
      <c r="AR74" s="146">
        <f t="shared" si="28"/>
        <v>8406.5625</v>
      </c>
      <c r="AS74" s="146">
        <f t="shared" si="28"/>
        <v>8406.5625</v>
      </c>
      <c r="AT74" s="146">
        <f t="shared" si="28"/>
        <v>8826.890625</v>
      </c>
      <c r="AU74" s="146">
        <f t="shared" si="28"/>
        <v>8826.890625</v>
      </c>
      <c r="AV74" s="146">
        <f t="shared" si="28"/>
        <v>8826.890625</v>
      </c>
      <c r="AW74" s="146">
        <f t="shared" si="28"/>
        <v>8826.890625</v>
      </c>
      <c r="AX74" s="146">
        <f t="shared" si="28"/>
        <v>8826.890625</v>
      </c>
      <c r="AY74" s="146">
        <f t="shared" si="28"/>
        <v>8826.890625</v>
      </c>
      <c r="AZ74" s="146">
        <f t="shared" si="28"/>
        <v>8826.890625</v>
      </c>
      <c r="BA74" s="146">
        <f t="shared" si="28"/>
        <v>8826.890625</v>
      </c>
      <c r="BB74" s="146">
        <f t="shared" si="28"/>
        <v>8826.890625</v>
      </c>
      <c r="BC74" s="146">
        <f t="shared" si="28"/>
        <v>8826.890625</v>
      </c>
      <c r="BD74" s="146">
        <f t="shared" si="28"/>
        <v>8826.890625</v>
      </c>
      <c r="BE74" s="146">
        <f t="shared" si="28"/>
        <v>8826.890625</v>
      </c>
    </row>
    <row r="75" spans="2:64" s="149" customFormat="1" ht="17" outlineLevel="1" thickBot="1" x14ac:dyDescent="0.25">
      <c r="H75" s="278"/>
      <c r="I75" s="149" t="s">
        <v>209</v>
      </c>
      <c r="U75" s="224">
        <f t="shared" ref="U75:BE75" si="29">IF(U4=12,SUM(J74:U74),0)</f>
        <v>46650</v>
      </c>
      <c r="V75" s="224">
        <f t="shared" si="29"/>
        <v>0</v>
      </c>
      <c r="W75" s="150">
        <f t="shared" si="29"/>
        <v>0</v>
      </c>
      <c r="X75" s="150">
        <f t="shared" si="29"/>
        <v>0</v>
      </c>
      <c r="Y75" s="150">
        <f t="shared" si="29"/>
        <v>0</v>
      </c>
      <c r="Z75" s="150">
        <f t="shared" si="29"/>
        <v>0</v>
      </c>
      <c r="AA75" s="150">
        <f t="shared" si="29"/>
        <v>0</v>
      </c>
      <c r="AB75" s="150">
        <f t="shared" si="29"/>
        <v>0</v>
      </c>
      <c r="AC75" s="150">
        <f t="shared" si="29"/>
        <v>0</v>
      </c>
      <c r="AD75" s="150">
        <f t="shared" si="29"/>
        <v>0</v>
      </c>
      <c r="AE75" s="150">
        <f t="shared" si="29"/>
        <v>0</v>
      </c>
      <c r="AF75" s="150">
        <f t="shared" si="29"/>
        <v>0</v>
      </c>
      <c r="AG75" s="150">
        <f t="shared" si="29"/>
        <v>61425</v>
      </c>
      <c r="AH75" s="150">
        <f t="shared" si="29"/>
        <v>0</v>
      </c>
      <c r="AI75" s="150">
        <f t="shared" si="29"/>
        <v>0</v>
      </c>
      <c r="AJ75" s="150">
        <f t="shared" si="29"/>
        <v>0</v>
      </c>
      <c r="AK75" s="150">
        <f t="shared" si="29"/>
        <v>0</v>
      </c>
      <c r="AL75" s="150">
        <f t="shared" si="29"/>
        <v>0</v>
      </c>
      <c r="AM75" s="150">
        <f t="shared" si="29"/>
        <v>0</v>
      </c>
      <c r="AN75" s="150">
        <f t="shared" si="29"/>
        <v>0</v>
      </c>
      <c r="AO75" s="150">
        <f t="shared" si="29"/>
        <v>0</v>
      </c>
      <c r="AP75" s="150">
        <f t="shared" si="29"/>
        <v>0</v>
      </c>
      <c r="AQ75" s="150">
        <f t="shared" si="29"/>
        <v>0</v>
      </c>
      <c r="AR75" s="150">
        <f t="shared" si="29"/>
        <v>0</v>
      </c>
      <c r="AS75" s="150">
        <f t="shared" si="29"/>
        <v>96909.75</v>
      </c>
      <c r="AT75" s="150">
        <f t="shared" si="29"/>
        <v>0</v>
      </c>
      <c r="AU75" s="150">
        <f t="shared" si="29"/>
        <v>0</v>
      </c>
      <c r="AV75" s="150">
        <f t="shared" si="29"/>
        <v>0</v>
      </c>
      <c r="AW75" s="150">
        <f t="shared" si="29"/>
        <v>0</v>
      </c>
      <c r="AX75" s="150">
        <f t="shared" si="29"/>
        <v>0</v>
      </c>
      <c r="AY75" s="150">
        <f t="shared" si="29"/>
        <v>0</v>
      </c>
      <c r="AZ75" s="150">
        <f t="shared" si="29"/>
        <v>0</v>
      </c>
      <c r="BA75" s="150">
        <f t="shared" si="29"/>
        <v>0</v>
      </c>
      <c r="BB75" s="150">
        <f t="shared" si="29"/>
        <v>0</v>
      </c>
      <c r="BC75" s="150">
        <f t="shared" si="29"/>
        <v>0</v>
      </c>
      <c r="BD75" s="150">
        <f t="shared" si="29"/>
        <v>0</v>
      </c>
      <c r="BE75" s="150">
        <f t="shared" si="29"/>
        <v>105922.6875</v>
      </c>
    </row>
    <row r="76" spans="2:64" outlineLevel="1" x14ac:dyDescent="0.2">
      <c r="I76" s="6"/>
      <c r="J76" s="4"/>
      <c r="K76" s="4"/>
      <c r="L76" s="4"/>
      <c r="M76" s="4"/>
      <c r="N76" s="4"/>
      <c r="O76" s="4"/>
      <c r="P76" s="4"/>
      <c r="Q76" s="4"/>
      <c r="R76" s="4"/>
      <c r="S76" s="4"/>
      <c r="T76" s="4"/>
      <c r="U76" s="225"/>
      <c r="V76" s="225"/>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4"/>
      <c r="BG76" s="4"/>
      <c r="BH76" s="4"/>
      <c r="BI76" s="4"/>
      <c r="BJ76" s="4"/>
      <c r="BK76" s="4"/>
      <c r="BL76" s="4"/>
    </row>
    <row r="77" spans="2:64" outlineLevel="1" x14ac:dyDescent="0.2">
      <c r="I77" s="6"/>
      <c r="J77" s="4"/>
      <c r="K77" s="4"/>
      <c r="L77" s="4"/>
      <c r="M77" s="4"/>
      <c r="N77" s="4"/>
      <c r="O77" s="4"/>
      <c r="P77" s="4"/>
      <c r="Q77" s="4"/>
      <c r="R77" s="4"/>
      <c r="S77" s="4"/>
      <c r="T77" s="4"/>
      <c r="U77" s="225"/>
      <c r="V77" s="225"/>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4"/>
      <c r="BG77" s="4"/>
      <c r="BH77" s="4"/>
      <c r="BI77" s="4"/>
      <c r="BJ77" s="4"/>
      <c r="BK77" s="4"/>
      <c r="BL77" s="4"/>
    </row>
    <row r="78" spans="2:64" x14ac:dyDescent="0.2">
      <c r="I78" s="6"/>
      <c r="J78" s="4"/>
      <c r="K78" s="4"/>
      <c r="L78" s="4"/>
      <c r="M78" s="4"/>
      <c r="N78" s="4"/>
      <c r="O78" s="4"/>
      <c r="P78" s="4"/>
      <c r="Q78" s="4"/>
      <c r="R78" s="4"/>
      <c r="S78" s="4"/>
      <c r="T78" s="4"/>
      <c r="U78" s="225"/>
      <c r="V78" s="225"/>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4"/>
      <c r="BG78" s="4"/>
      <c r="BH78" s="4"/>
      <c r="BI78" s="4"/>
      <c r="BJ78" s="4"/>
      <c r="BK78" s="4"/>
      <c r="BL78" s="4"/>
    </row>
    <row r="79" spans="2:64" s="58" customFormat="1" ht="20" thickBot="1" x14ac:dyDescent="0.3">
      <c r="F79" s="59"/>
      <c r="H79" s="265"/>
      <c r="I79" s="60" t="s">
        <v>41</v>
      </c>
      <c r="U79" s="215"/>
      <c r="V79" s="215"/>
      <c r="W79" s="61"/>
      <c r="X79" s="61"/>
      <c r="Y79" s="61"/>
      <c r="Z79" s="61"/>
      <c r="AA79" s="61"/>
      <c r="AB79" s="61"/>
      <c r="AC79" s="61"/>
      <c r="AD79" s="61"/>
      <c r="AE79" s="61"/>
      <c r="AF79" s="61"/>
      <c r="AG79" s="61"/>
      <c r="AH79" s="61"/>
      <c r="AI79" s="61"/>
      <c r="AJ79" s="61"/>
      <c r="AK79" s="61"/>
      <c r="AL79" s="61"/>
      <c r="AM79" s="61"/>
      <c r="AN79" s="61"/>
      <c r="AO79" s="61"/>
      <c r="AP79" s="61"/>
      <c r="AQ79" s="61"/>
      <c r="AR79" s="61"/>
      <c r="AS79" s="61"/>
      <c r="AT79" s="61"/>
      <c r="AU79" s="61"/>
      <c r="AV79" s="61"/>
      <c r="AW79" s="61"/>
      <c r="AX79" s="61"/>
      <c r="AY79" s="61"/>
      <c r="AZ79" s="61"/>
      <c r="BA79" s="61"/>
      <c r="BB79" s="61"/>
      <c r="BC79" s="61"/>
      <c r="BD79" s="61"/>
      <c r="BE79" s="61"/>
    </row>
    <row r="80" spans="2:64" s="15" customFormat="1" outlineLevel="1" x14ac:dyDescent="0.2">
      <c r="D80" s="17"/>
      <c r="E80" s="17" t="s">
        <v>183</v>
      </c>
      <c r="F80" s="17"/>
      <c r="G80" s="17"/>
      <c r="H80" s="279"/>
      <c r="I80" s="17" t="s">
        <v>180</v>
      </c>
      <c r="K80" s="17"/>
      <c r="L80" s="17"/>
      <c r="M80" s="17"/>
      <c r="N80" s="17"/>
      <c r="O80" s="17"/>
      <c r="P80" s="17"/>
      <c r="Q80" s="17"/>
      <c r="R80" s="17"/>
      <c r="S80" s="17"/>
      <c r="T80" s="17"/>
      <c r="U80" s="216"/>
      <c r="V80" s="216"/>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7"/>
      <c r="BG80" s="17"/>
      <c r="BH80" s="17"/>
      <c r="BI80" s="17"/>
      <c r="BJ80" s="17"/>
      <c r="BK80" s="17"/>
      <c r="BL80" s="17"/>
    </row>
    <row r="81" spans="2:64" s="144" customFormat="1" ht="17" outlineLevel="1" thickBot="1" x14ac:dyDescent="0.25">
      <c r="B81" s="241"/>
      <c r="H81" s="280"/>
      <c r="I81" s="144" t="s">
        <v>191</v>
      </c>
      <c r="V81" s="244"/>
      <c r="W81" s="242"/>
      <c r="X81" s="242"/>
      <c r="Y81" s="242"/>
      <c r="Z81" s="242"/>
      <c r="AA81" s="242"/>
      <c r="AB81" s="242"/>
      <c r="AC81" s="242"/>
      <c r="AD81" s="242"/>
      <c r="AE81" s="242"/>
      <c r="AF81" s="242"/>
      <c r="AG81" s="242"/>
      <c r="AH81" s="242"/>
      <c r="AI81" s="242"/>
      <c r="AJ81" s="242"/>
      <c r="AK81" s="242"/>
      <c r="AL81" s="242"/>
      <c r="AM81" s="242"/>
      <c r="AN81" s="242"/>
      <c r="AO81" s="242"/>
      <c r="AP81" s="242"/>
      <c r="AQ81" s="242"/>
      <c r="AR81" s="242"/>
      <c r="AS81" s="242"/>
      <c r="AT81" s="242"/>
      <c r="AU81" s="242"/>
      <c r="AV81" s="242"/>
      <c r="AW81" s="242"/>
      <c r="AX81" s="242"/>
      <c r="AY81" s="242"/>
      <c r="AZ81" s="242"/>
      <c r="BA81" s="242"/>
      <c r="BB81" s="242"/>
      <c r="BC81" s="242"/>
      <c r="BD81" s="242"/>
      <c r="BE81" s="242"/>
    </row>
    <row r="82" spans="2:64" s="88" customFormat="1" ht="17" outlineLevel="1" thickBot="1" x14ac:dyDescent="0.25">
      <c r="B82" s="237"/>
      <c r="C82" s="237" t="s">
        <v>169</v>
      </c>
      <c r="E82" s="306">
        <v>100</v>
      </c>
      <c r="H82" s="267"/>
      <c r="I82" s="237" t="s">
        <v>169</v>
      </c>
      <c r="J82" s="235">
        <f t="shared" ref="J82:T82" si="30">K82-4</f>
        <v>52</v>
      </c>
      <c r="K82" s="235">
        <f t="shared" si="30"/>
        <v>56</v>
      </c>
      <c r="L82" s="235">
        <f t="shared" si="30"/>
        <v>60</v>
      </c>
      <c r="M82" s="235">
        <f t="shared" si="30"/>
        <v>64</v>
      </c>
      <c r="N82" s="235">
        <f t="shared" si="30"/>
        <v>68</v>
      </c>
      <c r="O82" s="235">
        <f t="shared" si="30"/>
        <v>72</v>
      </c>
      <c r="P82" s="235">
        <f t="shared" si="30"/>
        <v>76</v>
      </c>
      <c r="Q82" s="235">
        <f t="shared" si="30"/>
        <v>80</v>
      </c>
      <c r="R82" s="235">
        <f t="shared" si="30"/>
        <v>84</v>
      </c>
      <c r="S82" s="235">
        <f t="shared" si="30"/>
        <v>88</v>
      </c>
      <c r="T82" s="235">
        <f t="shared" si="30"/>
        <v>92</v>
      </c>
      <c r="U82" s="235">
        <f>V82-4</f>
        <v>96</v>
      </c>
      <c r="V82" s="235">
        <v>100</v>
      </c>
      <c r="W82" s="152">
        <f>$E82</f>
        <v>100</v>
      </c>
      <c r="X82" s="152">
        <f t="shared" ref="X82:BE82" si="31">$E82</f>
        <v>100</v>
      </c>
      <c r="Y82" s="152">
        <f t="shared" si="31"/>
        <v>100</v>
      </c>
      <c r="Z82" s="152">
        <f t="shared" si="31"/>
        <v>100</v>
      </c>
      <c r="AA82" s="152">
        <f t="shared" si="31"/>
        <v>100</v>
      </c>
      <c r="AB82" s="152">
        <f t="shared" si="31"/>
        <v>100</v>
      </c>
      <c r="AC82" s="152">
        <f t="shared" si="31"/>
        <v>100</v>
      </c>
      <c r="AD82" s="152">
        <f t="shared" si="31"/>
        <v>100</v>
      </c>
      <c r="AE82" s="152">
        <f t="shared" si="31"/>
        <v>100</v>
      </c>
      <c r="AF82" s="152">
        <f t="shared" si="31"/>
        <v>100</v>
      </c>
      <c r="AG82" s="152">
        <f t="shared" si="31"/>
        <v>100</v>
      </c>
      <c r="AH82" s="152">
        <f t="shared" si="31"/>
        <v>100</v>
      </c>
      <c r="AI82" s="152">
        <f t="shared" si="31"/>
        <v>100</v>
      </c>
      <c r="AJ82" s="152">
        <f t="shared" si="31"/>
        <v>100</v>
      </c>
      <c r="AK82" s="152">
        <f t="shared" si="31"/>
        <v>100</v>
      </c>
      <c r="AL82" s="152">
        <f t="shared" si="31"/>
        <v>100</v>
      </c>
      <c r="AM82" s="152">
        <f t="shared" si="31"/>
        <v>100</v>
      </c>
      <c r="AN82" s="152">
        <f t="shared" si="31"/>
        <v>100</v>
      </c>
      <c r="AO82" s="152">
        <f t="shared" si="31"/>
        <v>100</v>
      </c>
      <c r="AP82" s="152">
        <f t="shared" si="31"/>
        <v>100</v>
      </c>
      <c r="AQ82" s="152">
        <f t="shared" si="31"/>
        <v>100</v>
      </c>
      <c r="AR82" s="152">
        <f t="shared" si="31"/>
        <v>100</v>
      </c>
      <c r="AS82" s="152">
        <f t="shared" si="31"/>
        <v>100</v>
      </c>
      <c r="AT82" s="152">
        <f t="shared" si="31"/>
        <v>100</v>
      </c>
      <c r="AU82" s="152">
        <f t="shared" si="31"/>
        <v>100</v>
      </c>
      <c r="AV82" s="152">
        <f t="shared" si="31"/>
        <v>100</v>
      </c>
      <c r="AW82" s="152">
        <f t="shared" si="31"/>
        <v>100</v>
      </c>
      <c r="AX82" s="152">
        <f t="shared" si="31"/>
        <v>100</v>
      </c>
      <c r="AY82" s="152">
        <f t="shared" si="31"/>
        <v>100</v>
      </c>
      <c r="AZ82" s="152">
        <f t="shared" si="31"/>
        <v>100</v>
      </c>
      <c r="BA82" s="152">
        <f t="shared" si="31"/>
        <v>100</v>
      </c>
      <c r="BB82" s="152">
        <f t="shared" si="31"/>
        <v>100</v>
      </c>
      <c r="BC82" s="152">
        <f t="shared" si="31"/>
        <v>100</v>
      </c>
      <c r="BD82" s="152">
        <f t="shared" si="31"/>
        <v>100</v>
      </c>
      <c r="BE82" s="152">
        <f t="shared" si="31"/>
        <v>100</v>
      </c>
    </row>
    <row r="83" spans="2:64" s="248" customFormat="1" ht="17" outlineLevel="1" thickBot="1" x14ac:dyDescent="0.25">
      <c r="B83" s="343"/>
      <c r="C83" s="343"/>
      <c r="D83" s="344"/>
      <c r="E83" s="249"/>
      <c r="F83" s="344"/>
      <c r="G83" s="344"/>
      <c r="H83" s="281"/>
      <c r="I83" s="305" t="s">
        <v>198</v>
      </c>
      <c r="J83" s="248">
        <f>J82/MRR_Revenue!J18</f>
        <v>9.3384528953150775E-2</v>
      </c>
      <c r="K83" s="248">
        <f>K82/MRR_Revenue!K18</f>
        <v>9.5779004054513603E-2</v>
      </c>
      <c r="L83" s="248">
        <f>L82/MRR_Revenue!L18</f>
        <v>9.7733677606646543E-2</v>
      </c>
      <c r="M83" s="248">
        <f>M82/MRR_Revenue!M18</f>
        <v>9.9285005822625061E-2</v>
      </c>
      <c r="N83" s="248">
        <f>N82/MRR_Revenue!N18</f>
        <v>0.1004669701776563</v>
      </c>
      <c r="O83" s="248">
        <f>O82/MRR_Revenue!O18</f>
        <v>0.10131123043125004</v>
      </c>
      <c r="P83" s="248">
        <f>P82/MRR_Revenue!P18</f>
        <v>0.10184726868750003</v>
      </c>
      <c r="Q83" s="248">
        <f>Q82/MRR_Revenue!Q18</f>
        <v>0.10210252500000004</v>
      </c>
      <c r="R83" s="248">
        <f>R82/MRR_Revenue!R18</f>
        <v>0.10210252500000003</v>
      </c>
      <c r="S83" s="248">
        <f>S82/MRR_Revenue!S18</f>
        <v>0.10187100000000002</v>
      </c>
      <c r="T83" s="248">
        <f>T82/MRR_Revenue!T18</f>
        <v>0.10143000000000002</v>
      </c>
      <c r="U83" s="248">
        <f>U82/MRR_Revenue!U18</f>
        <v>0.10080000000000001</v>
      </c>
      <c r="V83" s="248">
        <f>V82/MRR_Revenue!V18</f>
        <v>0.1</v>
      </c>
      <c r="W83" s="249">
        <f ca="1">W82/MRR_Revenue!W18</f>
        <v>9.5238095238095233E-2</v>
      </c>
      <c r="X83" s="249">
        <f ca="1">X82/MRR_Revenue!X18</f>
        <v>9.0702947845804988E-2</v>
      </c>
      <c r="Y83" s="249">
        <f ca="1">Y82/MRR_Revenue!Y18</f>
        <v>8.6383759853147613E-2</v>
      </c>
      <c r="Z83" s="249">
        <f ca="1">Z82/MRR_Revenue!Z18</f>
        <v>8.2270247479188194E-2</v>
      </c>
      <c r="AA83" s="249">
        <f ca="1">AA82/MRR_Revenue!AA18</f>
        <v>7.8352616646845882E-2</v>
      </c>
      <c r="AB83" s="249">
        <f ca="1">AB82/MRR_Revenue!AB18</f>
        <v>7.4621539663662736E-2</v>
      </c>
      <c r="AC83" s="249">
        <f ca="1">AC82/MRR_Revenue!AC18</f>
        <v>7.1068133013012139E-2</v>
      </c>
      <c r="AD83" s="249">
        <f ca="1">AD82/MRR_Revenue!AD18</f>
        <v>6.7683936202868694E-2</v>
      </c>
      <c r="AE83" s="249">
        <f ca="1">AE82/MRR_Revenue!AE18</f>
        <v>6.4460891621779703E-2</v>
      </c>
      <c r="AF83" s="249">
        <f ca="1">AF82/MRR_Revenue!AF18</f>
        <v>6.1391325354075904E-2</v>
      </c>
      <c r="AG83" s="249">
        <f ca="1">AG82/MRR_Revenue!AG18</f>
        <v>5.8467928908643718E-2</v>
      </c>
      <c r="AH83" s="249">
        <f ca="1">AH82/MRR_Revenue!AH18</f>
        <v>5.568374181775592E-2</v>
      </c>
      <c r="AI83" s="249">
        <f ca="1">AI82/MRR_Revenue!AI18</f>
        <v>5.3032135064529445E-2</v>
      </c>
      <c r="AJ83" s="249">
        <f ca="1">AJ82/MRR_Revenue!AJ18</f>
        <v>5.0506795299551856E-2</v>
      </c>
      <c r="AK83" s="249">
        <f ca="1">AK82/MRR_Revenue!AK18</f>
        <v>4.8101709809097004E-2</v>
      </c>
      <c r="AL83" s="249">
        <f ca="1">AL82/MRR_Revenue!AL18</f>
        <v>4.5811152199140004E-2</v>
      </c>
      <c r="AM83" s="249">
        <f ca="1">AM82/MRR_Revenue!AM18</f>
        <v>4.3629668761085719E-2</v>
      </c>
      <c r="AN83" s="249">
        <f ca="1">AN82/MRR_Revenue!AN18</f>
        <v>4.1552065486748294E-2</v>
      </c>
      <c r="AO83" s="249">
        <f ca="1">AO82/MRR_Revenue!AO18</f>
        <v>3.9573395701665043E-2</v>
      </c>
      <c r="AP83" s="249">
        <f ca="1">AP82/MRR_Revenue!AP18</f>
        <v>3.7688948287300038E-2</v>
      </c>
      <c r="AQ83" s="249">
        <f ca="1">AQ82/MRR_Revenue!AQ18</f>
        <v>3.5894236464095279E-2</v>
      </c>
      <c r="AR83" s="249">
        <f ca="1">AR82/MRR_Revenue!AR18</f>
        <v>3.4184987108662163E-2</v>
      </c>
      <c r="AS83" s="249">
        <f ca="1">AS82/MRR_Revenue!AS18</f>
        <v>3.2557130579678253E-2</v>
      </c>
      <c r="AT83" s="249">
        <f ca="1">AT82/MRR_Revenue!AT18</f>
        <v>3.1006791028265E-2</v>
      </c>
      <c r="AU83" s="249">
        <f ca="1">AU82/MRR_Revenue!AU18</f>
        <v>2.953027716977619E-2</v>
      </c>
      <c r="AV83" s="249">
        <f ca="1">AV82/MRR_Revenue!AV18</f>
        <v>2.8124073495024941E-2</v>
      </c>
      <c r="AW83" s="249">
        <f ca="1">AW82/MRR_Revenue!AW18</f>
        <v>2.6784831900023752E-2</v>
      </c>
      <c r="AX83" s="249">
        <f ca="1">AX82/MRR_Revenue!AX18</f>
        <v>2.5509363714308335E-2</v>
      </c>
      <c r="AY83" s="249">
        <f ca="1">AY82/MRR_Revenue!AY18</f>
        <v>2.429463210886508E-2</v>
      </c>
      <c r="AZ83" s="249">
        <f ca="1">AZ82/MRR_Revenue!AZ18</f>
        <v>2.3137744865585792E-2</v>
      </c>
      <c r="BA83" s="249">
        <f ca="1">BA82/MRR_Revenue!BA18</f>
        <v>2.2035947491034089E-2</v>
      </c>
      <c r="BB83" s="249">
        <f ca="1">BB82/MRR_Revenue!BB18</f>
        <v>2.0986616658127705E-2</v>
      </c>
      <c r="BC83" s="249">
        <f ca="1">BC82/MRR_Revenue!BC18</f>
        <v>1.9987253960121621E-2</v>
      </c>
      <c r="BD83" s="249">
        <f ca="1">BD82/MRR_Revenue!BD18</f>
        <v>1.9035479962020593E-2</v>
      </c>
      <c r="BE83" s="249">
        <f ca="1">BE82/MRR_Revenue!BE18</f>
        <v>1.8129028535257708E-2</v>
      </c>
    </row>
    <row r="84" spans="2:64" s="88" customFormat="1" ht="17" outlineLevel="1" thickBot="1" x14ac:dyDescent="0.25">
      <c r="B84" s="237"/>
      <c r="C84" s="237" t="s">
        <v>182</v>
      </c>
      <c r="E84" s="306">
        <v>200</v>
      </c>
      <c r="H84" s="267"/>
      <c r="I84" s="237" t="s">
        <v>182</v>
      </c>
      <c r="J84" s="235">
        <v>200</v>
      </c>
      <c r="K84" s="235">
        <v>200</v>
      </c>
      <c r="L84" s="235">
        <v>200</v>
      </c>
      <c r="M84" s="235">
        <v>200</v>
      </c>
      <c r="N84" s="235">
        <v>200</v>
      </c>
      <c r="O84" s="235">
        <v>200</v>
      </c>
      <c r="P84" s="235">
        <v>200</v>
      </c>
      <c r="Q84" s="235">
        <v>200</v>
      </c>
      <c r="R84" s="235">
        <v>200</v>
      </c>
      <c r="S84" s="235">
        <v>200</v>
      </c>
      <c r="T84" s="235">
        <v>200</v>
      </c>
      <c r="U84" s="235">
        <v>200</v>
      </c>
      <c r="V84" s="235">
        <v>200</v>
      </c>
      <c r="W84" s="152">
        <f>$E84</f>
        <v>200</v>
      </c>
      <c r="X84" s="152">
        <f t="shared" ref="X84:BE84" si="32">$E84</f>
        <v>200</v>
      </c>
      <c r="Y84" s="152">
        <f t="shared" si="32"/>
        <v>200</v>
      </c>
      <c r="Z84" s="152">
        <f t="shared" si="32"/>
        <v>200</v>
      </c>
      <c r="AA84" s="152">
        <f t="shared" si="32"/>
        <v>200</v>
      </c>
      <c r="AB84" s="152">
        <f t="shared" si="32"/>
        <v>200</v>
      </c>
      <c r="AC84" s="152">
        <f t="shared" si="32"/>
        <v>200</v>
      </c>
      <c r="AD84" s="152">
        <f t="shared" si="32"/>
        <v>200</v>
      </c>
      <c r="AE84" s="152">
        <f t="shared" si="32"/>
        <v>200</v>
      </c>
      <c r="AF84" s="152">
        <f t="shared" si="32"/>
        <v>200</v>
      </c>
      <c r="AG84" s="152">
        <f t="shared" si="32"/>
        <v>200</v>
      </c>
      <c r="AH84" s="152">
        <f t="shared" si="32"/>
        <v>200</v>
      </c>
      <c r="AI84" s="152">
        <f t="shared" si="32"/>
        <v>200</v>
      </c>
      <c r="AJ84" s="152">
        <f t="shared" si="32"/>
        <v>200</v>
      </c>
      <c r="AK84" s="152">
        <f t="shared" si="32"/>
        <v>200</v>
      </c>
      <c r="AL84" s="152">
        <f t="shared" si="32"/>
        <v>200</v>
      </c>
      <c r="AM84" s="152">
        <f t="shared" si="32"/>
        <v>200</v>
      </c>
      <c r="AN84" s="152">
        <f t="shared" si="32"/>
        <v>200</v>
      </c>
      <c r="AO84" s="152">
        <f t="shared" si="32"/>
        <v>200</v>
      </c>
      <c r="AP84" s="152">
        <f t="shared" si="32"/>
        <v>200</v>
      </c>
      <c r="AQ84" s="152">
        <f t="shared" si="32"/>
        <v>200</v>
      </c>
      <c r="AR84" s="152">
        <f t="shared" si="32"/>
        <v>200</v>
      </c>
      <c r="AS84" s="152">
        <f t="shared" si="32"/>
        <v>200</v>
      </c>
      <c r="AT84" s="152">
        <f t="shared" si="32"/>
        <v>200</v>
      </c>
      <c r="AU84" s="152">
        <f t="shared" si="32"/>
        <v>200</v>
      </c>
      <c r="AV84" s="152">
        <f t="shared" si="32"/>
        <v>200</v>
      </c>
      <c r="AW84" s="152">
        <f t="shared" si="32"/>
        <v>200</v>
      </c>
      <c r="AX84" s="152">
        <f t="shared" si="32"/>
        <v>200</v>
      </c>
      <c r="AY84" s="152">
        <f t="shared" si="32"/>
        <v>200</v>
      </c>
      <c r="AZ84" s="152">
        <f t="shared" si="32"/>
        <v>200</v>
      </c>
      <c r="BA84" s="152">
        <f t="shared" si="32"/>
        <v>200</v>
      </c>
      <c r="BB84" s="152">
        <f t="shared" si="32"/>
        <v>200</v>
      </c>
      <c r="BC84" s="152">
        <f t="shared" si="32"/>
        <v>200</v>
      </c>
      <c r="BD84" s="152">
        <f t="shared" si="32"/>
        <v>200</v>
      </c>
      <c r="BE84" s="152">
        <f t="shared" si="32"/>
        <v>200</v>
      </c>
    </row>
    <row r="85" spans="2:64" s="248" customFormat="1" ht="17" outlineLevel="1" thickBot="1" x14ac:dyDescent="0.25">
      <c r="B85" s="343"/>
      <c r="C85" s="345"/>
      <c r="D85" s="344"/>
      <c r="E85" s="249"/>
      <c r="F85" s="344"/>
      <c r="G85" s="344"/>
      <c r="H85" s="281"/>
      <c r="I85" s="305" t="s">
        <v>199</v>
      </c>
      <c r="J85" s="248">
        <f>J84/MRR_Revenue!J20</f>
        <v>0.3591712652044261</v>
      </c>
      <c r="K85" s="248">
        <f>K84/MRR_Revenue!K20</f>
        <v>0.34206787162326291</v>
      </c>
      <c r="L85" s="248">
        <f>L84/MRR_Revenue!L20</f>
        <v>0.32577892535548847</v>
      </c>
      <c r="M85" s="248">
        <f>M84/MRR_Revenue!M20</f>
        <v>0.31026564319570332</v>
      </c>
      <c r="N85" s="248">
        <f>N84/MRR_Revenue!N20</f>
        <v>0.29549108875781266</v>
      </c>
      <c r="O85" s="248">
        <f>O84/MRR_Revenue!O20</f>
        <v>0.28142008453125011</v>
      </c>
      <c r="P85" s="248">
        <f>P84/MRR_Revenue!P20</f>
        <v>0.26801912812500012</v>
      </c>
      <c r="Q85" s="248">
        <f>Q84/MRR_Revenue!Q20</f>
        <v>0.25525631250000008</v>
      </c>
      <c r="R85" s="248">
        <f>R84/MRR_Revenue!R20</f>
        <v>0.24310125000000007</v>
      </c>
      <c r="S85" s="248">
        <f>S84/MRR_Revenue!S20</f>
        <v>0.23152500000000004</v>
      </c>
      <c r="T85" s="248">
        <f>T84/MRR_Revenue!T20</f>
        <v>0.22050000000000003</v>
      </c>
      <c r="U85" s="248">
        <f>U84/MRR_Revenue!U20</f>
        <v>0.21000000000000002</v>
      </c>
      <c r="V85" s="248">
        <f>V84/MRR_Revenue!V20</f>
        <v>0.2</v>
      </c>
      <c r="W85" s="249">
        <f ca="1">W84/MRR_Revenue!W20</f>
        <v>0.19047619047619047</v>
      </c>
      <c r="X85" s="249">
        <f ca="1">X84/MRR_Revenue!X20</f>
        <v>0.18140589569160998</v>
      </c>
      <c r="Y85" s="249">
        <f ca="1">Y84/MRR_Revenue!Y20</f>
        <v>0.17276751970629523</v>
      </c>
      <c r="Z85" s="249">
        <f ca="1">Z84/MRR_Revenue!Z20</f>
        <v>0.16454049495837639</v>
      </c>
      <c r="AA85" s="249">
        <f ca="1">AA84/MRR_Revenue!AA20</f>
        <v>0.15670523329369176</v>
      </c>
      <c r="AB85" s="249">
        <f ca="1">AB84/MRR_Revenue!AB20</f>
        <v>0.14924307932732547</v>
      </c>
      <c r="AC85" s="249">
        <f ca="1">AC84/MRR_Revenue!AC20</f>
        <v>0.14213626602602428</v>
      </c>
      <c r="AD85" s="249">
        <f ca="1">AD84/MRR_Revenue!AD20</f>
        <v>0.13536787240573739</v>
      </c>
      <c r="AE85" s="249">
        <f ca="1">AE84/MRR_Revenue!AE20</f>
        <v>0.12892178324355941</v>
      </c>
      <c r="AF85" s="249">
        <f ca="1">AF84/MRR_Revenue!AF20</f>
        <v>0.12278265070815181</v>
      </c>
      <c r="AG85" s="249">
        <f ca="1">AG84/MRR_Revenue!AG20</f>
        <v>0.11693585781728744</v>
      </c>
      <c r="AH85" s="249">
        <f ca="1">AH84/MRR_Revenue!AH20</f>
        <v>0.11136748363551184</v>
      </c>
      <c r="AI85" s="249">
        <f ca="1">AI84/MRR_Revenue!AI20</f>
        <v>0.10606427012905889</v>
      </c>
      <c r="AJ85" s="249">
        <f ca="1">AJ84/MRR_Revenue!AJ20</f>
        <v>0.10101359059910371</v>
      </c>
      <c r="AK85" s="249">
        <f ca="1">AK84/MRR_Revenue!AK20</f>
        <v>9.6203419618194008E-2</v>
      </c>
      <c r="AL85" s="249">
        <f ca="1">AL84/MRR_Revenue!AL20</f>
        <v>9.1622304398280008E-2</v>
      </c>
      <c r="AM85" s="249">
        <f ca="1">AM84/MRR_Revenue!AM20</f>
        <v>8.7259337522171437E-2</v>
      </c>
      <c r="AN85" s="249">
        <f ca="1">AN84/MRR_Revenue!AN20</f>
        <v>8.3104130973496587E-2</v>
      </c>
      <c r="AO85" s="249">
        <f ca="1">AO84/MRR_Revenue!AO20</f>
        <v>7.9146791403330086E-2</v>
      </c>
      <c r="AP85" s="249">
        <f ca="1">AP84/MRR_Revenue!AP20</f>
        <v>7.5377896574600076E-2</v>
      </c>
      <c r="AQ85" s="249">
        <f ca="1">AQ84/MRR_Revenue!AQ20</f>
        <v>7.1788472928190558E-2</v>
      </c>
      <c r="AR85" s="249">
        <f ca="1">AR84/MRR_Revenue!AR20</f>
        <v>6.8369974217324325E-2</v>
      </c>
      <c r="AS85" s="249">
        <f ca="1">AS84/MRR_Revenue!AS20</f>
        <v>6.5114261159356507E-2</v>
      </c>
      <c r="AT85" s="249">
        <f ca="1">AT84/MRR_Revenue!AT20</f>
        <v>6.2013582056530001E-2</v>
      </c>
      <c r="AU85" s="249">
        <f ca="1">AU84/MRR_Revenue!AU20</f>
        <v>5.906055433955238E-2</v>
      </c>
      <c r="AV85" s="249">
        <f ca="1">AV84/MRR_Revenue!AV20</f>
        <v>5.6248146990049881E-2</v>
      </c>
      <c r="AW85" s="249">
        <f ca="1">AW84/MRR_Revenue!AW20</f>
        <v>5.3569663800047504E-2</v>
      </c>
      <c r="AX85" s="249">
        <f ca="1">AX84/MRR_Revenue!AX20</f>
        <v>5.101872742861667E-2</v>
      </c>
      <c r="AY85" s="249">
        <f ca="1">AY84/MRR_Revenue!AY20</f>
        <v>4.858926421773016E-2</v>
      </c>
      <c r="AZ85" s="249">
        <f ca="1">AZ84/MRR_Revenue!AZ20</f>
        <v>4.6275489731171585E-2</v>
      </c>
      <c r="BA85" s="249">
        <f ca="1">BA84/MRR_Revenue!BA20</f>
        <v>4.4071894982068177E-2</v>
      </c>
      <c r="BB85" s="249">
        <f ca="1">BB84/MRR_Revenue!BB20</f>
        <v>4.1973233316255409E-2</v>
      </c>
      <c r="BC85" s="249">
        <f ca="1">BC84/MRR_Revenue!BC20</f>
        <v>3.9974507920243242E-2</v>
      </c>
      <c r="BD85" s="249">
        <f ca="1">BD84/MRR_Revenue!BD20</f>
        <v>3.8070959924041185E-2</v>
      </c>
      <c r="BE85" s="249">
        <f ca="1">BE84/MRR_Revenue!BE20</f>
        <v>3.6258057070515416E-2</v>
      </c>
    </row>
    <row r="86" spans="2:64" s="88" customFormat="1" ht="17" outlineLevel="1" thickBot="1" x14ac:dyDescent="0.25">
      <c r="B86" s="237"/>
      <c r="C86" s="237" t="s">
        <v>170</v>
      </c>
      <c r="E86" s="306">
        <v>150</v>
      </c>
      <c r="H86" s="267"/>
      <c r="I86" s="237" t="s">
        <v>170</v>
      </c>
      <c r="J86" s="235">
        <v>150</v>
      </c>
      <c r="K86" s="235">
        <v>150</v>
      </c>
      <c r="L86" s="235">
        <v>150</v>
      </c>
      <c r="M86" s="235">
        <v>150</v>
      </c>
      <c r="N86" s="235">
        <v>150</v>
      </c>
      <c r="O86" s="235">
        <v>150</v>
      </c>
      <c r="P86" s="235">
        <v>150</v>
      </c>
      <c r="Q86" s="235">
        <v>150</v>
      </c>
      <c r="R86" s="235">
        <v>150</v>
      </c>
      <c r="S86" s="235">
        <v>150</v>
      </c>
      <c r="T86" s="235">
        <v>150</v>
      </c>
      <c r="U86" s="235">
        <v>150</v>
      </c>
      <c r="V86" s="235">
        <v>150</v>
      </c>
      <c r="W86" s="152">
        <f>$E86</f>
        <v>150</v>
      </c>
      <c r="X86" s="152">
        <f t="shared" ref="X86:BE86" si="33">$E86</f>
        <v>150</v>
      </c>
      <c r="Y86" s="152">
        <f t="shared" si="33"/>
        <v>150</v>
      </c>
      <c r="Z86" s="152">
        <f t="shared" si="33"/>
        <v>150</v>
      </c>
      <c r="AA86" s="152">
        <f t="shared" si="33"/>
        <v>150</v>
      </c>
      <c r="AB86" s="152">
        <f t="shared" si="33"/>
        <v>150</v>
      </c>
      <c r="AC86" s="152">
        <f t="shared" si="33"/>
        <v>150</v>
      </c>
      <c r="AD86" s="152">
        <f t="shared" si="33"/>
        <v>150</v>
      </c>
      <c r="AE86" s="152">
        <f t="shared" si="33"/>
        <v>150</v>
      </c>
      <c r="AF86" s="152">
        <f t="shared" si="33"/>
        <v>150</v>
      </c>
      <c r="AG86" s="152">
        <f t="shared" si="33"/>
        <v>150</v>
      </c>
      <c r="AH86" s="152">
        <f t="shared" si="33"/>
        <v>150</v>
      </c>
      <c r="AI86" s="152">
        <f t="shared" si="33"/>
        <v>150</v>
      </c>
      <c r="AJ86" s="152">
        <f t="shared" si="33"/>
        <v>150</v>
      </c>
      <c r="AK86" s="152">
        <f t="shared" si="33"/>
        <v>150</v>
      </c>
      <c r="AL86" s="152">
        <f t="shared" si="33"/>
        <v>150</v>
      </c>
      <c r="AM86" s="152">
        <f t="shared" si="33"/>
        <v>150</v>
      </c>
      <c r="AN86" s="152">
        <f t="shared" si="33"/>
        <v>150</v>
      </c>
      <c r="AO86" s="152">
        <f t="shared" si="33"/>
        <v>150</v>
      </c>
      <c r="AP86" s="152">
        <f t="shared" si="33"/>
        <v>150</v>
      </c>
      <c r="AQ86" s="152">
        <f t="shared" si="33"/>
        <v>150</v>
      </c>
      <c r="AR86" s="152">
        <f t="shared" si="33"/>
        <v>150</v>
      </c>
      <c r="AS86" s="152">
        <f t="shared" si="33"/>
        <v>150</v>
      </c>
      <c r="AT86" s="152">
        <f t="shared" si="33"/>
        <v>150</v>
      </c>
      <c r="AU86" s="152">
        <f t="shared" si="33"/>
        <v>150</v>
      </c>
      <c r="AV86" s="152">
        <f t="shared" si="33"/>
        <v>150</v>
      </c>
      <c r="AW86" s="152">
        <f t="shared" si="33"/>
        <v>150</v>
      </c>
      <c r="AX86" s="152">
        <f t="shared" si="33"/>
        <v>150</v>
      </c>
      <c r="AY86" s="152">
        <f t="shared" si="33"/>
        <v>150</v>
      </c>
      <c r="AZ86" s="152">
        <f t="shared" si="33"/>
        <v>150</v>
      </c>
      <c r="BA86" s="152">
        <f t="shared" si="33"/>
        <v>150</v>
      </c>
      <c r="BB86" s="152">
        <f t="shared" si="33"/>
        <v>150</v>
      </c>
      <c r="BC86" s="152">
        <f t="shared" si="33"/>
        <v>150</v>
      </c>
      <c r="BD86" s="152">
        <f t="shared" si="33"/>
        <v>150</v>
      </c>
      <c r="BE86" s="152">
        <f t="shared" si="33"/>
        <v>150</v>
      </c>
    </row>
    <row r="87" spans="2:64" s="248" customFormat="1" ht="17" outlineLevel="1" thickBot="1" x14ac:dyDescent="0.25">
      <c r="B87" s="343"/>
      <c r="C87" s="343"/>
      <c r="D87" s="344"/>
      <c r="E87" s="249"/>
      <c r="F87" s="344"/>
      <c r="G87" s="344"/>
      <c r="H87" s="281"/>
      <c r="I87" s="305" t="s">
        <v>200</v>
      </c>
      <c r="J87" s="248">
        <f>J86/MRR_Revenue!J22</f>
        <v>0.26937844890331958</v>
      </c>
      <c r="K87" s="248">
        <f>K86/MRR_Revenue!K22</f>
        <v>0.25655090371744715</v>
      </c>
      <c r="L87" s="248">
        <f>L86/MRR_Revenue!L22</f>
        <v>0.24433419401661635</v>
      </c>
      <c r="M87" s="248">
        <f>M86/MRR_Revenue!M22</f>
        <v>0.23269923239677748</v>
      </c>
      <c r="N87" s="248">
        <f>N86/MRR_Revenue!N22</f>
        <v>0.22161831656835948</v>
      </c>
      <c r="O87" s="248">
        <f>O86/MRR_Revenue!O22</f>
        <v>0.21106506339843759</v>
      </c>
      <c r="P87" s="248">
        <f>P86/MRR_Revenue!P22</f>
        <v>0.20101434609375007</v>
      </c>
      <c r="Q87" s="248">
        <f>Q86/MRR_Revenue!Q22</f>
        <v>0.19144223437500008</v>
      </c>
      <c r="R87" s="248">
        <f>R86/MRR_Revenue!R22</f>
        <v>0.18232593750000006</v>
      </c>
      <c r="S87" s="248">
        <f>S86/MRR_Revenue!S22</f>
        <v>0.17364375000000004</v>
      </c>
      <c r="T87" s="248">
        <f>T86/MRR_Revenue!T22</f>
        <v>0.16537500000000002</v>
      </c>
      <c r="U87" s="248">
        <f>U86/MRR_Revenue!U22</f>
        <v>0.1575</v>
      </c>
      <c r="V87" s="248">
        <f>V86/MRR_Revenue!V22</f>
        <v>0.15</v>
      </c>
      <c r="W87" s="249">
        <f ca="1">W86/MRR_Revenue!W22</f>
        <v>0.14285714285714285</v>
      </c>
      <c r="X87" s="249">
        <f ca="1">X86/MRR_Revenue!X22</f>
        <v>0.1360544217687075</v>
      </c>
      <c r="Y87" s="249">
        <f ca="1">Y86/MRR_Revenue!Y22</f>
        <v>0.12957563977972142</v>
      </c>
      <c r="Z87" s="249">
        <f ca="1">Z86/MRR_Revenue!Z22</f>
        <v>0.12340537121878228</v>
      </c>
      <c r="AA87" s="249">
        <f ca="1">AA86/MRR_Revenue!AA22</f>
        <v>0.11752892497026883</v>
      </c>
      <c r="AB87" s="249">
        <f ca="1">AB86/MRR_Revenue!AB22</f>
        <v>0.11193230949549411</v>
      </c>
      <c r="AC87" s="249">
        <f ca="1">AC86/MRR_Revenue!AC22</f>
        <v>0.1066021995195182</v>
      </c>
      <c r="AD87" s="249">
        <f ca="1">AD86/MRR_Revenue!AD22</f>
        <v>0.10152590430430304</v>
      </c>
      <c r="AE87" s="249">
        <f ca="1">AE86/MRR_Revenue!AE22</f>
        <v>9.6691337432669569E-2</v>
      </c>
      <c r="AF87" s="249">
        <f ca="1">AF86/MRR_Revenue!AF22</f>
        <v>9.2086988031113856E-2</v>
      </c>
      <c r="AG87" s="249">
        <f ca="1">AG86/MRR_Revenue!AG22</f>
        <v>8.7701893362965577E-2</v>
      </c>
      <c r="AH87" s="249">
        <f ca="1">AH86/MRR_Revenue!AH22</f>
        <v>8.3525612726633877E-2</v>
      </c>
      <c r="AI87" s="249">
        <f ca="1">AI86/MRR_Revenue!AI22</f>
        <v>7.9548202596794168E-2</v>
      </c>
      <c r="AJ87" s="249">
        <f ca="1">AJ86/MRR_Revenue!AJ22</f>
        <v>7.5760192949327787E-2</v>
      </c>
      <c r="AK87" s="249">
        <f ca="1">AK86/MRR_Revenue!AK22</f>
        <v>7.2152564713645506E-2</v>
      </c>
      <c r="AL87" s="249">
        <f ca="1">AL86/MRR_Revenue!AL22</f>
        <v>6.8716728298710006E-2</v>
      </c>
      <c r="AM87" s="249">
        <f ca="1">AM86/MRR_Revenue!AM22</f>
        <v>6.5444503141628571E-2</v>
      </c>
      <c r="AN87" s="249">
        <f ca="1">AN86/MRR_Revenue!AN22</f>
        <v>6.2328098230122447E-2</v>
      </c>
      <c r="AO87" s="249">
        <f ca="1">AO86/MRR_Revenue!AO22</f>
        <v>5.9360093552497564E-2</v>
      </c>
      <c r="AP87" s="249">
        <f ca="1">AP86/MRR_Revenue!AP22</f>
        <v>5.653342243095006E-2</v>
      </c>
      <c r="AQ87" s="249">
        <f ca="1">AQ86/MRR_Revenue!AQ22</f>
        <v>5.3841354696142915E-2</v>
      </c>
      <c r="AR87" s="249">
        <f ca="1">AR86/MRR_Revenue!AR22</f>
        <v>5.1277480662993244E-2</v>
      </c>
      <c r="AS87" s="249">
        <f ca="1">AS86/MRR_Revenue!AS22</f>
        <v>4.8835695869517373E-2</v>
      </c>
      <c r="AT87" s="249">
        <f ca="1">AT86/MRR_Revenue!AT22</f>
        <v>4.6510186542397497E-2</v>
      </c>
      <c r="AU87" s="249">
        <f ca="1">AU86/MRR_Revenue!AU22</f>
        <v>4.4295415754664287E-2</v>
      </c>
      <c r="AV87" s="249">
        <f ca="1">AV86/MRR_Revenue!AV22</f>
        <v>4.2186110242537413E-2</v>
      </c>
      <c r="AW87" s="249">
        <f ca="1">AW86/MRR_Revenue!AW22</f>
        <v>4.0177247850035631E-2</v>
      </c>
      <c r="AX87" s="249">
        <f ca="1">AX86/MRR_Revenue!AX22</f>
        <v>3.8264045571462499E-2</v>
      </c>
      <c r="AY87" s="249">
        <f ca="1">AY86/MRR_Revenue!AY22</f>
        <v>3.644194816329762E-2</v>
      </c>
      <c r="AZ87" s="249">
        <f ca="1">AZ86/MRR_Revenue!AZ22</f>
        <v>3.4706617298378692E-2</v>
      </c>
      <c r="BA87" s="249">
        <f ca="1">BA86/MRR_Revenue!BA22</f>
        <v>3.3053921236551133E-2</v>
      </c>
      <c r="BB87" s="249">
        <f ca="1">BB86/MRR_Revenue!BB22</f>
        <v>3.1479924987191557E-2</v>
      </c>
      <c r="BC87" s="249">
        <f ca="1">BC86/MRR_Revenue!BC22</f>
        <v>2.9980880940182433E-2</v>
      </c>
      <c r="BD87" s="249">
        <f ca="1">BD86/MRR_Revenue!BD22</f>
        <v>2.8553219943030891E-2</v>
      </c>
      <c r="BE87" s="249">
        <f ca="1">BE86/MRR_Revenue!BE22</f>
        <v>2.719354280288656E-2</v>
      </c>
    </row>
    <row r="88" spans="2:64" s="88" customFormat="1" ht="17" outlineLevel="1" thickBot="1" x14ac:dyDescent="0.25">
      <c r="B88" s="179"/>
      <c r="C88" s="88" t="s">
        <v>171</v>
      </c>
      <c r="E88" s="306">
        <v>450</v>
      </c>
      <c r="H88" s="267" t="s">
        <v>88</v>
      </c>
      <c r="I88" s="88" t="s">
        <v>201</v>
      </c>
      <c r="J88" s="235">
        <f t="shared" ref="J88:U88" si="34">SUM(J86,J84,J82)</f>
        <v>402</v>
      </c>
      <c r="K88" s="235">
        <f t="shared" si="34"/>
        <v>406</v>
      </c>
      <c r="L88" s="235">
        <f t="shared" si="34"/>
        <v>410</v>
      </c>
      <c r="M88" s="235">
        <f t="shared" si="34"/>
        <v>414</v>
      </c>
      <c r="N88" s="235">
        <f t="shared" si="34"/>
        <v>418</v>
      </c>
      <c r="O88" s="235">
        <f t="shared" si="34"/>
        <v>422</v>
      </c>
      <c r="P88" s="235">
        <f t="shared" si="34"/>
        <v>426</v>
      </c>
      <c r="Q88" s="235">
        <f t="shared" si="34"/>
        <v>430</v>
      </c>
      <c r="R88" s="235">
        <f t="shared" si="34"/>
        <v>434</v>
      </c>
      <c r="S88" s="235">
        <f t="shared" si="34"/>
        <v>438</v>
      </c>
      <c r="T88" s="235">
        <f t="shared" si="34"/>
        <v>442</v>
      </c>
      <c r="U88" s="235">
        <f t="shared" si="34"/>
        <v>446</v>
      </c>
      <c r="V88" s="235">
        <f>SUM(V86,V84,V82)</f>
        <v>450</v>
      </c>
      <c r="W88" s="152">
        <f>IF(SUM(W86,W84,W82)=0,$E88,SUM(W82,W84,W86))</f>
        <v>450</v>
      </c>
      <c r="X88" s="152">
        <f t="shared" ref="X88:BE88" si="35">IF(SUM(X86,X84,X82)=0,$E88,SUM(X82,X84,X86))</f>
        <v>450</v>
      </c>
      <c r="Y88" s="152">
        <f t="shared" si="35"/>
        <v>450</v>
      </c>
      <c r="Z88" s="152">
        <f t="shared" si="35"/>
        <v>450</v>
      </c>
      <c r="AA88" s="152">
        <f t="shared" si="35"/>
        <v>450</v>
      </c>
      <c r="AB88" s="152">
        <f t="shared" si="35"/>
        <v>450</v>
      </c>
      <c r="AC88" s="152">
        <f t="shared" si="35"/>
        <v>450</v>
      </c>
      <c r="AD88" s="152">
        <f t="shared" si="35"/>
        <v>450</v>
      </c>
      <c r="AE88" s="152">
        <f t="shared" si="35"/>
        <v>450</v>
      </c>
      <c r="AF88" s="152">
        <f t="shared" si="35"/>
        <v>450</v>
      </c>
      <c r="AG88" s="152">
        <f t="shared" si="35"/>
        <v>450</v>
      </c>
      <c r="AH88" s="152">
        <f t="shared" si="35"/>
        <v>450</v>
      </c>
      <c r="AI88" s="152">
        <f t="shared" si="35"/>
        <v>450</v>
      </c>
      <c r="AJ88" s="152">
        <f t="shared" si="35"/>
        <v>450</v>
      </c>
      <c r="AK88" s="152">
        <f t="shared" si="35"/>
        <v>450</v>
      </c>
      <c r="AL88" s="152">
        <f t="shared" si="35"/>
        <v>450</v>
      </c>
      <c r="AM88" s="152">
        <f t="shared" si="35"/>
        <v>450</v>
      </c>
      <c r="AN88" s="152">
        <f t="shared" si="35"/>
        <v>450</v>
      </c>
      <c r="AO88" s="152">
        <f t="shared" si="35"/>
        <v>450</v>
      </c>
      <c r="AP88" s="152">
        <f t="shared" si="35"/>
        <v>450</v>
      </c>
      <c r="AQ88" s="152">
        <f t="shared" si="35"/>
        <v>450</v>
      </c>
      <c r="AR88" s="152">
        <f t="shared" si="35"/>
        <v>450</v>
      </c>
      <c r="AS88" s="152">
        <f t="shared" si="35"/>
        <v>450</v>
      </c>
      <c r="AT88" s="152">
        <f t="shared" si="35"/>
        <v>450</v>
      </c>
      <c r="AU88" s="152">
        <f t="shared" si="35"/>
        <v>450</v>
      </c>
      <c r="AV88" s="152">
        <f t="shared" si="35"/>
        <v>450</v>
      </c>
      <c r="AW88" s="152">
        <f t="shared" si="35"/>
        <v>450</v>
      </c>
      <c r="AX88" s="152">
        <f t="shared" si="35"/>
        <v>450</v>
      </c>
      <c r="AY88" s="152">
        <f t="shared" si="35"/>
        <v>450</v>
      </c>
      <c r="AZ88" s="152">
        <f t="shared" si="35"/>
        <v>450</v>
      </c>
      <c r="BA88" s="152">
        <f t="shared" si="35"/>
        <v>450</v>
      </c>
      <c r="BB88" s="152">
        <f t="shared" si="35"/>
        <v>450</v>
      </c>
      <c r="BC88" s="152">
        <f t="shared" si="35"/>
        <v>450</v>
      </c>
      <c r="BD88" s="152">
        <f t="shared" si="35"/>
        <v>450</v>
      </c>
      <c r="BE88" s="152">
        <f t="shared" si="35"/>
        <v>450</v>
      </c>
    </row>
    <row r="89" spans="2:64" s="250" customFormat="1" ht="17" outlineLevel="1" thickBot="1" x14ac:dyDescent="0.25">
      <c r="B89" s="346"/>
      <c r="C89" s="347"/>
      <c r="D89" s="347"/>
      <c r="E89" s="249"/>
      <c r="F89" s="347"/>
      <c r="G89" s="347"/>
      <c r="H89" s="282"/>
      <c r="I89" s="250" t="s">
        <v>172</v>
      </c>
      <c r="J89" s="250">
        <f>J88/MRR_Revenue!J24</f>
        <v>0.24064474768696548</v>
      </c>
      <c r="K89" s="250">
        <f>K88/MRR_Revenue!K24</f>
        <v>0.23146592646507455</v>
      </c>
      <c r="L89" s="250">
        <f>L88/MRR_Revenue!L24</f>
        <v>0.22261559899291711</v>
      </c>
      <c r="M89" s="250">
        <f>M88/MRR_Revenue!M24</f>
        <v>0.21408329380503527</v>
      </c>
      <c r="N89" s="250">
        <f>N88/MRR_Revenue!N24</f>
        <v>0.20585879183460948</v>
      </c>
      <c r="O89" s="250">
        <f>O88/MRR_Revenue!O24</f>
        <v>0.19793212612031258</v>
      </c>
      <c r="P89" s="250">
        <f>P88/MRR_Revenue!P24</f>
        <v>0.19029358096875007</v>
      </c>
      <c r="Q89" s="250">
        <f>Q88/MRR_Revenue!Q24</f>
        <v>0.18293369062500003</v>
      </c>
      <c r="R89" s="250">
        <f>R88/MRR_Revenue!R24</f>
        <v>0.17584323750000005</v>
      </c>
      <c r="S89" s="250">
        <f>S88/MRR_Revenue!S24</f>
        <v>0.16901325000000003</v>
      </c>
      <c r="T89" s="250">
        <f>T88/MRR_Revenue!T24</f>
        <v>0.16243500000000002</v>
      </c>
      <c r="U89" s="250">
        <f>U88/MRR_Revenue!U24</f>
        <v>0.15610000000000002</v>
      </c>
      <c r="V89" s="250">
        <f>V88/MRR_Revenue!V24</f>
        <v>0.15</v>
      </c>
      <c r="W89" s="251">
        <f ca="1">W88/MRR_Revenue!W24</f>
        <v>0.14285714285714285</v>
      </c>
      <c r="X89" s="251">
        <f ca="1">X88/MRR_Revenue!X24</f>
        <v>0.1360544217687075</v>
      </c>
      <c r="Y89" s="251">
        <f ca="1">Y88/MRR_Revenue!Y24</f>
        <v>0.12957563977972142</v>
      </c>
      <c r="Z89" s="251">
        <f ca="1">Z88/MRR_Revenue!Z24</f>
        <v>0.1234053712187823</v>
      </c>
      <c r="AA89" s="251">
        <f ca="1">AA88/MRR_Revenue!AA24</f>
        <v>0.11752892497026883</v>
      </c>
      <c r="AB89" s="251">
        <f ca="1">AB88/MRR_Revenue!AB24</f>
        <v>0.11193230949549411</v>
      </c>
      <c r="AC89" s="251">
        <f ca="1">AC88/MRR_Revenue!AC24</f>
        <v>0.10660219951951821</v>
      </c>
      <c r="AD89" s="251">
        <f ca="1">AD88/MRR_Revenue!AD24</f>
        <v>0.10152590430430304</v>
      </c>
      <c r="AE89" s="251">
        <f ca="1">AE88/MRR_Revenue!AE24</f>
        <v>9.6691337432669555E-2</v>
      </c>
      <c r="AF89" s="251">
        <f ca="1">AF88/MRR_Revenue!AF24</f>
        <v>9.208698803111387E-2</v>
      </c>
      <c r="AG89" s="251">
        <f ca="1">AG88/MRR_Revenue!AG24</f>
        <v>8.7701893362965591E-2</v>
      </c>
      <c r="AH89" s="251">
        <f ca="1">AH88/MRR_Revenue!AH24</f>
        <v>8.3525612726633877E-2</v>
      </c>
      <c r="AI89" s="251">
        <f ca="1">AI88/MRR_Revenue!AI24</f>
        <v>7.9548202596794168E-2</v>
      </c>
      <c r="AJ89" s="251">
        <f ca="1">AJ88/MRR_Revenue!AJ24</f>
        <v>7.5760192949327787E-2</v>
      </c>
      <c r="AK89" s="251">
        <f ca="1">AK88/MRR_Revenue!AK24</f>
        <v>7.2152564713645506E-2</v>
      </c>
      <c r="AL89" s="251">
        <f ca="1">AL88/MRR_Revenue!AL24</f>
        <v>6.8716728298710006E-2</v>
      </c>
      <c r="AM89" s="251">
        <f ca="1">AM88/MRR_Revenue!AM24</f>
        <v>6.5444503141628571E-2</v>
      </c>
      <c r="AN89" s="251">
        <f ca="1">AN88/MRR_Revenue!AN24</f>
        <v>6.2328098230122447E-2</v>
      </c>
      <c r="AO89" s="251">
        <f ca="1">AO88/MRR_Revenue!AO24</f>
        <v>5.9360093552497564E-2</v>
      </c>
      <c r="AP89" s="251">
        <f ca="1">AP88/MRR_Revenue!AP24</f>
        <v>5.653342243095006E-2</v>
      </c>
      <c r="AQ89" s="251">
        <f ca="1">AQ88/MRR_Revenue!AQ24</f>
        <v>5.3841354696142908E-2</v>
      </c>
      <c r="AR89" s="251">
        <f ca="1">AR88/MRR_Revenue!AR24</f>
        <v>5.1277480662993244E-2</v>
      </c>
      <c r="AS89" s="251">
        <f ca="1">AS88/MRR_Revenue!AS24</f>
        <v>4.883569586951738E-2</v>
      </c>
      <c r="AT89" s="251">
        <f ca="1">AT88/MRR_Revenue!AT24</f>
        <v>4.6510186542397504E-2</v>
      </c>
      <c r="AU89" s="251">
        <f ca="1">AU88/MRR_Revenue!AU24</f>
        <v>4.429541575466428E-2</v>
      </c>
      <c r="AV89" s="251">
        <f ca="1">AV88/MRR_Revenue!AV24</f>
        <v>4.2186110242537413E-2</v>
      </c>
      <c r="AW89" s="251">
        <f ca="1">AW88/MRR_Revenue!AW24</f>
        <v>4.0177247850035624E-2</v>
      </c>
      <c r="AX89" s="251">
        <f ca="1">AX88/MRR_Revenue!AX24</f>
        <v>3.8264045571462499E-2</v>
      </c>
      <c r="AY89" s="251">
        <f ca="1">AY88/MRR_Revenue!AY24</f>
        <v>3.644194816329762E-2</v>
      </c>
      <c r="AZ89" s="251">
        <f ca="1">AZ88/MRR_Revenue!AZ24</f>
        <v>3.4706617298378685E-2</v>
      </c>
      <c r="BA89" s="251">
        <f ca="1">BA88/MRR_Revenue!BA24</f>
        <v>3.3053921236551133E-2</v>
      </c>
      <c r="BB89" s="251">
        <f ca="1">BB88/MRR_Revenue!BB24</f>
        <v>3.1479924987191557E-2</v>
      </c>
      <c r="BC89" s="251">
        <f ca="1">BC88/MRR_Revenue!BC24</f>
        <v>2.998088094018243E-2</v>
      </c>
      <c r="BD89" s="251">
        <f ca="1">BD88/MRR_Revenue!BD24</f>
        <v>2.8553219943030891E-2</v>
      </c>
      <c r="BE89" s="251">
        <f ca="1">BE88/MRR_Revenue!BE24</f>
        <v>2.7193542802886564E-2</v>
      </c>
    </row>
    <row r="90" spans="2:64" s="144" customFormat="1" ht="17" outlineLevel="1" thickBot="1" x14ac:dyDescent="0.25">
      <c r="B90" s="241"/>
      <c r="C90" s="144" t="s">
        <v>173</v>
      </c>
      <c r="E90" s="306">
        <v>200</v>
      </c>
      <c r="H90" s="267" t="s">
        <v>88</v>
      </c>
      <c r="I90" s="144" t="s">
        <v>173</v>
      </c>
      <c r="J90" s="244">
        <v>200</v>
      </c>
      <c r="K90" s="244">
        <v>200</v>
      </c>
      <c r="L90" s="244">
        <v>200</v>
      </c>
      <c r="M90" s="244">
        <v>200</v>
      </c>
      <c r="N90" s="244">
        <v>200</v>
      </c>
      <c r="O90" s="244">
        <v>200</v>
      </c>
      <c r="P90" s="244">
        <v>200</v>
      </c>
      <c r="Q90" s="244">
        <v>200</v>
      </c>
      <c r="R90" s="244">
        <v>200</v>
      </c>
      <c r="S90" s="244">
        <v>200</v>
      </c>
      <c r="T90" s="244">
        <v>200</v>
      </c>
      <c r="U90" s="244">
        <v>200</v>
      </c>
      <c r="V90" s="244">
        <v>200</v>
      </c>
      <c r="W90" s="152">
        <f>$E90</f>
        <v>200</v>
      </c>
      <c r="X90" s="152">
        <f t="shared" ref="X90:BE90" si="36">$E90</f>
        <v>200</v>
      </c>
      <c r="Y90" s="152">
        <f t="shared" si="36"/>
        <v>200</v>
      </c>
      <c r="Z90" s="152">
        <f t="shared" si="36"/>
        <v>200</v>
      </c>
      <c r="AA90" s="152">
        <f t="shared" si="36"/>
        <v>200</v>
      </c>
      <c r="AB90" s="152">
        <f t="shared" si="36"/>
        <v>200</v>
      </c>
      <c r="AC90" s="152">
        <f t="shared" si="36"/>
        <v>200</v>
      </c>
      <c r="AD90" s="152">
        <f t="shared" si="36"/>
        <v>200</v>
      </c>
      <c r="AE90" s="152">
        <f t="shared" si="36"/>
        <v>200</v>
      </c>
      <c r="AF90" s="152">
        <f t="shared" si="36"/>
        <v>200</v>
      </c>
      <c r="AG90" s="152">
        <f t="shared" si="36"/>
        <v>200</v>
      </c>
      <c r="AH90" s="152">
        <f t="shared" si="36"/>
        <v>200</v>
      </c>
      <c r="AI90" s="152">
        <f t="shared" si="36"/>
        <v>200</v>
      </c>
      <c r="AJ90" s="152">
        <f t="shared" si="36"/>
        <v>200</v>
      </c>
      <c r="AK90" s="152">
        <f t="shared" si="36"/>
        <v>200</v>
      </c>
      <c r="AL90" s="152">
        <f t="shared" si="36"/>
        <v>200</v>
      </c>
      <c r="AM90" s="152">
        <f t="shared" si="36"/>
        <v>200</v>
      </c>
      <c r="AN90" s="152">
        <f t="shared" si="36"/>
        <v>200</v>
      </c>
      <c r="AO90" s="152">
        <f t="shared" si="36"/>
        <v>200</v>
      </c>
      <c r="AP90" s="152">
        <f t="shared" si="36"/>
        <v>200</v>
      </c>
      <c r="AQ90" s="152">
        <f t="shared" si="36"/>
        <v>200</v>
      </c>
      <c r="AR90" s="152">
        <f t="shared" si="36"/>
        <v>200</v>
      </c>
      <c r="AS90" s="152">
        <f t="shared" si="36"/>
        <v>200</v>
      </c>
      <c r="AT90" s="152">
        <f t="shared" si="36"/>
        <v>200</v>
      </c>
      <c r="AU90" s="152">
        <f t="shared" si="36"/>
        <v>200</v>
      </c>
      <c r="AV90" s="152">
        <f t="shared" si="36"/>
        <v>200</v>
      </c>
      <c r="AW90" s="152">
        <f t="shared" si="36"/>
        <v>200</v>
      </c>
      <c r="AX90" s="152">
        <f t="shared" si="36"/>
        <v>200</v>
      </c>
      <c r="AY90" s="152">
        <f t="shared" si="36"/>
        <v>200</v>
      </c>
      <c r="AZ90" s="152">
        <f t="shared" si="36"/>
        <v>200</v>
      </c>
      <c r="BA90" s="152">
        <f t="shared" si="36"/>
        <v>200</v>
      </c>
      <c r="BB90" s="152">
        <f t="shared" si="36"/>
        <v>200</v>
      </c>
      <c r="BC90" s="152">
        <f t="shared" si="36"/>
        <v>200</v>
      </c>
      <c r="BD90" s="152">
        <f t="shared" si="36"/>
        <v>200</v>
      </c>
      <c r="BE90" s="152">
        <f t="shared" si="36"/>
        <v>200</v>
      </c>
    </row>
    <row r="91" spans="2:64" s="250" customFormat="1" ht="17" outlineLevel="1" thickBot="1" x14ac:dyDescent="0.25">
      <c r="B91" s="346"/>
      <c r="C91" s="347"/>
      <c r="D91" s="347"/>
      <c r="E91" s="249"/>
      <c r="F91" s="347"/>
      <c r="G91" s="347"/>
      <c r="H91" s="282"/>
      <c r="I91" s="250" t="s">
        <v>174</v>
      </c>
      <c r="J91" s="250">
        <f>J90/MRR_Revenue!J26</f>
        <v>0.59861877534070995</v>
      </c>
      <c r="K91" s="250">
        <f>K90/MRR_Revenue!K26</f>
        <v>0.57011311937210474</v>
      </c>
      <c r="L91" s="250">
        <f>L90/MRR_Revenue!L26</f>
        <v>0.54296487559248063</v>
      </c>
      <c r="M91" s="250">
        <f>M90/MRR_Revenue!M26</f>
        <v>0.517109405326172</v>
      </c>
      <c r="N91" s="250">
        <f>N90/MRR_Revenue!N26</f>
        <v>0.49248514792968762</v>
      </c>
      <c r="O91" s="250">
        <f>O90/MRR_Revenue!O26</f>
        <v>0.46903347421875013</v>
      </c>
      <c r="P91" s="250">
        <f>P90/MRR_Revenue!P26</f>
        <v>0.4466985468750001</v>
      </c>
      <c r="Q91" s="250">
        <f>Q90/MRR_Revenue!Q26</f>
        <v>0.42542718750000008</v>
      </c>
      <c r="R91" s="250">
        <f>R90/MRR_Revenue!R26</f>
        <v>0.40516875000000008</v>
      </c>
      <c r="S91" s="250">
        <f>S90/MRR_Revenue!S26</f>
        <v>0.38587500000000002</v>
      </c>
      <c r="T91" s="250">
        <f>T90/MRR_Revenue!T26</f>
        <v>0.36750000000000005</v>
      </c>
      <c r="U91" s="250">
        <f>U90/MRR_Revenue!U26</f>
        <v>0.35</v>
      </c>
      <c r="V91" s="250">
        <f>V90/MRR_Revenue!V26</f>
        <v>0.33333333333333331</v>
      </c>
      <c r="W91" s="251">
        <f ca="1">W90/MRR_Revenue!W26</f>
        <v>0.31746031746031744</v>
      </c>
      <c r="X91" s="251">
        <f ca="1">X90/MRR_Revenue!X26</f>
        <v>0.30234315948601664</v>
      </c>
      <c r="Y91" s="251">
        <f ca="1">Y90/MRR_Revenue!Y26</f>
        <v>0.28794586617715867</v>
      </c>
      <c r="Z91" s="251">
        <f ca="1">Z90/MRR_Revenue!Z26</f>
        <v>0.27423415826396064</v>
      </c>
      <c r="AA91" s="251">
        <f ca="1">AA90/MRR_Revenue!AA26</f>
        <v>0.26117538882281965</v>
      </c>
      <c r="AB91" s="251">
        <f ca="1">AB90/MRR_Revenue!AB26</f>
        <v>0.24873846554554249</v>
      </c>
      <c r="AC91" s="251">
        <f ca="1">AC90/MRR_Revenue!AC26</f>
        <v>0.23689377671004047</v>
      </c>
      <c r="AD91" s="251">
        <f ca="1">AD90/MRR_Revenue!AD26</f>
        <v>0.22561312067622902</v>
      </c>
      <c r="AE91" s="251">
        <f ca="1">AE90/MRR_Revenue!AE26</f>
        <v>0.21486963873926573</v>
      </c>
      <c r="AF91" s="251">
        <f ca="1">AF90/MRR_Revenue!AF26</f>
        <v>0.20463775118025304</v>
      </c>
      <c r="AG91" s="251">
        <f ca="1">AG90/MRR_Revenue!AG26</f>
        <v>0.19489309636214577</v>
      </c>
      <c r="AH91" s="251">
        <f ca="1">AH90/MRR_Revenue!AH26</f>
        <v>0.18561247272585307</v>
      </c>
      <c r="AI91" s="251">
        <f ca="1">AI90/MRR_Revenue!AI26</f>
        <v>0.17677378354843148</v>
      </c>
      <c r="AJ91" s="251">
        <f ca="1">AJ90/MRR_Revenue!AJ26</f>
        <v>0.16835598433183949</v>
      </c>
      <c r="AK91" s="251">
        <f ca="1">AK90/MRR_Revenue!AK26</f>
        <v>0.16033903269698999</v>
      </c>
      <c r="AL91" s="251">
        <f ca="1">AL90/MRR_Revenue!AL26</f>
        <v>0.15270384066379997</v>
      </c>
      <c r="AM91" s="251">
        <f ca="1">AM90/MRR_Revenue!AM26</f>
        <v>0.14543222920361903</v>
      </c>
      <c r="AN91" s="251">
        <f ca="1">AN90/MRR_Revenue!AN26</f>
        <v>0.13850688495582764</v>
      </c>
      <c r="AO91" s="251">
        <f ca="1">AO90/MRR_Revenue!AO26</f>
        <v>0.13191131900555014</v>
      </c>
      <c r="AP91" s="251">
        <f ca="1">AP90/MRR_Revenue!AP26</f>
        <v>0.12562982762433347</v>
      </c>
      <c r="AQ91" s="251">
        <f ca="1">AQ90/MRR_Revenue!AQ26</f>
        <v>0.11964745488031757</v>
      </c>
      <c r="AR91" s="251">
        <f ca="1">AR90/MRR_Revenue!AR26</f>
        <v>0.11394995702887387</v>
      </c>
      <c r="AS91" s="251">
        <f ca="1">AS90/MRR_Revenue!AS26</f>
        <v>0.10852376859892748</v>
      </c>
      <c r="AT91" s="251">
        <f ca="1">AT90/MRR_Revenue!AT26</f>
        <v>0.10335597009421665</v>
      </c>
      <c r="AU91" s="251">
        <f ca="1">AU90/MRR_Revenue!AU26</f>
        <v>9.843425723258728E-2</v>
      </c>
      <c r="AV91" s="251">
        <f ca="1">AV90/MRR_Revenue!AV26</f>
        <v>9.3746911650083128E-2</v>
      </c>
      <c r="AW91" s="251">
        <f ca="1">AW90/MRR_Revenue!AW26</f>
        <v>8.9282773000079169E-2</v>
      </c>
      <c r="AX91" s="251">
        <f ca="1">AX90/MRR_Revenue!AX26</f>
        <v>8.5031212381027774E-2</v>
      </c>
      <c r="AY91" s="251">
        <f ca="1">AY90/MRR_Revenue!AY26</f>
        <v>8.0982107029550263E-2</v>
      </c>
      <c r="AZ91" s="251">
        <f ca="1">AZ90/MRR_Revenue!AZ26</f>
        <v>7.7125816218619303E-2</v>
      </c>
      <c r="BA91" s="251">
        <f ca="1">BA90/MRR_Revenue!BA26</f>
        <v>7.3453158303446953E-2</v>
      </c>
      <c r="BB91" s="251">
        <f ca="1">BB90/MRR_Revenue!BB26</f>
        <v>6.9955388860425669E-2</v>
      </c>
      <c r="BC91" s="251">
        <f ca="1">BC90/MRR_Revenue!BC26</f>
        <v>6.6624179867072059E-2</v>
      </c>
      <c r="BD91" s="251">
        <f ca="1">BD90/MRR_Revenue!BD26</f>
        <v>6.3451599873401959E-2</v>
      </c>
      <c r="BE91" s="251">
        <f ca="1">BE90/MRR_Revenue!BE26</f>
        <v>6.0430095117525673E-2</v>
      </c>
    </row>
    <row r="92" spans="2:64" s="144" customFormat="1" ht="17" outlineLevel="1" thickBot="1" x14ac:dyDescent="0.25">
      <c r="B92" s="241"/>
      <c r="C92" s="144" t="s">
        <v>175</v>
      </c>
      <c r="E92" s="306">
        <v>300</v>
      </c>
      <c r="H92" s="267" t="s">
        <v>88</v>
      </c>
      <c r="I92" s="144" t="s">
        <v>175</v>
      </c>
      <c r="J92" s="244">
        <v>300</v>
      </c>
      <c r="K92" s="244">
        <v>300</v>
      </c>
      <c r="L92" s="244">
        <v>300</v>
      </c>
      <c r="M92" s="244">
        <v>300</v>
      </c>
      <c r="N92" s="244">
        <v>300</v>
      </c>
      <c r="O92" s="244">
        <v>300</v>
      </c>
      <c r="P92" s="244">
        <v>300</v>
      </c>
      <c r="Q92" s="244">
        <v>300</v>
      </c>
      <c r="R92" s="244">
        <v>300</v>
      </c>
      <c r="S92" s="244">
        <v>300</v>
      </c>
      <c r="T92" s="244">
        <v>300</v>
      </c>
      <c r="U92" s="244">
        <v>300</v>
      </c>
      <c r="V92" s="244">
        <v>300</v>
      </c>
      <c r="W92" s="152">
        <f>$E92</f>
        <v>300</v>
      </c>
      <c r="X92" s="152">
        <f t="shared" ref="X92:BE92" si="37">$E92</f>
        <v>300</v>
      </c>
      <c r="Y92" s="152">
        <f t="shared" si="37"/>
        <v>300</v>
      </c>
      <c r="Z92" s="152">
        <f t="shared" si="37"/>
        <v>300</v>
      </c>
      <c r="AA92" s="152">
        <f t="shared" si="37"/>
        <v>300</v>
      </c>
      <c r="AB92" s="152">
        <f t="shared" si="37"/>
        <v>300</v>
      </c>
      <c r="AC92" s="152">
        <f t="shared" si="37"/>
        <v>300</v>
      </c>
      <c r="AD92" s="152">
        <f t="shared" si="37"/>
        <v>300</v>
      </c>
      <c r="AE92" s="152">
        <f t="shared" si="37"/>
        <v>300</v>
      </c>
      <c r="AF92" s="152">
        <f t="shared" si="37"/>
        <v>300</v>
      </c>
      <c r="AG92" s="152">
        <f t="shared" si="37"/>
        <v>300</v>
      </c>
      <c r="AH92" s="152">
        <f t="shared" si="37"/>
        <v>300</v>
      </c>
      <c r="AI92" s="152">
        <f t="shared" si="37"/>
        <v>300</v>
      </c>
      <c r="AJ92" s="152">
        <f t="shared" si="37"/>
        <v>300</v>
      </c>
      <c r="AK92" s="152">
        <f t="shared" si="37"/>
        <v>300</v>
      </c>
      <c r="AL92" s="152">
        <f t="shared" si="37"/>
        <v>300</v>
      </c>
      <c r="AM92" s="152">
        <f t="shared" si="37"/>
        <v>300</v>
      </c>
      <c r="AN92" s="152">
        <f t="shared" si="37"/>
        <v>300</v>
      </c>
      <c r="AO92" s="152">
        <f t="shared" si="37"/>
        <v>300</v>
      </c>
      <c r="AP92" s="152">
        <f t="shared" si="37"/>
        <v>300</v>
      </c>
      <c r="AQ92" s="152">
        <f t="shared" si="37"/>
        <v>300</v>
      </c>
      <c r="AR92" s="152">
        <f t="shared" si="37"/>
        <v>300</v>
      </c>
      <c r="AS92" s="152">
        <f t="shared" si="37"/>
        <v>300</v>
      </c>
      <c r="AT92" s="152">
        <f t="shared" si="37"/>
        <v>300</v>
      </c>
      <c r="AU92" s="152">
        <f t="shared" si="37"/>
        <v>300</v>
      </c>
      <c r="AV92" s="152">
        <f t="shared" si="37"/>
        <v>300</v>
      </c>
      <c r="AW92" s="152">
        <f t="shared" si="37"/>
        <v>300</v>
      </c>
      <c r="AX92" s="152">
        <f t="shared" si="37"/>
        <v>300</v>
      </c>
      <c r="AY92" s="152">
        <f t="shared" si="37"/>
        <v>300</v>
      </c>
      <c r="AZ92" s="152">
        <f t="shared" si="37"/>
        <v>300</v>
      </c>
      <c r="BA92" s="152">
        <f t="shared" si="37"/>
        <v>300</v>
      </c>
      <c r="BB92" s="152">
        <f t="shared" si="37"/>
        <v>300</v>
      </c>
      <c r="BC92" s="152">
        <f t="shared" si="37"/>
        <v>300</v>
      </c>
      <c r="BD92" s="152">
        <f t="shared" si="37"/>
        <v>300</v>
      </c>
      <c r="BE92" s="152">
        <f t="shared" si="37"/>
        <v>300</v>
      </c>
    </row>
    <row r="93" spans="2:64" s="250" customFormat="1" outlineLevel="1" x14ac:dyDescent="0.2">
      <c r="B93" s="346"/>
      <c r="C93" s="347"/>
      <c r="D93" s="347"/>
      <c r="E93" s="249"/>
      <c r="F93" s="347"/>
      <c r="G93" s="347"/>
      <c r="H93" s="282"/>
      <c r="I93" s="250" t="s">
        <v>176</v>
      </c>
      <c r="J93" s="250">
        <f>J92/MRR_Revenue!J28</f>
        <v>0.06</v>
      </c>
      <c r="K93" s="250">
        <f>K92/MRR_Revenue!K28</f>
        <v>5.7692307692307696E-2</v>
      </c>
      <c r="L93" s="250">
        <f>L92/MRR_Revenue!L28</f>
        <v>5.5473372781065088E-2</v>
      </c>
      <c r="M93" s="250">
        <f>M92/MRR_Revenue!M28</f>
        <v>5.3339781520254891E-2</v>
      </c>
      <c r="N93" s="250">
        <f>N92/MRR_Revenue!N28</f>
        <v>5.1288251461783542E-2</v>
      </c>
      <c r="O93" s="250">
        <f>O92/MRR_Revenue!O28</f>
        <v>4.9315626405561093E-2</v>
      </c>
      <c r="P93" s="250">
        <f>P92/MRR_Revenue!P28</f>
        <v>4.7418871543808742E-2</v>
      </c>
      <c r="Q93" s="250">
        <f>Q92/MRR_Revenue!Q28</f>
        <v>4.5595068792123786E-2</v>
      </c>
      <c r="R93" s="250">
        <f>R92/MRR_Revenue!R28</f>
        <v>4.3841412300119023E-2</v>
      </c>
      <c r="S93" s="250">
        <f>S92/MRR_Revenue!S28</f>
        <v>4.2155204134729826E-2</v>
      </c>
      <c r="T93" s="250">
        <f>T92/MRR_Revenue!T28</f>
        <v>4.053385012954791E-2</v>
      </c>
      <c r="U93" s="250">
        <f>U92/MRR_Revenue!U28</f>
        <v>3.8974855893796068E-2</v>
      </c>
      <c r="V93" s="250">
        <f>V92/MRR_Revenue!V28</f>
        <v>3.747582297480391E-2</v>
      </c>
      <c r="W93" s="251">
        <f ca="1">W92/MRR_Revenue!W28</f>
        <v>3.603444516808068E-2</v>
      </c>
      <c r="X93" s="251">
        <f ca="1">X92/MRR_Revenue!X28</f>
        <v>3.4648504969308346E-2</v>
      </c>
      <c r="Y93" s="251">
        <f ca="1">Y92/MRR_Revenue!Y28</f>
        <v>3.3315870162796489E-2</v>
      </c>
      <c r="Z93" s="251">
        <f ca="1">Z92/MRR_Revenue!Z28</f>
        <v>3.203449054115047E-2</v>
      </c>
      <c r="AA93" s="251">
        <f ca="1">AA92/MRR_Revenue!AA28</f>
        <v>3.0802394751106216E-2</v>
      </c>
      <c r="AB93" s="251">
        <f ca="1">AB92/MRR_Revenue!AB28</f>
        <v>2.9617687260679051E-2</v>
      </c>
      <c r="AC93" s="251">
        <f ca="1">AC92/MRR_Revenue!AC28</f>
        <v>2.8478545442960624E-2</v>
      </c>
      <c r="AD93" s="251">
        <f ca="1">AD92/MRR_Revenue!AD28</f>
        <v>2.7383216772077522E-2</v>
      </c>
      <c r="AE93" s="251">
        <f ca="1">AE92/MRR_Revenue!AE28</f>
        <v>2.6330016126997619E-2</v>
      </c>
      <c r="AF93" s="251">
        <f ca="1">AF92/MRR_Revenue!AF28</f>
        <v>2.5317323199036169E-2</v>
      </c>
      <c r="AG93" s="251">
        <f ca="1">AG92/MRR_Revenue!AG28</f>
        <v>2.4343579999073238E-2</v>
      </c>
      <c r="AH93" s="251">
        <f ca="1">AH92/MRR_Revenue!AH28</f>
        <v>2.3407288460647345E-2</v>
      </c>
      <c r="AI93" s="251">
        <f ca="1">AI92/MRR_Revenue!AI28</f>
        <v>2.2507008135237833E-2</v>
      </c>
      <c r="AJ93" s="251">
        <f ca="1">AJ92/MRR_Revenue!AJ28</f>
        <v>2.1641353976190221E-2</v>
      </c>
      <c r="AK93" s="251">
        <f ca="1">AK92/MRR_Revenue!AK28</f>
        <v>2.0808994207875214E-2</v>
      </c>
      <c r="AL93" s="251">
        <f ca="1">AL92/MRR_Revenue!AL28</f>
        <v>2.0008648276803091E-2</v>
      </c>
      <c r="AM93" s="251">
        <f ca="1">AM92/MRR_Revenue!AM28</f>
        <v>1.9239084881541434E-2</v>
      </c>
      <c r="AN93" s="251">
        <f ca="1">AN92/MRR_Revenue!AN28</f>
        <v>1.8499120078405224E-2</v>
      </c>
      <c r="AO93" s="251">
        <f ca="1">AO92/MRR_Revenue!AO28</f>
        <v>1.778761546000502E-2</v>
      </c>
      <c r="AP93" s="251">
        <f ca="1">AP92/MRR_Revenue!AP28</f>
        <v>1.710347640385098E-2</v>
      </c>
      <c r="AQ93" s="251">
        <f ca="1">AQ92/MRR_Revenue!AQ28</f>
        <v>1.6445650388318248E-2</v>
      </c>
      <c r="AR93" s="251">
        <f ca="1">AR92/MRR_Revenue!AR28</f>
        <v>1.581312537338293E-2</v>
      </c>
      <c r="AS93" s="251">
        <f ca="1">AS92/MRR_Revenue!AS28</f>
        <v>1.5204928243637433E-2</v>
      </c>
      <c r="AT93" s="251">
        <f ca="1">AT92/MRR_Revenue!AT28</f>
        <v>1.4620123311189838E-2</v>
      </c>
      <c r="AU93" s="251">
        <f ca="1">AU92/MRR_Revenue!AU28</f>
        <v>1.4057810876144074E-2</v>
      </c>
      <c r="AV93" s="251">
        <f ca="1">AV92/MRR_Revenue!AV28</f>
        <v>1.3517125842446224E-2</v>
      </c>
      <c r="AW93" s="251">
        <f ca="1">AW92/MRR_Revenue!AW28</f>
        <v>1.2997236386967523E-2</v>
      </c>
      <c r="AX93" s="251">
        <f ca="1">AX92/MRR_Revenue!AX28</f>
        <v>1.2497342679776464E-2</v>
      </c>
      <c r="AY93" s="251">
        <f ca="1">AY92/MRR_Revenue!AY28</f>
        <v>1.2016675653631214E-2</v>
      </c>
      <c r="AZ93" s="251">
        <f ca="1">AZ92/MRR_Revenue!AZ28</f>
        <v>1.1554495820799244E-2</v>
      </c>
      <c r="BA93" s="251">
        <f ca="1">BA92/MRR_Revenue!BA28</f>
        <v>1.1110092135383888E-2</v>
      </c>
      <c r="BB93" s="251">
        <f ca="1">BB92/MRR_Revenue!BB28</f>
        <v>1.0682780899407584E-2</v>
      </c>
      <c r="BC93" s="251">
        <f ca="1">BC92/MRR_Revenue!BC28</f>
        <v>1.0271904710968831E-2</v>
      </c>
      <c r="BD93" s="251">
        <f ca="1">BD92/MRR_Revenue!BD28</f>
        <v>9.8768314528546435E-3</v>
      </c>
      <c r="BE93" s="251">
        <f ca="1">BE92/MRR_Revenue!BE28</f>
        <v>9.4969533200525424E-3</v>
      </c>
    </row>
    <row r="94" spans="2:64" s="144" customFormat="1" outlineLevel="1" x14ac:dyDescent="0.2">
      <c r="B94" s="241"/>
      <c r="H94" s="280"/>
      <c r="I94" s="144" t="s">
        <v>177</v>
      </c>
      <c r="J94" s="244">
        <f t="shared" ref="J94:U94" si="38">J50</f>
        <v>2000</v>
      </c>
      <c r="K94" s="244">
        <f t="shared" si="38"/>
        <v>2000</v>
      </c>
      <c r="L94" s="244">
        <f t="shared" si="38"/>
        <v>2000</v>
      </c>
      <c r="M94" s="244">
        <f t="shared" si="38"/>
        <v>2000</v>
      </c>
      <c r="N94" s="244">
        <f t="shared" si="38"/>
        <v>2000</v>
      </c>
      <c r="O94" s="244">
        <f t="shared" si="38"/>
        <v>2000</v>
      </c>
      <c r="P94" s="244">
        <f t="shared" si="38"/>
        <v>2000</v>
      </c>
      <c r="Q94" s="244">
        <f t="shared" si="38"/>
        <v>2000</v>
      </c>
      <c r="R94" s="244">
        <f t="shared" si="38"/>
        <v>2000</v>
      </c>
      <c r="S94" s="244">
        <f t="shared" si="38"/>
        <v>2000</v>
      </c>
      <c r="T94" s="244">
        <f t="shared" si="38"/>
        <v>2000</v>
      </c>
      <c r="U94" s="244">
        <f t="shared" si="38"/>
        <v>2000</v>
      </c>
      <c r="V94" s="244">
        <f>V50</f>
        <v>2100</v>
      </c>
      <c r="W94" s="242">
        <f>W50</f>
        <v>2100</v>
      </c>
      <c r="X94" s="242">
        <f t="shared" ref="X94:BE94" si="39">X50</f>
        <v>2100</v>
      </c>
      <c r="Y94" s="242">
        <f t="shared" si="39"/>
        <v>2100</v>
      </c>
      <c r="Z94" s="242">
        <f t="shared" si="39"/>
        <v>2100</v>
      </c>
      <c r="AA94" s="242">
        <f t="shared" si="39"/>
        <v>2100</v>
      </c>
      <c r="AB94" s="242">
        <f t="shared" si="39"/>
        <v>2100</v>
      </c>
      <c r="AC94" s="242">
        <f t="shared" si="39"/>
        <v>2100</v>
      </c>
      <c r="AD94" s="242">
        <f t="shared" si="39"/>
        <v>2100</v>
      </c>
      <c r="AE94" s="242">
        <f t="shared" si="39"/>
        <v>2100</v>
      </c>
      <c r="AF94" s="242">
        <f t="shared" si="39"/>
        <v>2100</v>
      </c>
      <c r="AG94" s="242">
        <f t="shared" si="39"/>
        <v>2100</v>
      </c>
      <c r="AH94" s="242">
        <f t="shared" si="39"/>
        <v>4410</v>
      </c>
      <c r="AI94" s="242">
        <f t="shared" si="39"/>
        <v>4410</v>
      </c>
      <c r="AJ94" s="242">
        <f t="shared" si="39"/>
        <v>4410</v>
      </c>
      <c r="AK94" s="242">
        <f t="shared" si="39"/>
        <v>4410</v>
      </c>
      <c r="AL94" s="242">
        <f t="shared" si="39"/>
        <v>4410</v>
      </c>
      <c r="AM94" s="242">
        <f t="shared" si="39"/>
        <v>4410</v>
      </c>
      <c r="AN94" s="242">
        <f t="shared" si="39"/>
        <v>4410</v>
      </c>
      <c r="AO94" s="242">
        <f t="shared" si="39"/>
        <v>4410</v>
      </c>
      <c r="AP94" s="242">
        <f t="shared" si="39"/>
        <v>4410</v>
      </c>
      <c r="AQ94" s="242">
        <f t="shared" si="39"/>
        <v>4410</v>
      </c>
      <c r="AR94" s="242">
        <f t="shared" si="39"/>
        <v>4410</v>
      </c>
      <c r="AS94" s="242">
        <f t="shared" si="39"/>
        <v>4410</v>
      </c>
      <c r="AT94" s="242">
        <f t="shared" si="39"/>
        <v>4630.5</v>
      </c>
      <c r="AU94" s="242">
        <f t="shared" si="39"/>
        <v>4630.5</v>
      </c>
      <c r="AV94" s="242">
        <f t="shared" si="39"/>
        <v>4630.5</v>
      </c>
      <c r="AW94" s="242">
        <f t="shared" si="39"/>
        <v>4630.5</v>
      </c>
      <c r="AX94" s="242">
        <f t="shared" si="39"/>
        <v>4630.5</v>
      </c>
      <c r="AY94" s="242">
        <f t="shared" si="39"/>
        <v>4630.5</v>
      </c>
      <c r="AZ94" s="242">
        <f t="shared" si="39"/>
        <v>4630.5</v>
      </c>
      <c r="BA94" s="242">
        <f t="shared" si="39"/>
        <v>4630.5</v>
      </c>
      <c r="BB94" s="242">
        <f t="shared" si="39"/>
        <v>4630.5</v>
      </c>
      <c r="BC94" s="242">
        <f t="shared" si="39"/>
        <v>4630.5</v>
      </c>
      <c r="BD94" s="242">
        <f t="shared" si="39"/>
        <v>4630.5</v>
      </c>
      <c r="BE94" s="242">
        <f t="shared" si="39"/>
        <v>4630.5</v>
      </c>
    </row>
    <row r="95" spans="2:64" s="250" customFormat="1" ht="17" outlineLevel="1" thickBot="1" x14ac:dyDescent="0.25">
      <c r="B95" s="346"/>
      <c r="C95" s="347"/>
      <c r="D95" s="347"/>
      <c r="E95" s="249"/>
      <c r="F95" s="347"/>
      <c r="G95" s="347"/>
      <c r="H95" s="282"/>
      <c r="I95" s="250" t="s">
        <v>178</v>
      </c>
      <c r="J95" s="250">
        <f>J94/MRR_Revenue!J30</f>
        <v>0.66666666666666663</v>
      </c>
      <c r="K95" s="250">
        <f>K94/MRR_Revenue!K30</f>
        <v>0.62893081761006286</v>
      </c>
      <c r="L95" s="250">
        <f>L94/MRR_Revenue!L30</f>
        <v>0.59333096000949326</v>
      </c>
      <c r="M95" s="250">
        <f>M94/MRR_Revenue!M30</f>
        <v>0.55974618868820114</v>
      </c>
      <c r="N95" s="250">
        <f>N94/MRR_Revenue!N30</f>
        <v>0.52806244215868037</v>
      </c>
      <c r="O95" s="250">
        <f>O94/MRR_Revenue!O30</f>
        <v>0.49817211524403804</v>
      </c>
      <c r="P95" s="250">
        <f>P94/MRR_Revenue!P30</f>
        <v>0.46997369362645097</v>
      </c>
      <c r="Q95" s="250">
        <f>Q94/MRR_Revenue!Q30</f>
        <v>0.44337140908155753</v>
      </c>
      <c r="R95" s="250">
        <f>R94/MRR_Revenue!R30</f>
        <v>0.41827491422788443</v>
      </c>
      <c r="S95" s="250">
        <f>S94/MRR_Revenue!S30</f>
        <v>0.39459897568668345</v>
      </c>
      <c r="T95" s="250">
        <f>T94/MRR_Revenue!T30</f>
        <v>0.37226318461007868</v>
      </c>
      <c r="U95" s="250">
        <f>U94/MRR_Revenue!U30</f>
        <v>0.35119168359441383</v>
      </c>
      <c r="V95" s="250">
        <f>V94/MRR_Revenue!V30</f>
        <v>0.34787855450390048</v>
      </c>
      <c r="W95" s="251">
        <f ca="1">W94/MRR_Revenue!W30</f>
        <v>0.32818731556971742</v>
      </c>
      <c r="X95" s="251">
        <f ca="1">X94/MRR_Revenue!X30</f>
        <v>0.30961067506577111</v>
      </c>
      <c r="Y95" s="251">
        <f ca="1">Y94/MRR_Revenue!Y30</f>
        <v>0.29208554251487839</v>
      </c>
      <c r="Z95" s="251">
        <f ca="1">Z94/MRR_Revenue!Z30</f>
        <v>0.27555239859894182</v>
      </c>
      <c r="AA95" s="251">
        <f ca="1">AA94/MRR_Revenue!AA30</f>
        <v>0.25995509301786962</v>
      </c>
      <c r="AB95" s="251">
        <f ca="1">AB94/MRR_Revenue!AB30</f>
        <v>0.24524065379044305</v>
      </c>
      <c r="AC95" s="251">
        <f ca="1">AC94/MRR_Revenue!AC30</f>
        <v>0.23135910734947457</v>
      </c>
      <c r="AD95" s="251">
        <f ca="1">AD94/MRR_Revenue!AD30</f>
        <v>0.21826330882025902</v>
      </c>
      <c r="AE95" s="251">
        <f ca="1">AE94/MRR_Revenue!AE30</f>
        <v>0.20590878190590473</v>
      </c>
      <c r="AF95" s="251">
        <f ca="1">AF94/MRR_Revenue!AF30</f>
        <v>0.19425356783575917</v>
      </c>
      <c r="AG95" s="251">
        <f ca="1">AG94/MRR_Revenue!AG30</f>
        <v>0.18325808286392375</v>
      </c>
      <c r="AH95" s="251">
        <f ca="1">AH94/MRR_Revenue!AH30</f>
        <v>0.36305846605116965</v>
      </c>
      <c r="AI95" s="251">
        <f ca="1">AI94/MRR_Revenue!AI30</f>
        <v>0.34250798684072609</v>
      </c>
      <c r="AJ95" s="251">
        <f ca="1">AJ94/MRR_Revenue!AJ30</f>
        <v>0.32312074230257176</v>
      </c>
      <c r="AK95" s="251">
        <f ca="1">AK94/MRR_Revenue!AK30</f>
        <v>0.30483088896469029</v>
      </c>
      <c r="AL95" s="251">
        <f ca="1">AL94/MRR_Revenue!AL30</f>
        <v>0.28757631034404746</v>
      </c>
      <c r="AM95" s="251">
        <f ca="1">AM94/MRR_Revenue!AM30</f>
        <v>0.27129840598495036</v>
      </c>
      <c r="AN95" s="251">
        <f ca="1">AN94/MRR_Revenue!AN30</f>
        <v>0.25594189243863241</v>
      </c>
      <c r="AO95" s="251">
        <f ca="1">AO94/MRR_Revenue!AO30</f>
        <v>0.24145461550814379</v>
      </c>
      <c r="AP95" s="251">
        <f ca="1">AP94/MRR_Revenue!AP30</f>
        <v>0.22778737312089034</v>
      </c>
      <c r="AQ95" s="251">
        <f ca="1">AQ94/MRR_Revenue!AQ30</f>
        <v>0.21489374822725502</v>
      </c>
      <c r="AR95" s="251">
        <f ca="1">AR94/MRR_Revenue!AR30</f>
        <v>0.20272995115778775</v>
      </c>
      <c r="AS95" s="251">
        <f ca="1">AS94/MRR_Revenue!AS30</f>
        <v>0.19125467090357334</v>
      </c>
      <c r="AT95" s="251">
        <f ca="1">AT94/MRR_Revenue!AT30</f>
        <v>0.1894503815554264</v>
      </c>
      <c r="AU95" s="251">
        <f ca="1">AU94/MRR_Revenue!AU30</f>
        <v>0.17872677505228907</v>
      </c>
      <c r="AV95" s="251">
        <f ca="1">AV94/MRR_Revenue!AV30</f>
        <v>0.16861016514366892</v>
      </c>
      <c r="AW95" s="251">
        <f ca="1">AW94/MRR_Revenue!AW30</f>
        <v>0.15906619353176313</v>
      </c>
      <c r="AX95" s="251">
        <f ca="1">AX94/MRR_Revenue!AX30</f>
        <v>0.15006244672807842</v>
      </c>
      <c r="AY95" s="251">
        <f ca="1">AY94/MRR_Revenue!AY30</f>
        <v>0.1415683459698853</v>
      </c>
      <c r="AZ95" s="251">
        <f ca="1">AZ94/MRR_Revenue!AZ30</f>
        <v>0.13355504336781632</v>
      </c>
      <c r="BA95" s="251">
        <f ca="1">BA94/MRR_Revenue!BA30</f>
        <v>0.12599532393190219</v>
      </c>
      <c r="BB95" s="251">
        <f ca="1">BB94/MRR_Revenue!BB30</f>
        <v>0.11886351314330394</v>
      </c>
      <c r="BC95" s="251">
        <f ca="1">BC94/MRR_Revenue!BC30</f>
        <v>0.11213538975783389</v>
      </c>
      <c r="BD95" s="251">
        <f ca="1">BD94/MRR_Revenue!BD30</f>
        <v>0.10578810354512631</v>
      </c>
      <c r="BE95" s="251">
        <f ca="1">BE94/MRR_Revenue!BE30</f>
        <v>9.9800097684081421E-2</v>
      </c>
    </row>
    <row r="96" spans="2:64" s="93" customFormat="1" ht="17" outlineLevel="1" thickBot="1" x14ac:dyDescent="0.25">
      <c r="C96" s="257" t="s">
        <v>179</v>
      </c>
      <c r="E96" s="348">
        <v>3000</v>
      </c>
      <c r="H96" s="269"/>
      <c r="I96" s="94" t="s">
        <v>179</v>
      </c>
      <c r="J96" s="217">
        <f t="shared" ref="J96:U96" si="40">SUM(J88,J90,J92,J94)</f>
        <v>2902</v>
      </c>
      <c r="K96" s="217">
        <f t="shared" si="40"/>
        <v>2906</v>
      </c>
      <c r="L96" s="217">
        <f t="shared" si="40"/>
        <v>2910</v>
      </c>
      <c r="M96" s="217">
        <f t="shared" si="40"/>
        <v>2914</v>
      </c>
      <c r="N96" s="217">
        <f t="shared" si="40"/>
        <v>2918</v>
      </c>
      <c r="O96" s="217">
        <f t="shared" si="40"/>
        <v>2922</v>
      </c>
      <c r="P96" s="217">
        <f t="shared" si="40"/>
        <v>2926</v>
      </c>
      <c r="Q96" s="217">
        <f t="shared" si="40"/>
        <v>2930</v>
      </c>
      <c r="R96" s="217">
        <f t="shared" si="40"/>
        <v>2934</v>
      </c>
      <c r="S96" s="217">
        <f t="shared" si="40"/>
        <v>2938</v>
      </c>
      <c r="T96" s="217">
        <f t="shared" si="40"/>
        <v>2942</v>
      </c>
      <c r="U96" s="217">
        <f t="shared" si="40"/>
        <v>2946</v>
      </c>
      <c r="V96" s="217">
        <f>SUM(V88,V90,V92,V94)</f>
        <v>3050</v>
      </c>
      <c r="W96" s="96">
        <f>IF(SUM(W88,W90,W92,W94)=0,$E96,SUM(W88,W90,W92,W94))</f>
        <v>3050</v>
      </c>
      <c r="X96" s="96">
        <f t="shared" ref="X96:BE96" si="41">IF(SUM(X88,X90,X92,X94)=0,$E96,SUM(X88,X90,X92,X94))</f>
        <v>3050</v>
      </c>
      <c r="Y96" s="96">
        <f t="shared" si="41"/>
        <v>3050</v>
      </c>
      <c r="Z96" s="96">
        <f t="shared" si="41"/>
        <v>3050</v>
      </c>
      <c r="AA96" s="96">
        <f t="shared" si="41"/>
        <v>3050</v>
      </c>
      <c r="AB96" s="96">
        <f t="shared" si="41"/>
        <v>3050</v>
      </c>
      <c r="AC96" s="96">
        <f t="shared" si="41"/>
        <v>3050</v>
      </c>
      <c r="AD96" s="96">
        <f t="shared" si="41"/>
        <v>3050</v>
      </c>
      <c r="AE96" s="96">
        <f t="shared" si="41"/>
        <v>3050</v>
      </c>
      <c r="AF96" s="96">
        <f t="shared" si="41"/>
        <v>3050</v>
      </c>
      <c r="AG96" s="96">
        <f t="shared" si="41"/>
        <v>3050</v>
      </c>
      <c r="AH96" s="96">
        <f t="shared" si="41"/>
        <v>5360</v>
      </c>
      <c r="AI96" s="96">
        <f t="shared" si="41"/>
        <v>5360</v>
      </c>
      <c r="AJ96" s="96">
        <f t="shared" si="41"/>
        <v>5360</v>
      </c>
      <c r="AK96" s="96">
        <f t="shared" si="41"/>
        <v>5360</v>
      </c>
      <c r="AL96" s="96">
        <f t="shared" si="41"/>
        <v>5360</v>
      </c>
      <c r="AM96" s="96">
        <f t="shared" si="41"/>
        <v>5360</v>
      </c>
      <c r="AN96" s="96">
        <f t="shared" si="41"/>
        <v>5360</v>
      </c>
      <c r="AO96" s="96">
        <f t="shared" si="41"/>
        <v>5360</v>
      </c>
      <c r="AP96" s="96">
        <f t="shared" si="41"/>
        <v>5360</v>
      </c>
      <c r="AQ96" s="96">
        <f t="shared" si="41"/>
        <v>5360</v>
      </c>
      <c r="AR96" s="96">
        <f t="shared" si="41"/>
        <v>5360</v>
      </c>
      <c r="AS96" s="96">
        <f t="shared" si="41"/>
        <v>5360</v>
      </c>
      <c r="AT96" s="96">
        <f t="shared" si="41"/>
        <v>5580.5</v>
      </c>
      <c r="AU96" s="96">
        <f t="shared" si="41"/>
        <v>5580.5</v>
      </c>
      <c r="AV96" s="96">
        <f t="shared" si="41"/>
        <v>5580.5</v>
      </c>
      <c r="AW96" s="96">
        <f t="shared" si="41"/>
        <v>5580.5</v>
      </c>
      <c r="AX96" s="96">
        <f t="shared" si="41"/>
        <v>5580.5</v>
      </c>
      <c r="AY96" s="96">
        <f t="shared" si="41"/>
        <v>5580.5</v>
      </c>
      <c r="AZ96" s="96">
        <f t="shared" si="41"/>
        <v>5580.5</v>
      </c>
      <c r="BA96" s="96">
        <f t="shared" si="41"/>
        <v>5580.5</v>
      </c>
      <c r="BB96" s="96">
        <f t="shared" si="41"/>
        <v>5580.5</v>
      </c>
      <c r="BC96" s="96">
        <f t="shared" si="41"/>
        <v>5580.5</v>
      </c>
      <c r="BD96" s="96">
        <f t="shared" si="41"/>
        <v>5580.5</v>
      </c>
      <c r="BE96" s="96">
        <f t="shared" si="41"/>
        <v>5580.5</v>
      </c>
      <c r="BF96" s="97"/>
      <c r="BG96" s="97"/>
      <c r="BH96" s="97"/>
      <c r="BI96" s="97"/>
      <c r="BJ96" s="97"/>
      <c r="BK96" s="97"/>
      <c r="BL96" s="97"/>
    </row>
    <row r="97" spans="2:64" s="252" customFormat="1" outlineLevel="1" x14ac:dyDescent="0.2">
      <c r="B97" s="253"/>
      <c r="C97" s="253"/>
      <c r="D97" s="253"/>
      <c r="E97" s="253"/>
      <c r="F97" s="254"/>
      <c r="G97" s="254"/>
      <c r="H97" s="283"/>
      <c r="I97" s="254" t="s">
        <v>181</v>
      </c>
      <c r="J97" s="255">
        <f>J96/MRR_Revenue!J34</f>
        <v>0.1450665280352014</v>
      </c>
      <c r="K97" s="255">
        <f>K96/MRR_Revenue!K34</f>
        <v>0.13981340435219367</v>
      </c>
      <c r="L97" s="255">
        <f>L96/MRR_Revenue!L34</f>
        <v>0.13473539814185459</v>
      </c>
      <c r="M97" s="255">
        <f>M96/MRR_Revenue!M34</f>
        <v>0.12982713864937351</v>
      </c>
      <c r="N97" s="255">
        <f>N96/MRR_Revenue!N34</f>
        <v>0.12508340956920591</v>
      </c>
      <c r="O97" s="255">
        <f>O96/MRR_Revenue!O34</f>
        <v>0.12049914468946879</v>
      </c>
      <c r="P97" s="255">
        <f>P96/MRR_Revenue!P34</f>
        <v>0.11606942366098842</v>
      </c>
      <c r="Q97" s="255">
        <f>Q96/MRR_Revenue!Q34</f>
        <v>0.11178946788753155</v>
      </c>
      <c r="R97" s="255">
        <f>R96/MRR_Revenue!R34</f>
        <v>0.10765463653384098</v>
      </c>
      <c r="S97" s="255">
        <f>S96/MRR_Revenue!S34</f>
        <v>0.10366042264818137</v>
      </c>
      <c r="T97" s="255">
        <f>T96/MRR_Revenue!T34</f>
        <v>9.9802449396185683E-2</v>
      </c>
      <c r="U97" s="255">
        <f>U96/MRR_Revenue!U34</f>
        <v>9.6076466402873914E-2</v>
      </c>
      <c r="V97" s="255">
        <f>V96/MRR_Revenue!V34</f>
        <v>9.5200096163917267E-2</v>
      </c>
      <c r="W97" s="256">
        <f ca="1">W96/MRR_Revenue!W34</f>
        <v>9.143766074550895E-2</v>
      </c>
      <c r="X97" s="256">
        <f ca="1">X96/MRR_Revenue!X34</f>
        <v>8.7804055242114279E-2</v>
      </c>
      <c r="Y97" s="256">
        <f ca="1">Y96/MRR_Revenue!Y34</f>
        <v>8.4305900669593092E-2</v>
      </c>
      <c r="Z97" s="256">
        <f ca="1">Z96/MRR_Revenue!Z34</f>
        <v>8.0938463661560878E-2</v>
      </c>
      <c r="AA97" s="256">
        <f ca="1">AA96/MRR_Revenue!AA34</f>
        <v>7.7697167523348418E-2</v>
      </c>
      <c r="AB97" s="256">
        <f ca="1">AB96/MRR_Revenue!AB34</f>
        <v>7.4577587193456335E-2</v>
      </c>
      <c r="AC97" s="256">
        <f ca="1">AC96/MRR_Revenue!AC34</f>
        <v>7.1575444367105209E-2</v>
      </c>
      <c r="AD97" s="256">
        <f ca="1">AD96/MRR_Revenue!AD34</f>
        <v>6.8686602776663705E-2</v>
      </c>
      <c r="AE97" s="256">
        <f ca="1">AE96/MRR_Revenue!AE34</f>
        <v>6.5907063623899587E-2</v>
      </c>
      <c r="AF97" s="256">
        <f ca="1">AF96/MRR_Revenue!AF34</f>
        <v>6.3232961159156345E-2</v>
      </c>
      <c r="AG97" s="256">
        <f ca="1">AG96/MRR_Revenue!AG34</f>
        <v>6.0660558402710597E-2</v>
      </c>
      <c r="AH97" s="256">
        <f ca="1">AH96/MRR_Revenue!AH34</f>
        <v>0.10225516803275538</v>
      </c>
      <c r="AI97" s="256">
        <f ca="1">AI96/MRR_Revenue!AI34</f>
        <v>9.8073103122927885E-2</v>
      </c>
      <c r="AJ97" s="256">
        <f ca="1">AJ96/MRR_Revenue!AJ34</f>
        <v>9.4051347271337932E-2</v>
      </c>
      <c r="AK97" s="256">
        <f ca="1">AK96/MRR_Revenue!AK34</f>
        <v>9.0184167912823437E-2</v>
      </c>
      <c r="AL97" s="256">
        <f ca="1">AL96/MRR_Revenue!AL34</f>
        <v>8.6466024657529186E-2</v>
      </c>
      <c r="AM97" s="256">
        <f ca="1">AM96/MRR_Revenue!AM34</f>
        <v>8.2891563109844843E-2</v>
      </c>
      <c r="AN97" s="256">
        <f ca="1">AN96/MRR_Revenue!AN34</f>
        <v>7.9455608885705062E-2</v>
      </c>
      <c r="AO97" s="256">
        <f ca="1">AO96/MRR_Revenue!AO34</f>
        <v>7.6153161821789411E-2</v>
      </c>
      <c r="AP97" s="256">
        <f ca="1">AP96/MRR_Revenue!AP34</f>
        <v>7.2979390370364092E-2</v>
      </c>
      <c r="AQ97" s="256">
        <f ca="1">AQ96/MRR_Revenue!AQ34</f>
        <v>6.9929626173705337E-2</v>
      </c>
      <c r="AR97" s="256">
        <f ca="1">AR96/MRR_Revenue!AR34</f>
        <v>6.6999358812236967E-2</v>
      </c>
      <c r="AS97" s="256">
        <f ca="1">AS96/MRR_Revenue!AS34</f>
        <v>6.4184230720700966E-2</v>
      </c>
      <c r="AT97" s="256">
        <f ca="1">AT96/MRR_Revenue!AT34</f>
        <v>6.4009201504705848E-2</v>
      </c>
      <c r="AU97" s="256">
        <f ca="1">AU96/MRR_Revenue!AU34</f>
        <v>6.1305016891474877E-2</v>
      </c>
      <c r="AV97" s="256">
        <f ca="1">AV96/MRR_Revenue!AV34</f>
        <v>5.87080021034527E-2</v>
      </c>
      <c r="AW97" s="256">
        <f ca="1">AW96/MRR_Revenue!AW34</f>
        <v>5.621420725603396E-2</v>
      </c>
      <c r="AX97" s="256">
        <f ca="1">AX96/MRR_Revenue!AX34</f>
        <v>5.3819817572304168E-2</v>
      </c>
      <c r="AY97" s="256">
        <f ca="1">AY96/MRR_Revenue!AY34</f>
        <v>5.1521149025732793E-2</v>
      </c>
      <c r="AZ97" s="256">
        <f ca="1">AZ96/MRR_Revenue!AZ34</f>
        <v>4.9314644121398001E-2</v>
      </c>
      <c r="BA97" s="256">
        <f ca="1">BA96/MRR_Revenue!BA34</f>
        <v>4.7196867811193387E-2</v>
      </c>
      <c r="BB97" s="256">
        <f ca="1">BB96/MRR_Revenue!BB34</f>
        <v>4.5164503538616139E-2</v>
      </c>
      <c r="BC97" s="256">
        <f ca="1">BC96/MRR_Revenue!BC34</f>
        <v>4.3214349408881046E-2</v>
      </c>
      <c r="BD97" s="256">
        <f ca="1">BD96/MRR_Revenue!BD34</f>
        <v>4.1343314480245065E-2</v>
      </c>
      <c r="BE97" s="256">
        <f ca="1">BE96/MRR_Revenue!BE34</f>
        <v>3.9548415172564043E-2</v>
      </c>
    </row>
    <row r="98" spans="2:64" s="144" customFormat="1" outlineLevel="1" x14ac:dyDescent="0.2">
      <c r="B98" s="241"/>
      <c r="H98" s="280"/>
      <c r="V98" s="244"/>
      <c r="W98" s="242"/>
      <c r="X98" s="242"/>
      <c r="Y98" s="242"/>
      <c r="Z98" s="242"/>
      <c r="AA98" s="242"/>
      <c r="AB98" s="242"/>
      <c r="AC98" s="242"/>
      <c r="AD98" s="242"/>
      <c r="AE98" s="242"/>
      <c r="AF98" s="242"/>
      <c r="AG98" s="242"/>
      <c r="AH98" s="242"/>
      <c r="AI98" s="242"/>
      <c r="AJ98" s="242"/>
      <c r="AK98" s="242"/>
      <c r="AL98" s="242"/>
      <c r="AM98" s="242"/>
      <c r="AN98" s="242"/>
      <c r="AO98" s="242"/>
      <c r="AP98" s="242"/>
      <c r="AQ98" s="242"/>
      <c r="AR98" s="242"/>
      <c r="AS98" s="242"/>
      <c r="AT98" s="242"/>
      <c r="AU98" s="242"/>
      <c r="AV98" s="242"/>
      <c r="AW98" s="242"/>
      <c r="AX98" s="242"/>
      <c r="AY98" s="242"/>
      <c r="AZ98" s="242"/>
      <c r="BA98" s="242"/>
      <c r="BB98" s="242"/>
      <c r="BC98" s="242"/>
      <c r="BD98" s="242"/>
      <c r="BE98" s="242"/>
    </row>
    <row r="99" spans="2:64" s="83" customFormat="1" ht="17" outlineLevel="1" thickBot="1" x14ac:dyDescent="0.25">
      <c r="C99" s="83" t="s">
        <v>205</v>
      </c>
      <c r="E99" s="198" t="s">
        <v>74</v>
      </c>
      <c r="H99" s="284"/>
      <c r="I99" s="24" t="s">
        <v>203</v>
      </c>
      <c r="K99" s="84"/>
      <c r="L99" s="84"/>
      <c r="M99" s="84"/>
      <c r="N99" s="84"/>
      <c r="O99" s="84"/>
      <c r="P99" s="84"/>
      <c r="Q99" s="84"/>
      <c r="R99" s="84"/>
      <c r="S99" s="84"/>
      <c r="T99" s="84"/>
      <c r="U99" s="226"/>
      <c r="V99" s="226"/>
      <c r="W99" s="85"/>
      <c r="X99" s="85"/>
      <c r="Y99" s="85"/>
      <c r="Z99" s="85"/>
      <c r="AA99" s="85"/>
      <c r="AB99" s="85"/>
      <c r="AC99" s="85"/>
      <c r="AD99" s="85"/>
      <c r="AE99" s="85"/>
      <c r="AF99" s="85"/>
      <c r="AG99" s="85"/>
      <c r="AH99" s="85"/>
      <c r="AI99" s="85"/>
      <c r="AJ99" s="85"/>
      <c r="AK99" s="85"/>
      <c r="AL99" s="85"/>
      <c r="AM99" s="85"/>
      <c r="AN99" s="85"/>
      <c r="AO99" s="85"/>
      <c r="AP99" s="85"/>
      <c r="AQ99" s="85"/>
      <c r="AR99" s="85"/>
      <c r="AS99" s="85"/>
      <c r="AT99" s="85"/>
      <c r="AU99" s="85"/>
      <c r="AV99" s="85"/>
      <c r="AW99" s="85"/>
      <c r="AX99" s="85"/>
      <c r="AY99" s="85"/>
      <c r="AZ99" s="85"/>
      <c r="BA99" s="85"/>
      <c r="BB99" s="85"/>
      <c r="BC99" s="85"/>
      <c r="BD99" s="85"/>
      <c r="BE99" s="85"/>
      <c r="BF99" s="84"/>
      <c r="BG99" s="84"/>
      <c r="BH99" s="84"/>
      <c r="BI99" s="84"/>
      <c r="BJ99" s="84"/>
      <c r="BK99" s="84"/>
      <c r="BL99" s="84"/>
    </row>
    <row r="100" spans="2:64" s="33" customFormat="1" ht="17" outlineLevel="1" thickBot="1" x14ac:dyDescent="0.25">
      <c r="C100" s="99" t="s">
        <v>43</v>
      </c>
      <c r="E100" s="306">
        <v>400</v>
      </c>
      <c r="H100" s="270" t="s">
        <v>43</v>
      </c>
      <c r="I100" s="99" t="s">
        <v>43</v>
      </c>
      <c r="J100" s="33">
        <f t="shared" ref="J100:BE100" si="42">$E100*J22</f>
        <v>400</v>
      </c>
      <c r="K100" s="33">
        <f t="shared" si="42"/>
        <v>400</v>
      </c>
      <c r="L100" s="33">
        <f t="shared" si="42"/>
        <v>400</v>
      </c>
      <c r="M100" s="33">
        <f t="shared" si="42"/>
        <v>400</v>
      </c>
      <c r="N100" s="33">
        <f t="shared" si="42"/>
        <v>400</v>
      </c>
      <c r="O100" s="33">
        <f t="shared" si="42"/>
        <v>400</v>
      </c>
      <c r="P100" s="33">
        <f t="shared" si="42"/>
        <v>400</v>
      </c>
      <c r="Q100" s="33">
        <f t="shared" si="42"/>
        <v>400</v>
      </c>
      <c r="R100" s="33">
        <f t="shared" si="42"/>
        <v>400</v>
      </c>
      <c r="S100" s="33">
        <f t="shared" si="42"/>
        <v>400</v>
      </c>
      <c r="T100" s="33">
        <f t="shared" si="42"/>
        <v>400</v>
      </c>
      <c r="U100" s="34">
        <f t="shared" si="42"/>
        <v>400</v>
      </c>
      <c r="V100" s="34">
        <f t="shared" si="42"/>
        <v>400</v>
      </c>
      <c r="W100" s="35">
        <f t="shared" si="42"/>
        <v>400</v>
      </c>
      <c r="X100" s="35">
        <f t="shared" si="42"/>
        <v>400</v>
      </c>
      <c r="Y100" s="35">
        <f t="shared" si="42"/>
        <v>400</v>
      </c>
      <c r="Z100" s="35">
        <f t="shared" si="42"/>
        <v>400</v>
      </c>
      <c r="AA100" s="35">
        <f t="shared" si="42"/>
        <v>400</v>
      </c>
      <c r="AB100" s="35">
        <f t="shared" si="42"/>
        <v>400</v>
      </c>
      <c r="AC100" s="35">
        <f t="shared" si="42"/>
        <v>400</v>
      </c>
      <c r="AD100" s="35">
        <f t="shared" si="42"/>
        <v>400</v>
      </c>
      <c r="AE100" s="35">
        <f t="shared" si="42"/>
        <v>400</v>
      </c>
      <c r="AF100" s="35">
        <f t="shared" si="42"/>
        <v>400</v>
      </c>
      <c r="AG100" s="35">
        <f t="shared" si="42"/>
        <v>400</v>
      </c>
      <c r="AH100" s="35">
        <f t="shared" si="42"/>
        <v>400</v>
      </c>
      <c r="AI100" s="35">
        <f t="shared" si="42"/>
        <v>400</v>
      </c>
      <c r="AJ100" s="35">
        <f t="shared" si="42"/>
        <v>400</v>
      </c>
      <c r="AK100" s="35">
        <f t="shared" si="42"/>
        <v>400</v>
      </c>
      <c r="AL100" s="35">
        <f t="shared" si="42"/>
        <v>800</v>
      </c>
      <c r="AM100" s="35">
        <f t="shared" si="42"/>
        <v>800</v>
      </c>
      <c r="AN100" s="35">
        <f t="shared" si="42"/>
        <v>800</v>
      </c>
      <c r="AO100" s="35">
        <f t="shared" si="42"/>
        <v>800</v>
      </c>
      <c r="AP100" s="35">
        <f t="shared" si="42"/>
        <v>800</v>
      </c>
      <c r="AQ100" s="35">
        <f t="shared" si="42"/>
        <v>800</v>
      </c>
      <c r="AR100" s="35">
        <f t="shared" si="42"/>
        <v>800</v>
      </c>
      <c r="AS100" s="35">
        <f t="shared" si="42"/>
        <v>800</v>
      </c>
      <c r="AT100" s="35">
        <f t="shared" si="42"/>
        <v>800</v>
      </c>
      <c r="AU100" s="35">
        <f t="shared" si="42"/>
        <v>800</v>
      </c>
      <c r="AV100" s="35">
        <f t="shared" si="42"/>
        <v>800</v>
      </c>
      <c r="AW100" s="35">
        <f t="shared" si="42"/>
        <v>800</v>
      </c>
      <c r="AX100" s="35">
        <f t="shared" si="42"/>
        <v>800</v>
      </c>
      <c r="AY100" s="35">
        <f t="shared" si="42"/>
        <v>800</v>
      </c>
      <c r="AZ100" s="35">
        <f t="shared" si="42"/>
        <v>800</v>
      </c>
      <c r="BA100" s="35">
        <f t="shared" si="42"/>
        <v>800</v>
      </c>
      <c r="BB100" s="35">
        <f t="shared" si="42"/>
        <v>800</v>
      </c>
      <c r="BC100" s="35">
        <f t="shared" si="42"/>
        <v>800</v>
      </c>
      <c r="BD100" s="35">
        <f t="shared" si="42"/>
        <v>800</v>
      </c>
      <c r="BE100" s="35">
        <f t="shared" si="42"/>
        <v>800</v>
      </c>
    </row>
    <row r="101" spans="2:64" s="33" customFormat="1" ht="17" outlineLevel="1" thickBot="1" x14ac:dyDescent="0.25">
      <c r="C101" s="33" t="s">
        <v>48</v>
      </c>
      <c r="E101" s="306">
        <v>200</v>
      </c>
      <c r="H101" s="267" t="s">
        <v>48</v>
      </c>
      <c r="I101" s="33" t="s">
        <v>48</v>
      </c>
      <c r="J101" s="33">
        <f t="shared" ref="J101:BE101" si="43">$E101*J32</f>
        <v>200</v>
      </c>
      <c r="K101" s="33">
        <f t="shared" si="43"/>
        <v>200</v>
      </c>
      <c r="L101" s="33">
        <f t="shared" si="43"/>
        <v>400</v>
      </c>
      <c r="M101" s="33">
        <f t="shared" si="43"/>
        <v>400</v>
      </c>
      <c r="N101" s="33">
        <f t="shared" si="43"/>
        <v>400</v>
      </c>
      <c r="O101" s="33">
        <f t="shared" si="43"/>
        <v>400</v>
      </c>
      <c r="P101" s="33">
        <f t="shared" si="43"/>
        <v>400</v>
      </c>
      <c r="Q101" s="33">
        <f t="shared" si="43"/>
        <v>400</v>
      </c>
      <c r="R101" s="33">
        <f t="shared" si="43"/>
        <v>400</v>
      </c>
      <c r="S101" s="33">
        <f t="shared" si="43"/>
        <v>400</v>
      </c>
      <c r="T101" s="33">
        <f t="shared" si="43"/>
        <v>400</v>
      </c>
      <c r="U101" s="34">
        <f t="shared" si="43"/>
        <v>400</v>
      </c>
      <c r="V101" s="34">
        <f t="shared" si="43"/>
        <v>400</v>
      </c>
      <c r="W101" s="35">
        <f t="shared" si="43"/>
        <v>400</v>
      </c>
      <c r="X101" s="35">
        <f t="shared" si="43"/>
        <v>400</v>
      </c>
      <c r="Y101" s="35">
        <f t="shared" si="43"/>
        <v>400</v>
      </c>
      <c r="Z101" s="35">
        <f t="shared" si="43"/>
        <v>400</v>
      </c>
      <c r="AA101" s="35">
        <f t="shared" si="43"/>
        <v>400</v>
      </c>
      <c r="AB101" s="35">
        <f t="shared" si="43"/>
        <v>400</v>
      </c>
      <c r="AC101" s="35">
        <f t="shared" si="43"/>
        <v>400</v>
      </c>
      <c r="AD101" s="35">
        <f t="shared" si="43"/>
        <v>400</v>
      </c>
      <c r="AE101" s="35">
        <f t="shared" si="43"/>
        <v>400</v>
      </c>
      <c r="AF101" s="35">
        <f t="shared" si="43"/>
        <v>400</v>
      </c>
      <c r="AG101" s="35">
        <f t="shared" si="43"/>
        <v>400</v>
      </c>
      <c r="AH101" s="35">
        <f t="shared" si="43"/>
        <v>400</v>
      </c>
      <c r="AI101" s="35">
        <f t="shared" si="43"/>
        <v>400</v>
      </c>
      <c r="AJ101" s="35">
        <f t="shared" si="43"/>
        <v>400</v>
      </c>
      <c r="AK101" s="35">
        <f t="shared" si="43"/>
        <v>400</v>
      </c>
      <c r="AL101" s="35">
        <f t="shared" si="43"/>
        <v>400</v>
      </c>
      <c r="AM101" s="35">
        <f t="shared" si="43"/>
        <v>400</v>
      </c>
      <c r="AN101" s="35">
        <f t="shared" si="43"/>
        <v>400</v>
      </c>
      <c r="AO101" s="35">
        <f t="shared" si="43"/>
        <v>400</v>
      </c>
      <c r="AP101" s="35">
        <f t="shared" si="43"/>
        <v>400</v>
      </c>
      <c r="AQ101" s="35">
        <f t="shared" si="43"/>
        <v>400</v>
      </c>
      <c r="AR101" s="35">
        <f t="shared" si="43"/>
        <v>400</v>
      </c>
      <c r="AS101" s="35">
        <f t="shared" si="43"/>
        <v>400</v>
      </c>
      <c r="AT101" s="35">
        <f t="shared" si="43"/>
        <v>400</v>
      </c>
      <c r="AU101" s="35">
        <f t="shared" si="43"/>
        <v>400</v>
      </c>
      <c r="AV101" s="35">
        <f t="shared" si="43"/>
        <v>400</v>
      </c>
      <c r="AW101" s="35">
        <f t="shared" si="43"/>
        <v>400</v>
      </c>
      <c r="AX101" s="35">
        <f t="shared" si="43"/>
        <v>400</v>
      </c>
      <c r="AY101" s="35">
        <f t="shared" si="43"/>
        <v>400</v>
      </c>
      <c r="AZ101" s="35">
        <f t="shared" si="43"/>
        <v>400</v>
      </c>
      <c r="BA101" s="35">
        <f t="shared" si="43"/>
        <v>400</v>
      </c>
      <c r="BB101" s="35">
        <f t="shared" si="43"/>
        <v>400</v>
      </c>
      <c r="BC101" s="35">
        <f t="shared" si="43"/>
        <v>400</v>
      </c>
      <c r="BD101" s="35">
        <f t="shared" si="43"/>
        <v>400</v>
      </c>
      <c r="BE101" s="35">
        <f t="shared" si="43"/>
        <v>400</v>
      </c>
    </row>
    <row r="102" spans="2:64" s="98" customFormat="1" ht="17" outlineLevel="1" thickBot="1" x14ac:dyDescent="0.25">
      <c r="C102" s="98" t="s">
        <v>49</v>
      </c>
      <c r="E102" s="306">
        <v>100</v>
      </c>
      <c r="H102" s="267" t="s">
        <v>88</v>
      </c>
      <c r="I102" s="98" t="s">
        <v>49</v>
      </c>
      <c r="J102" s="98">
        <f t="shared" ref="J102:BE102" si="44">$E102*J42</f>
        <v>100</v>
      </c>
      <c r="K102" s="98">
        <f t="shared" si="44"/>
        <v>100</v>
      </c>
      <c r="L102" s="98">
        <f t="shared" si="44"/>
        <v>100</v>
      </c>
      <c r="M102" s="98">
        <f t="shared" si="44"/>
        <v>100</v>
      </c>
      <c r="N102" s="98">
        <f t="shared" si="44"/>
        <v>100</v>
      </c>
      <c r="O102" s="98">
        <f t="shared" si="44"/>
        <v>100</v>
      </c>
      <c r="P102" s="98">
        <f t="shared" si="44"/>
        <v>100</v>
      </c>
      <c r="Q102" s="98">
        <f t="shared" si="44"/>
        <v>100</v>
      </c>
      <c r="R102" s="98">
        <f t="shared" si="44"/>
        <v>100</v>
      </c>
      <c r="S102" s="98">
        <f t="shared" si="44"/>
        <v>100</v>
      </c>
      <c r="T102" s="98">
        <f t="shared" si="44"/>
        <v>100</v>
      </c>
      <c r="U102" s="34">
        <f t="shared" si="44"/>
        <v>100</v>
      </c>
      <c r="V102" s="34">
        <f t="shared" si="44"/>
        <v>100</v>
      </c>
      <c r="W102" s="35">
        <f t="shared" si="44"/>
        <v>100</v>
      </c>
      <c r="X102" s="35">
        <f t="shared" si="44"/>
        <v>100</v>
      </c>
      <c r="Y102" s="35">
        <f t="shared" si="44"/>
        <v>100</v>
      </c>
      <c r="Z102" s="35">
        <f t="shared" si="44"/>
        <v>100</v>
      </c>
      <c r="AA102" s="35">
        <f t="shared" si="44"/>
        <v>100</v>
      </c>
      <c r="AB102" s="35">
        <f t="shared" si="44"/>
        <v>100</v>
      </c>
      <c r="AC102" s="35">
        <f t="shared" si="44"/>
        <v>100</v>
      </c>
      <c r="AD102" s="35">
        <f t="shared" si="44"/>
        <v>100</v>
      </c>
      <c r="AE102" s="35">
        <f t="shared" si="44"/>
        <v>100</v>
      </c>
      <c r="AF102" s="35">
        <f t="shared" si="44"/>
        <v>100</v>
      </c>
      <c r="AG102" s="35">
        <f t="shared" si="44"/>
        <v>100</v>
      </c>
      <c r="AH102" s="35">
        <f t="shared" si="44"/>
        <v>100</v>
      </c>
      <c r="AI102" s="35">
        <f t="shared" si="44"/>
        <v>100</v>
      </c>
      <c r="AJ102" s="35">
        <f t="shared" si="44"/>
        <v>100</v>
      </c>
      <c r="AK102" s="35">
        <f t="shared" si="44"/>
        <v>100</v>
      </c>
      <c r="AL102" s="35">
        <f t="shared" si="44"/>
        <v>200</v>
      </c>
      <c r="AM102" s="35">
        <f t="shared" si="44"/>
        <v>200</v>
      </c>
      <c r="AN102" s="35">
        <f t="shared" si="44"/>
        <v>200</v>
      </c>
      <c r="AO102" s="35">
        <f t="shared" si="44"/>
        <v>200</v>
      </c>
      <c r="AP102" s="35">
        <f t="shared" si="44"/>
        <v>200</v>
      </c>
      <c r="AQ102" s="35">
        <f t="shared" si="44"/>
        <v>200</v>
      </c>
      <c r="AR102" s="35">
        <f t="shared" si="44"/>
        <v>200</v>
      </c>
      <c r="AS102" s="35">
        <f t="shared" si="44"/>
        <v>200</v>
      </c>
      <c r="AT102" s="35">
        <f t="shared" si="44"/>
        <v>200</v>
      </c>
      <c r="AU102" s="35">
        <f t="shared" si="44"/>
        <v>200</v>
      </c>
      <c r="AV102" s="35">
        <f t="shared" si="44"/>
        <v>200</v>
      </c>
      <c r="AW102" s="35">
        <f t="shared" si="44"/>
        <v>200</v>
      </c>
      <c r="AX102" s="35">
        <f t="shared" si="44"/>
        <v>200</v>
      </c>
      <c r="AY102" s="35">
        <f t="shared" si="44"/>
        <v>200</v>
      </c>
      <c r="AZ102" s="35">
        <f t="shared" si="44"/>
        <v>200</v>
      </c>
      <c r="BA102" s="35">
        <f t="shared" si="44"/>
        <v>200</v>
      </c>
      <c r="BB102" s="35">
        <f t="shared" si="44"/>
        <v>200</v>
      </c>
      <c r="BC102" s="35">
        <f t="shared" si="44"/>
        <v>200</v>
      </c>
      <c r="BD102" s="35">
        <f t="shared" si="44"/>
        <v>200</v>
      </c>
      <c r="BE102" s="35">
        <f t="shared" si="44"/>
        <v>200</v>
      </c>
    </row>
    <row r="103" spans="2:64" s="33" customFormat="1" ht="17" outlineLevel="1" thickBot="1" x14ac:dyDescent="0.25">
      <c r="C103" s="98" t="s">
        <v>50</v>
      </c>
      <c r="E103" s="306">
        <v>500</v>
      </c>
      <c r="H103" s="267" t="s">
        <v>88</v>
      </c>
      <c r="I103" s="98" t="s">
        <v>50</v>
      </c>
      <c r="J103" s="33">
        <f t="shared" ref="J103:BE103" si="45">$E103*J52</f>
        <v>500</v>
      </c>
      <c r="K103" s="33">
        <f t="shared" si="45"/>
        <v>500</v>
      </c>
      <c r="L103" s="33">
        <f t="shared" si="45"/>
        <v>500</v>
      </c>
      <c r="M103" s="33">
        <f t="shared" si="45"/>
        <v>500</v>
      </c>
      <c r="N103" s="33">
        <f t="shared" si="45"/>
        <v>500</v>
      </c>
      <c r="O103" s="33">
        <f t="shared" si="45"/>
        <v>500</v>
      </c>
      <c r="P103" s="33">
        <f t="shared" si="45"/>
        <v>500</v>
      </c>
      <c r="Q103" s="33">
        <f t="shared" si="45"/>
        <v>500</v>
      </c>
      <c r="R103" s="33">
        <f t="shared" si="45"/>
        <v>500</v>
      </c>
      <c r="S103" s="33">
        <f t="shared" si="45"/>
        <v>500</v>
      </c>
      <c r="T103" s="33">
        <f t="shared" si="45"/>
        <v>500</v>
      </c>
      <c r="U103" s="34">
        <f t="shared" si="45"/>
        <v>500</v>
      </c>
      <c r="V103" s="34">
        <f t="shared" si="45"/>
        <v>500</v>
      </c>
      <c r="W103" s="35">
        <f t="shared" si="45"/>
        <v>500</v>
      </c>
      <c r="X103" s="35">
        <f t="shared" si="45"/>
        <v>500</v>
      </c>
      <c r="Y103" s="35">
        <f t="shared" si="45"/>
        <v>500</v>
      </c>
      <c r="Z103" s="35">
        <f t="shared" si="45"/>
        <v>500</v>
      </c>
      <c r="AA103" s="35">
        <f t="shared" si="45"/>
        <v>500</v>
      </c>
      <c r="AB103" s="35">
        <f t="shared" si="45"/>
        <v>500</v>
      </c>
      <c r="AC103" s="35">
        <f t="shared" si="45"/>
        <v>500</v>
      </c>
      <c r="AD103" s="35">
        <f t="shared" si="45"/>
        <v>500</v>
      </c>
      <c r="AE103" s="35">
        <f t="shared" si="45"/>
        <v>500</v>
      </c>
      <c r="AF103" s="35">
        <f t="shared" si="45"/>
        <v>500</v>
      </c>
      <c r="AG103" s="35">
        <f t="shared" si="45"/>
        <v>500</v>
      </c>
      <c r="AH103" s="35">
        <f t="shared" si="45"/>
        <v>1000</v>
      </c>
      <c r="AI103" s="35">
        <f t="shared" si="45"/>
        <v>1000</v>
      </c>
      <c r="AJ103" s="35">
        <f t="shared" si="45"/>
        <v>1000</v>
      </c>
      <c r="AK103" s="35">
        <f t="shared" si="45"/>
        <v>1000</v>
      </c>
      <c r="AL103" s="35">
        <f t="shared" si="45"/>
        <v>1000</v>
      </c>
      <c r="AM103" s="35">
        <f t="shared" si="45"/>
        <v>1000</v>
      </c>
      <c r="AN103" s="35">
        <f t="shared" si="45"/>
        <v>1000</v>
      </c>
      <c r="AO103" s="35">
        <f t="shared" si="45"/>
        <v>1000</v>
      </c>
      <c r="AP103" s="35">
        <f t="shared" si="45"/>
        <v>1000</v>
      </c>
      <c r="AQ103" s="35">
        <f t="shared" si="45"/>
        <v>1000</v>
      </c>
      <c r="AR103" s="35">
        <f t="shared" si="45"/>
        <v>1000</v>
      </c>
      <c r="AS103" s="35">
        <f t="shared" si="45"/>
        <v>1000</v>
      </c>
      <c r="AT103" s="35">
        <f t="shared" si="45"/>
        <v>1000</v>
      </c>
      <c r="AU103" s="35">
        <f t="shared" si="45"/>
        <v>1000</v>
      </c>
      <c r="AV103" s="35">
        <f t="shared" si="45"/>
        <v>1000</v>
      </c>
      <c r="AW103" s="35">
        <f t="shared" si="45"/>
        <v>1000</v>
      </c>
      <c r="AX103" s="35">
        <f t="shared" si="45"/>
        <v>1000</v>
      </c>
      <c r="AY103" s="35">
        <f t="shared" si="45"/>
        <v>1000</v>
      </c>
      <c r="AZ103" s="35">
        <f t="shared" si="45"/>
        <v>1000</v>
      </c>
      <c r="BA103" s="35">
        <f t="shared" si="45"/>
        <v>1000</v>
      </c>
      <c r="BB103" s="35">
        <f t="shared" si="45"/>
        <v>1000</v>
      </c>
      <c r="BC103" s="35">
        <f t="shared" si="45"/>
        <v>1000</v>
      </c>
      <c r="BD103" s="35">
        <f t="shared" si="45"/>
        <v>1000</v>
      </c>
      <c r="BE103" s="35">
        <f t="shared" si="45"/>
        <v>1000</v>
      </c>
    </row>
    <row r="104" spans="2:64" s="33" customFormat="1" ht="17" outlineLevel="1" thickBot="1" x14ac:dyDescent="0.25">
      <c r="C104" s="98" t="s">
        <v>73</v>
      </c>
      <c r="E104" s="306">
        <v>200</v>
      </c>
      <c r="H104" s="267" t="s">
        <v>90</v>
      </c>
      <c r="I104" s="98" t="s">
        <v>73</v>
      </c>
      <c r="J104" s="33">
        <f t="shared" ref="J104:BE104" si="46">$E104*J62</f>
        <v>200</v>
      </c>
      <c r="K104" s="33">
        <f t="shared" si="46"/>
        <v>200</v>
      </c>
      <c r="L104" s="33">
        <f t="shared" si="46"/>
        <v>200</v>
      </c>
      <c r="M104" s="33">
        <f t="shared" si="46"/>
        <v>200</v>
      </c>
      <c r="N104" s="33">
        <f t="shared" si="46"/>
        <v>200</v>
      </c>
      <c r="O104" s="33">
        <f t="shared" si="46"/>
        <v>200</v>
      </c>
      <c r="P104" s="33">
        <f t="shared" si="46"/>
        <v>200</v>
      </c>
      <c r="Q104" s="33">
        <f t="shared" si="46"/>
        <v>200</v>
      </c>
      <c r="R104" s="33">
        <f t="shared" si="46"/>
        <v>200</v>
      </c>
      <c r="S104" s="33">
        <f t="shared" si="46"/>
        <v>200</v>
      </c>
      <c r="T104" s="33">
        <f t="shared" si="46"/>
        <v>200</v>
      </c>
      <c r="U104" s="34">
        <f t="shared" si="46"/>
        <v>200</v>
      </c>
      <c r="V104" s="34">
        <f t="shared" si="46"/>
        <v>200</v>
      </c>
      <c r="W104" s="35">
        <f t="shared" si="46"/>
        <v>200</v>
      </c>
      <c r="X104" s="35">
        <f t="shared" si="46"/>
        <v>200</v>
      </c>
      <c r="Y104" s="35">
        <f t="shared" si="46"/>
        <v>200</v>
      </c>
      <c r="Z104" s="35">
        <f t="shared" si="46"/>
        <v>200</v>
      </c>
      <c r="AA104" s="35">
        <f t="shared" si="46"/>
        <v>200</v>
      </c>
      <c r="AB104" s="35">
        <f t="shared" si="46"/>
        <v>200</v>
      </c>
      <c r="AC104" s="35">
        <f t="shared" si="46"/>
        <v>200</v>
      </c>
      <c r="AD104" s="35">
        <f t="shared" si="46"/>
        <v>200</v>
      </c>
      <c r="AE104" s="35">
        <f t="shared" si="46"/>
        <v>200</v>
      </c>
      <c r="AF104" s="35">
        <f t="shared" si="46"/>
        <v>200</v>
      </c>
      <c r="AG104" s="35">
        <f t="shared" si="46"/>
        <v>200</v>
      </c>
      <c r="AH104" s="35">
        <f t="shared" si="46"/>
        <v>200</v>
      </c>
      <c r="AI104" s="35">
        <f t="shared" si="46"/>
        <v>200</v>
      </c>
      <c r="AJ104" s="35">
        <f t="shared" si="46"/>
        <v>200</v>
      </c>
      <c r="AK104" s="35">
        <f t="shared" si="46"/>
        <v>200</v>
      </c>
      <c r="AL104" s="35">
        <f t="shared" si="46"/>
        <v>200</v>
      </c>
      <c r="AM104" s="35">
        <f t="shared" si="46"/>
        <v>200</v>
      </c>
      <c r="AN104" s="35">
        <f t="shared" si="46"/>
        <v>200</v>
      </c>
      <c r="AO104" s="35">
        <f t="shared" si="46"/>
        <v>200</v>
      </c>
      <c r="AP104" s="35">
        <f t="shared" si="46"/>
        <v>200</v>
      </c>
      <c r="AQ104" s="35">
        <f t="shared" si="46"/>
        <v>200</v>
      </c>
      <c r="AR104" s="35">
        <f t="shared" si="46"/>
        <v>200</v>
      </c>
      <c r="AS104" s="35">
        <f t="shared" si="46"/>
        <v>200</v>
      </c>
      <c r="AT104" s="35">
        <f t="shared" si="46"/>
        <v>200</v>
      </c>
      <c r="AU104" s="35">
        <f t="shared" si="46"/>
        <v>200</v>
      </c>
      <c r="AV104" s="35">
        <f t="shared" si="46"/>
        <v>200</v>
      </c>
      <c r="AW104" s="35">
        <f t="shared" si="46"/>
        <v>200</v>
      </c>
      <c r="AX104" s="35">
        <f t="shared" si="46"/>
        <v>200</v>
      </c>
      <c r="AY104" s="35">
        <f t="shared" si="46"/>
        <v>200</v>
      </c>
      <c r="AZ104" s="35">
        <f t="shared" si="46"/>
        <v>200</v>
      </c>
      <c r="BA104" s="35">
        <f t="shared" si="46"/>
        <v>200</v>
      </c>
      <c r="BB104" s="35">
        <f t="shared" si="46"/>
        <v>200</v>
      </c>
      <c r="BC104" s="35">
        <f t="shared" si="46"/>
        <v>200</v>
      </c>
      <c r="BD104" s="35">
        <f t="shared" si="46"/>
        <v>200</v>
      </c>
      <c r="BE104" s="35">
        <f t="shared" si="46"/>
        <v>200</v>
      </c>
    </row>
    <row r="105" spans="2:64" s="33" customFormat="1" ht="17" outlineLevel="1" thickBot="1" x14ac:dyDescent="0.25">
      <c r="C105" s="98" t="s">
        <v>60</v>
      </c>
      <c r="E105" s="306">
        <v>400</v>
      </c>
      <c r="H105" s="267" t="s">
        <v>90</v>
      </c>
      <c r="I105" s="98" t="s">
        <v>60</v>
      </c>
      <c r="J105" s="33">
        <f t="shared" ref="J105:BE105" si="47">$E105*J72</f>
        <v>400</v>
      </c>
      <c r="K105" s="33">
        <f t="shared" si="47"/>
        <v>400</v>
      </c>
      <c r="L105" s="33">
        <f t="shared" si="47"/>
        <v>400</v>
      </c>
      <c r="M105" s="33">
        <f t="shared" si="47"/>
        <v>400</v>
      </c>
      <c r="N105" s="33">
        <f t="shared" si="47"/>
        <v>400</v>
      </c>
      <c r="O105" s="33">
        <f t="shared" si="47"/>
        <v>400</v>
      </c>
      <c r="P105" s="33">
        <f t="shared" si="47"/>
        <v>400</v>
      </c>
      <c r="Q105" s="33">
        <f t="shared" si="47"/>
        <v>400</v>
      </c>
      <c r="R105" s="33">
        <f t="shared" si="47"/>
        <v>400</v>
      </c>
      <c r="S105" s="33">
        <f t="shared" si="47"/>
        <v>400</v>
      </c>
      <c r="T105" s="33">
        <f t="shared" si="47"/>
        <v>400</v>
      </c>
      <c r="U105" s="34">
        <f t="shared" si="47"/>
        <v>400</v>
      </c>
      <c r="V105" s="34">
        <f t="shared" si="47"/>
        <v>800</v>
      </c>
      <c r="W105" s="35">
        <f t="shared" si="47"/>
        <v>800</v>
      </c>
      <c r="X105" s="35">
        <f t="shared" si="47"/>
        <v>800</v>
      </c>
      <c r="Y105" s="35">
        <f t="shared" si="47"/>
        <v>800</v>
      </c>
      <c r="Z105" s="35">
        <f t="shared" si="47"/>
        <v>800</v>
      </c>
      <c r="AA105" s="35">
        <f t="shared" si="47"/>
        <v>1200</v>
      </c>
      <c r="AB105" s="35">
        <f t="shared" si="47"/>
        <v>1200</v>
      </c>
      <c r="AC105" s="35">
        <f t="shared" si="47"/>
        <v>1200</v>
      </c>
      <c r="AD105" s="35">
        <f t="shared" si="47"/>
        <v>1200</v>
      </c>
      <c r="AE105" s="35">
        <f t="shared" si="47"/>
        <v>1200</v>
      </c>
      <c r="AF105" s="35">
        <f t="shared" si="47"/>
        <v>1200</v>
      </c>
      <c r="AG105" s="35">
        <f t="shared" si="47"/>
        <v>1200</v>
      </c>
      <c r="AH105" s="35">
        <f t="shared" si="47"/>
        <v>1200</v>
      </c>
      <c r="AI105" s="35">
        <f t="shared" si="47"/>
        <v>1200</v>
      </c>
      <c r="AJ105" s="35">
        <f t="shared" si="47"/>
        <v>1200</v>
      </c>
      <c r="AK105" s="35">
        <f t="shared" si="47"/>
        <v>1200</v>
      </c>
      <c r="AL105" s="35">
        <f t="shared" si="47"/>
        <v>1200</v>
      </c>
      <c r="AM105" s="35">
        <f t="shared" si="47"/>
        <v>1200</v>
      </c>
      <c r="AN105" s="35">
        <f t="shared" si="47"/>
        <v>1200</v>
      </c>
      <c r="AO105" s="35">
        <f t="shared" si="47"/>
        <v>1200</v>
      </c>
      <c r="AP105" s="35">
        <f t="shared" si="47"/>
        <v>1200</v>
      </c>
      <c r="AQ105" s="35">
        <f t="shared" si="47"/>
        <v>1200</v>
      </c>
      <c r="AR105" s="35">
        <f t="shared" si="47"/>
        <v>1200</v>
      </c>
      <c r="AS105" s="35">
        <f t="shared" si="47"/>
        <v>1200</v>
      </c>
      <c r="AT105" s="35">
        <f t="shared" si="47"/>
        <v>1200</v>
      </c>
      <c r="AU105" s="35">
        <f t="shared" si="47"/>
        <v>1200</v>
      </c>
      <c r="AV105" s="35">
        <f t="shared" si="47"/>
        <v>1200</v>
      </c>
      <c r="AW105" s="35">
        <f t="shared" si="47"/>
        <v>1200</v>
      </c>
      <c r="AX105" s="35">
        <f t="shared" si="47"/>
        <v>1200</v>
      </c>
      <c r="AY105" s="35">
        <f t="shared" si="47"/>
        <v>1200</v>
      </c>
      <c r="AZ105" s="35">
        <f t="shared" si="47"/>
        <v>1200</v>
      </c>
      <c r="BA105" s="35">
        <f t="shared" si="47"/>
        <v>1200</v>
      </c>
      <c r="BB105" s="35">
        <f t="shared" si="47"/>
        <v>1200</v>
      </c>
      <c r="BC105" s="35">
        <f t="shared" si="47"/>
        <v>1200</v>
      </c>
      <c r="BD105" s="35">
        <f t="shared" si="47"/>
        <v>1200</v>
      </c>
      <c r="BE105" s="35">
        <f t="shared" si="47"/>
        <v>1200</v>
      </c>
    </row>
    <row r="106" spans="2:64" s="93" customFormat="1" outlineLevel="1" x14ac:dyDescent="0.2">
      <c r="H106" s="269"/>
      <c r="I106" s="94" t="s">
        <v>75</v>
      </c>
      <c r="J106" s="95">
        <f t="shared" ref="J106:BE106" si="48">SUM(J100:J105)</f>
        <v>1800</v>
      </c>
      <c r="K106" s="95">
        <f t="shared" si="48"/>
        <v>1800</v>
      </c>
      <c r="L106" s="95">
        <f t="shared" si="48"/>
        <v>2000</v>
      </c>
      <c r="M106" s="95">
        <f t="shared" si="48"/>
        <v>2000</v>
      </c>
      <c r="N106" s="95">
        <f t="shared" si="48"/>
        <v>2000</v>
      </c>
      <c r="O106" s="95">
        <f t="shared" si="48"/>
        <v>2000</v>
      </c>
      <c r="P106" s="95">
        <f t="shared" si="48"/>
        <v>2000</v>
      </c>
      <c r="Q106" s="95">
        <f t="shared" si="48"/>
        <v>2000</v>
      </c>
      <c r="R106" s="95">
        <f t="shared" si="48"/>
        <v>2000</v>
      </c>
      <c r="S106" s="95">
        <f t="shared" si="48"/>
        <v>2000</v>
      </c>
      <c r="T106" s="95">
        <f t="shared" si="48"/>
        <v>2000</v>
      </c>
      <c r="U106" s="217">
        <f t="shared" si="48"/>
        <v>2000</v>
      </c>
      <c r="V106" s="217">
        <f t="shared" si="48"/>
        <v>2400</v>
      </c>
      <c r="W106" s="96">
        <f t="shared" si="48"/>
        <v>2400</v>
      </c>
      <c r="X106" s="96">
        <f t="shared" si="48"/>
        <v>2400</v>
      </c>
      <c r="Y106" s="96">
        <f t="shared" si="48"/>
        <v>2400</v>
      </c>
      <c r="Z106" s="96">
        <f t="shared" si="48"/>
        <v>2400</v>
      </c>
      <c r="AA106" s="96">
        <f t="shared" si="48"/>
        <v>2800</v>
      </c>
      <c r="AB106" s="96">
        <f t="shared" si="48"/>
        <v>2800</v>
      </c>
      <c r="AC106" s="96">
        <f t="shared" si="48"/>
        <v>2800</v>
      </c>
      <c r="AD106" s="96">
        <f t="shared" si="48"/>
        <v>2800</v>
      </c>
      <c r="AE106" s="96">
        <f t="shared" si="48"/>
        <v>2800</v>
      </c>
      <c r="AF106" s="96">
        <f t="shared" si="48"/>
        <v>2800</v>
      </c>
      <c r="AG106" s="96">
        <f t="shared" si="48"/>
        <v>2800</v>
      </c>
      <c r="AH106" s="96">
        <f t="shared" si="48"/>
        <v>3300</v>
      </c>
      <c r="AI106" s="96">
        <f t="shared" si="48"/>
        <v>3300</v>
      </c>
      <c r="AJ106" s="96">
        <f t="shared" si="48"/>
        <v>3300</v>
      </c>
      <c r="AK106" s="96">
        <f t="shared" si="48"/>
        <v>3300</v>
      </c>
      <c r="AL106" s="96">
        <f t="shared" si="48"/>
        <v>3800</v>
      </c>
      <c r="AM106" s="96">
        <f t="shared" si="48"/>
        <v>3800</v>
      </c>
      <c r="AN106" s="96">
        <f t="shared" si="48"/>
        <v>3800</v>
      </c>
      <c r="AO106" s="96">
        <f t="shared" si="48"/>
        <v>3800</v>
      </c>
      <c r="AP106" s="96">
        <f t="shared" si="48"/>
        <v>3800</v>
      </c>
      <c r="AQ106" s="96">
        <f t="shared" si="48"/>
        <v>3800</v>
      </c>
      <c r="AR106" s="96">
        <f t="shared" si="48"/>
        <v>3800</v>
      </c>
      <c r="AS106" s="96">
        <f t="shared" si="48"/>
        <v>3800</v>
      </c>
      <c r="AT106" s="96">
        <f t="shared" si="48"/>
        <v>3800</v>
      </c>
      <c r="AU106" s="96">
        <f t="shared" si="48"/>
        <v>3800</v>
      </c>
      <c r="AV106" s="96">
        <f t="shared" si="48"/>
        <v>3800</v>
      </c>
      <c r="AW106" s="96">
        <f t="shared" si="48"/>
        <v>3800</v>
      </c>
      <c r="AX106" s="96">
        <f t="shared" si="48"/>
        <v>3800</v>
      </c>
      <c r="AY106" s="96">
        <f t="shared" si="48"/>
        <v>3800</v>
      </c>
      <c r="AZ106" s="96">
        <f t="shared" si="48"/>
        <v>3800</v>
      </c>
      <c r="BA106" s="96">
        <f t="shared" si="48"/>
        <v>3800</v>
      </c>
      <c r="BB106" s="96">
        <f t="shared" si="48"/>
        <v>3800</v>
      </c>
      <c r="BC106" s="96">
        <f t="shared" si="48"/>
        <v>3800</v>
      </c>
      <c r="BD106" s="96">
        <f t="shared" si="48"/>
        <v>3800</v>
      </c>
      <c r="BE106" s="96">
        <f t="shared" si="48"/>
        <v>3800</v>
      </c>
      <c r="BF106" s="97"/>
      <c r="BG106" s="97"/>
      <c r="BH106" s="97"/>
      <c r="BI106" s="97"/>
      <c r="BJ106" s="97"/>
      <c r="BK106" s="97"/>
      <c r="BL106" s="97"/>
    </row>
    <row r="107" spans="2:64" outlineLevel="1" x14ac:dyDescent="0.2">
      <c r="I107" s="5"/>
      <c r="J107" s="4"/>
      <c r="K107" s="4"/>
      <c r="L107" s="4"/>
      <c r="M107" s="4"/>
      <c r="N107" s="4"/>
      <c r="O107" s="4"/>
      <c r="P107" s="4"/>
      <c r="Q107" s="4"/>
      <c r="R107" s="4"/>
      <c r="S107" s="4"/>
      <c r="T107" s="4"/>
      <c r="U107" s="225"/>
      <c r="V107" s="225"/>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4"/>
      <c r="BG107" s="4"/>
      <c r="BH107" s="4"/>
      <c r="BI107" s="4"/>
      <c r="BJ107" s="4"/>
      <c r="BK107" s="4"/>
      <c r="BL107" s="4"/>
    </row>
    <row r="108" spans="2:64" s="83" customFormat="1" ht="17" outlineLevel="1" thickBot="1" x14ac:dyDescent="0.25">
      <c r="C108" s="83" t="s">
        <v>205</v>
      </c>
      <c r="E108" s="83" t="s">
        <v>168</v>
      </c>
      <c r="H108" s="284"/>
      <c r="I108" s="24" t="s">
        <v>204</v>
      </c>
      <c r="K108" s="84"/>
      <c r="L108" s="84"/>
      <c r="M108" s="84"/>
      <c r="N108" s="84"/>
      <c r="O108" s="84"/>
      <c r="P108" s="84"/>
      <c r="Q108" s="84"/>
      <c r="R108" s="84"/>
      <c r="S108" s="84"/>
      <c r="T108" s="84"/>
      <c r="U108" s="226"/>
      <c r="V108" s="226"/>
      <c r="W108" s="85"/>
      <c r="X108" s="85"/>
      <c r="Y108" s="85"/>
      <c r="Z108" s="85"/>
      <c r="AA108" s="85"/>
      <c r="AB108" s="85"/>
      <c r="AC108" s="85"/>
      <c r="AD108" s="85"/>
      <c r="AE108" s="85"/>
      <c r="AF108" s="85"/>
      <c r="AG108" s="85"/>
      <c r="AH108" s="85"/>
      <c r="AI108" s="85"/>
      <c r="AJ108" s="85"/>
      <c r="AK108" s="85"/>
      <c r="AL108" s="85"/>
      <c r="AM108" s="85"/>
      <c r="AN108" s="85"/>
      <c r="AO108" s="85"/>
      <c r="AP108" s="85"/>
      <c r="AQ108" s="85"/>
      <c r="AR108" s="85"/>
      <c r="AS108" s="85"/>
      <c r="AT108" s="85"/>
      <c r="AU108" s="85"/>
      <c r="AV108" s="85"/>
      <c r="AW108" s="85"/>
      <c r="AX108" s="85"/>
      <c r="AY108" s="85"/>
      <c r="AZ108" s="85"/>
      <c r="BA108" s="85"/>
      <c r="BB108" s="85"/>
      <c r="BC108" s="85"/>
      <c r="BD108" s="85"/>
      <c r="BE108" s="85"/>
      <c r="BF108" s="84"/>
      <c r="BG108" s="84"/>
      <c r="BH108" s="84"/>
      <c r="BI108" s="84"/>
      <c r="BJ108" s="84"/>
      <c r="BK108" s="84"/>
      <c r="BL108" s="84"/>
    </row>
    <row r="109" spans="2:64" s="33" customFormat="1" ht="17" outlineLevel="1" thickBot="1" x14ac:dyDescent="0.25">
      <c r="C109" s="99" t="s">
        <v>43</v>
      </c>
      <c r="E109" s="306">
        <v>400</v>
      </c>
      <c r="H109" s="270" t="s">
        <v>43</v>
      </c>
      <c r="I109" s="99" t="s">
        <v>43</v>
      </c>
      <c r="J109" s="33">
        <f t="shared" ref="J109:BE109" si="49">$E109*J22</f>
        <v>400</v>
      </c>
      <c r="K109" s="33">
        <f t="shared" si="49"/>
        <v>400</v>
      </c>
      <c r="L109" s="33">
        <f t="shared" si="49"/>
        <v>400</v>
      </c>
      <c r="M109" s="33">
        <f t="shared" si="49"/>
        <v>400</v>
      </c>
      <c r="N109" s="33">
        <f t="shared" si="49"/>
        <v>400</v>
      </c>
      <c r="O109" s="33">
        <f t="shared" si="49"/>
        <v>400</v>
      </c>
      <c r="P109" s="33">
        <f t="shared" si="49"/>
        <v>400</v>
      </c>
      <c r="Q109" s="33">
        <f t="shared" si="49"/>
        <v>400</v>
      </c>
      <c r="R109" s="33">
        <f t="shared" si="49"/>
        <v>400</v>
      </c>
      <c r="S109" s="33">
        <f t="shared" si="49"/>
        <v>400</v>
      </c>
      <c r="T109" s="33">
        <f t="shared" si="49"/>
        <v>400</v>
      </c>
      <c r="U109" s="34">
        <f t="shared" si="49"/>
        <v>400</v>
      </c>
      <c r="V109" s="34">
        <f t="shared" si="49"/>
        <v>400</v>
      </c>
      <c r="W109" s="35">
        <f t="shared" si="49"/>
        <v>400</v>
      </c>
      <c r="X109" s="35">
        <f t="shared" si="49"/>
        <v>400</v>
      </c>
      <c r="Y109" s="35">
        <f t="shared" si="49"/>
        <v>400</v>
      </c>
      <c r="Z109" s="35">
        <f t="shared" si="49"/>
        <v>400</v>
      </c>
      <c r="AA109" s="35">
        <f t="shared" si="49"/>
        <v>400</v>
      </c>
      <c r="AB109" s="35">
        <f t="shared" si="49"/>
        <v>400</v>
      </c>
      <c r="AC109" s="35">
        <f t="shared" si="49"/>
        <v>400</v>
      </c>
      <c r="AD109" s="35">
        <f t="shared" si="49"/>
        <v>400</v>
      </c>
      <c r="AE109" s="35">
        <f t="shared" si="49"/>
        <v>400</v>
      </c>
      <c r="AF109" s="35">
        <f t="shared" si="49"/>
        <v>400</v>
      </c>
      <c r="AG109" s="35">
        <f t="shared" si="49"/>
        <v>400</v>
      </c>
      <c r="AH109" s="35">
        <f t="shared" si="49"/>
        <v>400</v>
      </c>
      <c r="AI109" s="35">
        <f t="shared" si="49"/>
        <v>400</v>
      </c>
      <c r="AJ109" s="35">
        <f t="shared" si="49"/>
        <v>400</v>
      </c>
      <c r="AK109" s="35">
        <f t="shared" si="49"/>
        <v>400</v>
      </c>
      <c r="AL109" s="35">
        <f t="shared" si="49"/>
        <v>800</v>
      </c>
      <c r="AM109" s="35">
        <f t="shared" si="49"/>
        <v>800</v>
      </c>
      <c r="AN109" s="35">
        <f t="shared" si="49"/>
        <v>800</v>
      </c>
      <c r="AO109" s="35">
        <f t="shared" si="49"/>
        <v>800</v>
      </c>
      <c r="AP109" s="35">
        <f t="shared" si="49"/>
        <v>800</v>
      </c>
      <c r="AQ109" s="35">
        <f t="shared" si="49"/>
        <v>800</v>
      </c>
      <c r="AR109" s="35">
        <f t="shared" si="49"/>
        <v>800</v>
      </c>
      <c r="AS109" s="35">
        <f t="shared" si="49"/>
        <v>800</v>
      </c>
      <c r="AT109" s="35">
        <f t="shared" si="49"/>
        <v>800</v>
      </c>
      <c r="AU109" s="35">
        <f t="shared" si="49"/>
        <v>800</v>
      </c>
      <c r="AV109" s="35">
        <f t="shared" si="49"/>
        <v>800</v>
      </c>
      <c r="AW109" s="35">
        <f t="shared" si="49"/>
        <v>800</v>
      </c>
      <c r="AX109" s="35">
        <f t="shared" si="49"/>
        <v>800</v>
      </c>
      <c r="AY109" s="35">
        <f t="shared" si="49"/>
        <v>800</v>
      </c>
      <c r="AZ109" s="35">
        <f t="shared" si="49"/>
        <v>800</v>
      </c>
      <c r="BA109" s="35">
        <f t="shared" si="49"/>
        <v>800</v>
      </c>
      <c r="BB109" s="35">
        <f t="shared" si="49"/>
        <v>800</v>
      </c>
      <c r="BC109" s="35">
        <f t="shared" si="49"/>
        <v>800</v>
      </c>
      <c r="BD109" s="35">
        <f t="shared" si="49"/>
        <v>800</v>
      </c>
      <c r="BE109" s="35">
        <f t="shared" si="49"/>
        <v>800</v>
      </c>
    </row>
    <row r="110" spans="2:64" s="33" customFormat="1" ht="17" outlineLevel="1" thickBot="1" x14ac:dyDescent="0.25">
      <c r="C110" s="33" t="s">
        <v>48</v>
      </c>
      <c r="E110" s="306">
        <v>200</v>
      </c>
      <c r="H110" s="267" t="s">
        <v>48</v>
      </c>
      <c r="I110" s="33" t="s">
        <v>48</v>
      </c>
      <c r="J110" s="33">
        <f t="shared" ref="J110:BE110" si="50">$E110*J32</f>
        <v>200</v>
      </c>
      <c r="K110" s="33">
        <f t="shared" si="50"/>
        <v>200</v>
      </c>
      <c r="L110" s="33">
        <f t="shared" si="50"/>
        <v>400</v>
      </c>
      <c r="M110" s="33">
        <f t="shared" si="50"/>
        <v>400</v>
      </c>
      <c r="N110" s="33">
        <f t="shared" si="50"/>
        <v>400</v>
      </c>
      <c r="O110" s="33">
        <f t="shared" si="50"/>
        <v>400</v>
      </c>
      <c r="P110" s="33">
        <f t="shared" si="50"/>
        <v>400</v>
      </c>
      <c r="Q110" s="33">
        <f t="shared" si="50"/>
        <v>400</v>
      </c>
      <c r="R110" s="33">
        <f t="shared" si="50"/>
        <v>400</v>
      </c>
      <c r="S110" s="33">
        <f t="shared" si="50"/>
        <v>400</v>
      </c>
      <c r="T110" s="33">
        <f t="shared" si="50"/>
        <v>400</v>
      </c>
      <c r="U110" s="34">
        <f t="shared" si="50"/>
        <v>400</v>
      </c>
      <c r="V110" s="34">
        <f t="shared" si="50"/>
        <v>400</v>
      </c>
      <c r="W110" s="35">
        <f t="shared" si="50"/>
        <v>400</v>
      </c>
      <c r="X110" s="35">
        <f t="shared" si="50"/>
        <v>400</v>
      </c>
      <c r="Y110" s="35">
        <f t="shared" si="50"/>
        <v>400</v>
      </c>
      <c r="Z110" s="35">
        <f t="shared" si="50"/>
        <v>400</v>
      </c>
      <c r="AA110" s="35">
        <f t="shared" si="50"/>
        <v>400</v>
      </c>
      <c r="AB110" s="35">
        <f t="shared" si="50"/>
        <v>400</v>
      </c>
      <c r="AC110" s="35">
        <f t="shared" si="50"/>
        <v>400</v>
      </c>
      <c r="AD110" s="35">
        <f t="shared" si="50"/>
        <v>400</v>
      </c>
      <c r="AE110" s="35">
        <f t="shared" si="50"/>
        <v>400</v>
      </c>
      <c r="AF110" s="35">
        <f t="shared" si="50"/>
        <v>400</v>
      </c>
      <c r="AG110" s="35">
        <f t="shared" si="50"/>
        <v>400</v>
      </c>
      <c r="AH110" s="35">
        <f t="shared" si="50"/>
        <v>400</v>
      </c>
      <c r="AI110" s="35">
        <f t="shared" si="50"/>
        <v>400</v>
      </c>
      <c r="AJ110" s="35">
        <f t="shared" si="50"/>
        <v>400</v>
      </c>
      <c r="AK110" s="35">
        <f t="shared" si="50"/>
        <v>400</v>
      </c>
      <c r="AL110" s="35">
        <f t="shared" si="50"/>
        <v>400</v>
      </c>
      <c r="AM110" s="35">
        <f t="shared" si="50"/>
        <v>400</v>
      </c>
      <c r="AN110" s="35">
        <f t="shared" si="50"/>
        <v>400</v>
      </c>
      <c r="AO110" s="35">
        <f t="shared" si="50"/>
        <v>400</v>
      </c>
      <c r="AP110" s="35">
        <f t="shared" si="50"/>
        <v>400</v>
      </c>
      <c r="AQ110" s="35">
        <f t="shared" si="50"/>
        <v>400</v>
      </c>
      <c r="AR110" s="35">
        <f t="shared" si="50"/>
        <v>400</v>
      </c>
      <c r="AS110" s="35">
        <f t="shared" si="50"/>
        <v>400</v>
      </c>
      <c r="AT110" s="35">
        <f t="shared" si="50"/>
        <v>400</v>
      </c>
      <c r="AU110" s="35">
        <f t="shared" si="50"/>
        <v>400</v>
      </c>
      <c r="AV110" s="35">
        <f t="shared" si="50"/>
        <v>400</v>
      </c>
      <c r="AW110" s="35">
        <f t="shared" si="50"/>
        <v>400</v>
      </c>
      <c r="AX110" s="35">
        <f t="shared" si="50"/>
        <v>400</v>
      </c>
      <c r="AY110" s="35">
        <f t="shared" si="50"/>
        <v>400</v>
      </c>
      <c r="AZ110" s="35">
        <f t="shared" si="50"/>
        <v>400</v>
      </c>
      <c r="BA110" s="35">
        <f t="shared" si="50"/>
        <v>400</v>
      </c>
      <c r="BB110" s="35">
        <f t="shared" si="50"/>
        <v>400</v>
      </c>
      <c r="BC110" s="35">
        <f t="shared" si="50"/>
        <v>400</v>
      </c>
      <c r="BD110" s="35">
        <f t="shared" si="50"/>
        <v>400</v>
      </c>
      <c r="BE110" s="35">
        <f t="shared" si="50"/>
        <v>400</v>
      </c>
    </row>
    <row r="111" spans="2:64" s="33" customFormat="1" ht="17" outlineLevel="1" thickBot="1" x14ac:dyDescent="0.25">
      <c r="C111" s="98" t="s">
        <v>49</v>
      </c>
      <c r="E111" s="306">
        <v>200</v>
      </c>
      <c r="H111" s="267" t="s">
        <v>88</v>
      </c>
      <c r="I111" s="98" t="s">
        <v>49</v>
      </c>
      <c r="J111" s="98">
        <f t="shared" ref="J111:BE111" si="51">$E111*J42</f>
        <v>200</v>
      </c>
      <c r="K111" s="98">
        <f t="shared" si="51"/>
        <v>200</v>
      </c>
      <c r="L111" s="98">
        <f t="shared" si="51"/>
        <v>200</v>
      </c>
      <c r="M111" s="98">
        <f t="shared" si="51"/>
        <v>200</v>
      </c>
      <c r="N111" s="98">
        <f t="shared" si="51"/>
        <v>200</v>
      </c>
      <c r="O111" s="98">
        <f t="shared" si="51"/>
        <v>200</v>
      </c>
      <c r="P111" s="98">
        <f t="shared" si="51"/>
        <v>200</v>
      </c>
      <c r="Q111" s="98">
        <f t="shared" si="51"/>
        <v>200</v>
      </c>
      <c r="R111" s="98">
        <f t="shared" si="51"/>
        <v>200</v>
      </c>
      <c r="S111" s="98">
        <f t="shared" si="51"/>
        <v>200</v>
      </c>
      <c r="T111" s="98">
        <f t="shared" si="51"/>
        <v>200</v>
      </c>
      <c r="U111" s="34">
        <f t="shared" si="51"/>
        <v>200</v>
      </c>
      <c r="V111" s="34">
        <f t="shared" si="51"/>
        <v>200</v>
      </c>
      <c r="W111" s="35">
        <f t="shared" si="51"/>
        <v>200</v>
      </c>
      <c r="X111" s="35">
        <f t="shared" si="51"/>
        <v>200</v>
      </c>
      <c r="Y111" s="35">
        <f t="shared" si="51"/>
        <v>200</v>
      </c>
      <c r="Z111" s="35">
        <f t="shared" si="51"/>
        <v>200</v>
      </c>
      <c r="AA111" s="35">
        <f t="shared" si="51"/>
        <v>200</v>
      </c>
      <c r="AB111" s="35">
        <f t="shared" si="51"/>
        <v>200</v>
      </c>
      <c r="AC111" s="35">
        <f t="shared" si="51"/>
        <v>200</v>
      </c>
      <c r="AD111" s="35">
        <f t="shared" si="51"/>
        <v>200</v>
      </c>
      <c r="AE111" s="35">
        <f t="shared" si="51"/>
        <v>200</v>
      </c>
      <c r="AF111" s="35">
        <f t="shared" si="51"/>
        <v>200</v>
      </c>
      <c r="AG111" s="35">
        <f t="shared" si="51"/>
        <v>200</v>
      </c>
      <c r="AH111" s="35">
        <f t="shared" si="51"/>
        <v>200</v>
      </c>
      <c r="AI111" s="35">
        <f t="shared" si="51"/>
        <v>200</v>
      </c>
      <c r="AJ111" s="35">
        <f t="shared" si="51"/>
        <v>200</v>
      </c>
      <c r="AK111" s="35">
        <f t="shared" si="51"/>
        <v>200</v>
      </c>
      <c r="AL111" s="35">
        <f t="shared" si="51"/>
        <v>400</v>
      </c>
      <c r="AM111" s="35">
        <f t="shared" si="51"/>
        <v>400</v>
      </c>
      <c r="AN111" s="35">
        <f t="shared" si="51"/>
        <v>400</v>
      </c>
      <c r="AO111" s="35">
        <f t="shared" si="51"/>
        <v>400</v>
      </c>
      <c r="AP111" s="35">
        <f t="shared" si="51"/>
        <v>400</v>
      </c>
      <c r="AQ111" s="35">
        <f t="shared" si="51"/>
        <v>400</v>
      </c>
      <c r="AR111" s="35">
        <f t="shared" si="51"/>
        <v>400</v>
      </c>
      <c r="AS111" s="35">
        <f t="shared" si="51"/>
        <v>400</v>
      </c>
      <c r="AT111" s="35">
        <f t="shared" si="51"/>
        <v>400</v>
      </c>
      <c r="AU111" s="35">
        <f t="shared" si="51"/>
        <v>400</v>
      </c>
      <c r="AV111" s="35">
        <f t="shared" si="51"/>
        <v>400</v>
      </c>
      <c r="AW111" s="35">
        <f t="shared" si="51"/>
        <v>400</v>
      </c>
      <c r="AX111" s="35">
        <f t="shared" si="51"/>
        <v>400</v>
      </c>
      <c r="AY111" s="35">
        <f t="shared" si="51"/>
        <v>400</v>
      </c>
      <c r="AZ111" s="35">
        <f t="shared" si="51"/>
        <v>400</v>
      </c>
      <c r="BA111" s="35">
        <f t="shared" si="51"/>
        <v>400</v>
      </c>
      <c r="BB111" s="35">
        <f t="shared" si="51"/>
        <v>400</v>
      </c>
      <c r="BC111" s="35">
        <f t="shared" si="51"/>
        <v>400</v>
      </c>
      <c r="BD111" s="35">
        <f t="shared" si="51"/>
        <v>400</v>
      </c>
      <c r="BE111" s="35">
        <f t="shared" si="51"/>
        <v>400</v>
      </c>
    </row>
    <row r="112" spans="2:64" s="33" customFormat="1" ht="17" outlineLevel="1" thickBot="1" x14ac:dyDescent="0.25">
      <c r="C112" s="98" t="s">
        <v>50</v>
      </c>
      <c r="E112" s="306">
        <v>500</v>
      </c>
      <c r="H112" s="267" t="s">
        <v>88</v>
      </c>
      <c r="I112" s="98" t="s">
        <v>50</v>
      </c>
      <c r="J112" s="33">
        <f t="shared" ref="J112:BE112" si="52">$E112*J52</f>
        <v>500</v>
      </c>
      <c r="K112" s="33">
        <f t="shared" si="52"/>
        <v>500</v>
      </c>
      <c r="L112" s="33">
        <f t="shared" si="52"/>
        <v>500</v>
      </c>
      <c r="M112" s="33">
        <f t="shared" si="52"/>
        <v>500</v>
      </c>
      <c r="N112" s="33">
        <f t="shared" si="52"/>
        <v>500</v>
      </c>
      <c r="O112" s="33">
        <f t="shared" si="52"/>
        <v>500</v>
      </c>
      <c r="P112" s="33">
        <f t="shared" si="52"/>
        <v>500</v>
      </c>
      <c r="Q112" s="33">
        <f t="shared" si="52"/>
        <v>500</v>
      </c>
      <c r="R112" s="33">
        <f t="shared" si="52"/>
        <v>500</v>
      </c>
      <c r="S112" s="33">
        <f t="shared" si="52"/>
        <v>500</v>
      </c>
      <c r="T112" s="33">
        <f t="shared" si="52"/>
        <v>500</v>
      </c>
      <c r="U112" s="34">
        <f t="shared" si="52"/>
        <v>500</v>
      </c>
      <c r="V112" s="34">
        <f t="shared" si="52"/>
        <v>500</v>
      </c>
      <c r="W112" s="35">
        <f t="shared" si="52"/>
        <v>500</v>
      </c>
      <c r="X112" s="35">
        <f t="shared" si="52"/>
        <v>500</v>
      </c>
      <c r="Y112" s="35">
        <f t="shared" si="52"/>
        <v>500</v>
      </c>
      <c r="Z112" s="35">
        <f t="shared" si="52"/>
        <v>500</v>
      </c>
      <c r="AA112" s="35">
        <f t="shared" si="52"/>
        <v>500</v>
      </c>
      <c r="AB112" s="35">
        <f t="shared" si="52"/>
        <v>500</v>
      </c>
      <c r="AC112" s="35">
        <f t="shared" si="52"/>
        <v>500</v>
      </c>
      <c r="AD112" s="35">
        <f t="shared" si="52"/>
        <v>500</v>
      </c>
      <c r="AE112" s="35">
        <f t="shared" si="52"/>
        <v>500</v>
      </c>
      <c r="AF112" s="35">
        <f t="shared" si="52"/>
        <v>500</v>
      </c>
      <c r="AG112" s="35">
        <f t="shared" si="52"/>
        <v>500</v>
      </c>
      <c r="AH112" s="35">
        <f t="shared" si="52"/>
        <v>1000</v>
      </c>
      <c r="AI112" s="35">
        <f t="shared" si="52"/>
        <v>1000</v>
      </c>
      <c r="AJ112" s="35">
        <f t="shared" si="52"/>
        <v>1000</v>
      </c>
      <c r="AK112" s="35">
        <f t="shared" si="52"/>
        <v>1000</v>
      </c>
      <c r="AL112" s="35">
        <f t="shared" si="52"/>
        <v>1000</v>
      </c>
      <c r="AM112" s="35">
        <f t="shared" si="52"/>
        <v>1000</v>
      </c>
      <c r="AN112" s="35">
        <f t="shared" si="52"/>
        <v>1000</v>
      </c>
      <c r="AO112" s="35">
        <f t="shared" si="52"/>
        <v>1000</v>
      </c>
      <c r="AP112" s="35">
        <f t="shared" si="52"/>
        <v>1000</v>
      </c>
      <c r="AQ112" s="35">
        <f t="shared" si="52"/>
        <v>1000</v>
      </c>
      <c r="AR112" s="35">
        <f t="shared" si="52"/>
        <v>1000</v>
      </c>
      <c r="AS112" s="35">
        <f t="shared" si="52"/>
        <v>1000</v>
      </c>
      <c r="AT112" s="35">
        <f t="shared" si="52"/>
        <v>1000</v>
      </c>
      <c r="AU112" s="35">
        <f t="shared" si="52"/>
        <v>1000</v>
      </c>
      <c r="AV112" s="35">
        <f t="shared" si="52"/>
        <v>1000</v>
      </c>
      <c r="AW112" s="35">
        <f t="shared" si="52"/>
        <v>1000</v>
      </c>
      <c r="AX112" s="35">
        <f t="shared" si="52"/>
        <v>1000</v>
      </c>
      <c r="AY112" s="35">
        <f t="shared" si="52"/>
        <v>1000</v>
      </c>
      <c r="AZ112" s="35">
        <f t="shared" si="52"/>
        <v>1000</v>
      </c>
      <c r="BA112" s="35">
        <f t="shared" si="52"/>
        <v>1000</v>
      </c>
      <c r="BB112" s="35">
        <f t="shared" si="52"/>
        <v>1000</v>
      </c>
      <c r="BC112" s="35">
        <f t="shared" si="52"/>
        <v>1000</v>
      </c>
      <c r="BD112" s="35">
        <f t="shared" si="52"/>
        <v>1000</v>
      </c>
      <c r="BE112" s="35">
        <f t="shared" si="52"/>
        <v>1000</v>
      </c>
    </row>
    <row r="113" spans="2:64" s="33" customFormat="1" ht="17" outlineLevel="1" thickBot="1" x14ac:dyDescent="0.25">
      <c r="C113" s="98" t="s">
        <v>73</v>
      </c>
      <c r="E113" s="306">
        <v>200</v>
      </c>
      <c r="H113" s="267" t="s">
        <v>90</v>
      </c>
      <c r="I113" s="98" t="s">
        <v>73</v>
      </c>
      <c r="J113" s="33">
        <f t="shared" ref="J113:BE113" si="53">$E113*J62</f>
        <v>200</v>
      </c>
      <c r="K113" s="33">
        <f t="shared" si="53"/>
        <v>200</v>
      </c>
      <c r="L113" s="33">
        <f t="shared" si="53"/>
        <v>200</v>
      </c>
      <c r="M113" s="33">
        <f t="shared" si="53"/>
        <v>200</v>
      </c>
      <c r="N113" s="33">
        <f t="shared" si="53"/>
        <v>200</v>
      </c>
      <c r="O113" s="33">
        <f t="shared" si="53"/>
        <v>200</v>
      </c>
      <c r="P113" s="33">
        <f t="shared" si="53"/>
        <v>200</v>
      </c>
      <c r="Q113" s="33">
        <f t="shared" si="53"/>
        <v>200</v>
      </c>
      <c r="R113" s="33">
        <f t="shared" si="53"/>
        <v>200</v>
      </c>
      <c r="S113" s="33">
        <f t="shared" si="53"/>
        <v>200</v>
      </c>
      <c r="T113" s="33">
        <f t="shared" si="53"/>
        <v>200</v>
      </c>
      <c r="U113" s="34">
        <f t="shared" si="53"/>
        <v>200</v>
      </c>
      <c r="V113" s="34">
        <f t="shared" si="53"/>
        <v>200</v>
      </c>
      <c r="W113" s="35">
        <f t="shared" si="53"/>
        <v>200</v>
      </c>
      <c r="X113" s="35">
        <f t="shared" si="53"/>
        <v>200</v>
      </c>
      <c r="Y113" s="35">
        <f t="shared" si="53"/>
        <v>200</v>
      </c>
      <c r="Z113" s="35">
        <f t="shared" si="53"/>
        <v>200</v>
      </c>
      <c r="AA113" s="35">
        <f t="shared" si="53"/>
        <v>200</v>
      </c>
      <c r="AB113" s="35">
        <f t="shared" si="53"/>
        <v>200</v>
      </c>
      <c r="AC113" s="35">
        <f t="shared" si="53"/>
        <v>200</v>
      </c>
      <c r="AD113" s="35">
        <f t="shared" si="53"/>
        <v>200</v>
      </c>
      <c r="AE113" s="35">
        <f t="shared" si="53"/>
        <v>200</v>
      </c>
      <c r="AF113" s="35">
        <f t="shared" si="53"/>
        <v>200</v>
      </c>
      <c r="AG113" s="35">
        <f t="shared" si="53"/>
        <v>200</v>
      </c>
      <c r="AH113" s="35">
        <f t="shared" si="53"/>
        <v>200</v>
      </c>
      <c r="AI113" s="35">
        <f t="shared" si="53"/>
        <v>200</v>
      </c>
      <c r="AJ113" s="35">
        <f t="shared" si="53"/>
        <v>200</v>
      </c>
      <c r="AK113" s="35">
        <f t="shared" si="53"/>
        <v>200</v>
      </c>
      <c r="AL113" s="35">
        <f t="shared" si="53"/>
        <v>200</v>
      </c>
      <c r="AM113" s="35">
        <f t="shared" si="53"/>
        <v>200</v>
      </c>
      <c r="AN113" s="35">
        <f t="shared" si="53"/>
        <v>200</v>
      </c>
      <c r="AO113" s="35">
        <f t="shared" si="53"/>
        <v>200</v>
      </c>
      <c r="AP113" s="35">
        <f t="shared" si="53"/>
        <v>200</v>
      </c>
      <c r="AQ113" s="35">
        <f t="shared" si="53"/>
        <v>200</v>
      </c>
      <c r="AR113" s="35">
        <f t="shared" si="53"/>
        <v>200</v>
      </c>
      <c r="AS113" s="35">
        <f t="shared" si="53"/>
        <v>200</v>
      </c>
      <c r="AT113" s="35">
        <f t="shared" si="53"/>
        <v>200</v>
      </c>
      <c r="AU113" s="35">
        <f t="shared" si="53"/>
        <v>200</v>
      </c>
      <c r="AV113" s="35">
        <f t="shared" si="53"/>
        <v>200</v>
      </c>
      <c r="AW113" s="35">
        <f t="shared" si="53"/>
        <v>200</v>
      </c>
      <c r="AX113" s="35">
        <f t="shared" si="53"/>
        <v>200</v>
      </c>
      <c r="AY113" s="35">
        <f t="shared" si="53"/>
        <v>200</v>
      </c>
      <c r="AZ113" s="35">
        <f t="shared" si="53"/>
        <v>200</v>
      </c>
      <c r="BA113" s="35">
        <f t="shared" si="53"/>
        <v>200</v>
      </c>
      <c r="BB113" s="35">
        <f t="shared" si="53"/>
        <v>200</v>
      </c>
      <c r="BC113" s="35">
        <f t="shared" si="53"/>
        <v>200</v>
      </c>
      <c r="BD113" s="35">
        <f t="shared" si="53"/>
        <v>200</v>
      </c>
      <c r="BE113" s="35">
        <f t="shared" si="53"/>
        <v>200</v>
      </c>
    </row>
    <row r="114" spans="2:64" s="33" customFormat="1" ht="17" outlineLevel="1" thickBot="1" x14ac:dyDescent="0.25">
      <c r="C114" s="98" t="s">
        <v>60</v>
      </c>
      <c r="E114" s="306">
        <v>400</v>
      </c>
      <c r="H114" s="267" t="s">
        <v>90</v>
      </c>
      <c r="I114" s="98" t="s">
        <v>60</v>
      </c>
      <c r="J114" s="33">
        <f t="shared" ref="J114:BE114" si="54">$E114*J72</f>
        <v>400</v>
      </c>
      <c r="K114" s="33">
        <f t="shared" si="54"/>
        <v>400</v>
      </c>
      <c r="L114" s="33">
        <f t="shared" si="54"/>
        <v>400</v>
      </c>
      <c r="M114" s="33">
        <f t="shared" si="54"/>
        <v>400</v>
      </c>
      <c r="N114" s="33">
        <f t="shared" si="54"/>
        <v>400</v>
      </c>
      <c r="O114" s="33">
        <f t="shared" si="54"/>
        <v>400</v>
      </c>
      <c r="P114" s="33">
        <f t="shared" si="54"/>
        <v>400</v>
      </c>
      <c r="Q114" s="33">
        <f t="shared" si="54"/>
        <v>400</v>
      </c>
      <c r="R114" s="33">
        <f t="shared" si="54"/>
        <v>400</v>
      </c>
      <c r="S114" s="33">
        <f t="shared" si="54"/>
        <v>400</v>
      </c>
      <c r="T114" s="33">
        <f t="shared" si="54"/>
        <v>400</v>
      </c>
      <c r="U114" s="34">
        <f t="shared" si="54"/>
        <v>400</v>
      </c>
      <c r="V114" s="34">
        <f t="shared" si="54"/>
        <v>800</v>
      </c>
      <c r="W114" s="35">
        <f t="shared" si="54"/>
        <v>800</v>
      </c>
      <c r="X114" s="35">
        <f t="shared" si="54"/>
        <v>800</v>
      </c>
      <c r="Y114" s="35">
        <f t="shared" si="54"/>
        <v>800</v>
      </c>
      <c r="Z114" s="35">
        <f t="shared" si="54"/>
        <v>800</v>
      </c>
      <c r="AA114" s="35">
        <f t="shared" si="54"/>
        <v>1200</v>
      </c>
      <c r="AB114" s="35">
        <f t="shared" si="54"/>
        <v>1200</v>
      </c>
      <c r="AC114" s="35">
        <f t="shared" si="54"/>
        <v>1200</v>
      </c>
      <c r="AD114" s="35">
        <f t="shared" si="54"/>
        <v>1200</v>
      </c>
      <c r="AE114" s="35">
        <f t="shared" si="54"/>
        <v>1200</v>
      </c>
      <c r="AF114" s="35">
        <f t="shared" si="54"/>
        <v>1200</v>
      </c>
      <c r="AG114" s="35">
        <f t="shared" si="54"/>
        <v>1200</v>
      </c>
      <c r="AH114" s="35">
        <f t="shared" si="54"/>
        <v>1200</v>
      </c>
      <c r="AI114" s="35">
        <f t="shared" si="54"/>
        <v>1200</v>
      </c>
      <c r="AJ114" s="35">
        <f t="shared" si="54"/>
        <v>1200</v>
      </c>
      <c r="AK114" s="35">
        <f t="shared" si="54"/>
        <v>1200</v>
      </c>
      <c r="AL114" s="35">
        <f t="shared" si="54"/>
        <v>1200</v>
      </c>
      <c r="AM114" s="35">
        <f t="shared" si="54"/>
        <v>1200</v>
      </c>
      <c r="AN114" s="35">
        <f t="shared" si="54"/>
        <v>1200</v>
      </c>
      <c r="AO114" s="35">
        <f t="shared" si="54"/>
        <v>1200</v>
      </c>
      <c r="AP114" s="35">
        <f t="shared" si="54"/>
        <v>1200</v>
      </c>
      <c r="AQ114" s="35">
        <f t="shared" si="54"/>
        <v>1200</v>
      </c>
      <c r="AR114" s="35">
        <f t="shared" si="54"/>
        <v>1200</v>
      </c>
      <c r="AS114" s="35">
        <f t="shared" si="54"/>
        <v>1200</v>
      </c>
      <c r="AT114" s="35">
        <f t="shared" si="54"/>
        <v>1200</v>
      </c>
      <c r="AU114" s="35">
        <f t="shared" si="54"/>
        <v>1200</v>
      </c>
      <c r="AV114" s="35">
        <f t="shared" si="54"/>
        <v>1200</v>
      </c>
      <c r="AW114" s="35">
        <f t="shared" si="54"/>
        <v>1200</v>
      </c>
      <c r="AX114" s="35">
        <f t="shared" si="54"/>
        <v>1200</v>
      </c>
      <c r="AY114" s="35">
        <f t="shared" si="54"/>
        <v>1200</v>
      </c>
      <c r="AZ114" s="35">
        <f t="shared" si="54"/>
        <v>1200</v>
      </c>
      <c r="BA114" s="35">
        <f t="shared" si="54"/>
        <v>1200</v>
      </c>
      <c r="BB114" s="35">
        <f t="shared" si="54"/>
        <v>1200</v>
      </c>
      <c r="BC114" s="35">
        <f t="shared" si="54"/>
        <v>1200</v>
      </c>
      <c r="BD114" s="35">
        <f t="shared" si="54"/>
        <v>1200</v>
      </c>
      <c r="BE114" s="35">
        <f t="shared" si="54"/>
        <v>1200</v>
      </c>
    </row>
    <row r="115" spans="2:64" s="93" customFormat="1" outlineLevel="1" x14ac:dyDescent="0.2">
      <c r="H115" s="269"/>
      <c r="I115" s="94" t="s">
        <v>76</v>
      </c>
      <c r="J115" s="95">
        <f>SUM(J109:J114)</f>
        <v>1900</v>
      </c>
      <c r="K115" s="95">
        <f t="shared" ref="K115:BE115" si="55">SUM(K109:K114)</f>
        <v>1900</v>
      </c>
      <c r="L115" s="95">
        <f t="shared" si="55"/>
        <v>2100</v>
      </c>
      <c r="M115" s="95">
        <f t="shared" si="55"/>
        <v>2100</v>
      </c>
      <c r="N115" s="95">
        <f t="shared" si="55"/>
        <v>2100</v>
      </c>
      <c r="O115" s="95">
        <f t="shared" si="55"/>
        <v>2100</v>
      </c>
      <c r="P115" s="95">
        <f t="shared" si="55"/>
        <v>2100</v>
      </c>
      <c r="Q115" s="95">
        <f t="shared" si="55"/>
        <v>2100</v>
      </c>
      <c r="R115" s="95">
        <f t="shared" si="55"/>
        <v>2100</v>
      </c>
      <c r="S115" s="95">
        <f t="shared" si="55"/>
        <v>2100</v>
      </c>
      <c r="T115" s="95">
        <f t="shared" si="55"/>
        <v>2100</v>
      </c>
      <c r="U115" s="217">
        <f t="shared" si="55"/>
        <v>2100</v>
      </c>
      <c r="V115" s="217">
        <f t="shared" si="55"/>
        <v>2500</v>
      </c>
      <c r="W115" s="96">
        <f t="shared" si="55"/>
        <v>2500</v>
      </c>
      <c r="X115" s="96">
        <f t="shared" si="55"/>
        <v>2500</v>
      </c>
      <c r="Y115" s="96">
        <f t="shared" si="55"/>
        <v>2500</v>
      </c>
      <c r="Z115" s="96">
        <f t="shared" si="55"/>
        <v>2500</v>
      </c>
      <c r="AA115" s="96">
        <f t="shared" si="55"/>
        <v>2900</v>
      </c>
      <c r="AB115" s="96">
        <f t="shared" si="55"/>
        <v>2900</v>
      </c>
      <c r="AC115" s="96">
        <f t="shared" si="55"/>
        <v>2900</v>
      </c>
      <c r="AD115" s="96">
        <f t="shared" si="55"/>
        <v>2900</v>
      </c>
      <c r="AE115" s="96">
        <f t="shared" si="55"/>
        <v>2900</v>
      </c>
      <c r="AF115" s="96">
        <f t="shared" si="55"/>
        <v>2900</v>
      </c>
      <c r="AG115" s="96">
        <f t="shared" si="55"/>
        <v>2900</v>
      </c>
      <c r="AH115" s="96">
        <f t="shared" si="55"/>
        <v>3400</v>
      </c>
      <c r="AI115" s="96">
        <f t="shared" si="55"/>
        <v>3400</v>
      </c>
      <c r="AJ115" s="96">
        <f t="shared" si="55"/>
        <v>3400</v>
      </c>
      <c r="AK115" s="96">
        <f t="shared" si="55"/>
        <v>3400</v>
      </c>
      <c r="AL115" s="96">
        <f t="shared" si="55"/>
        <v>4000</v>
      </c>
      <c r="AM115" s="96">
        <f t="shared" si="55"/>
        <v>4000</v>
      </c>
      <c r="AN115" s="96">
        <f t="shared" si="55"/>
        <v>4000</v>
      </c>
      <c r="AO115" s="96">
        <f t="shared" si="55"/>
        <v>4000</v>
      </c>
      <c r="AP115" s="96">
        <f t="shared" si="55"/>
        <v>4000</v>
      </c>
      <c r="AQ115" s="96">
        <f t="shared" si="55"/>
        <v>4000</v>
      </c>
      <c r="AR115" s="96">
        <f t="shared" si="55"/>
        <v>4000</v>
      </c>
      <c r="AS115" s="96">
        <f t="shared" si="55"/>
        <v>4000</v>
      </c>
      <c r="AT115" s="96">
        <f t="shared" si="55"/>
        <v>4000</v>
      </c>
      <c r="AU115" s="96">
        <f t="shared" si="55"/>
        <v>4000</v>
      </c>
      <c r="AV115" s="96">
        <f t="shared" si="55"/>
        <v>4000</v>
      </c>
      <c r="AW115" s="96">
        <f t="shared" si="55"/>
        <v>4000</v>
      </c>
      <c r="AX115" s="96">
        <f t="shared" si="55"/>
        <v>4000</v>
      </c>
      <c r="AY115" s="96">
        <f t="shared" si="55"/>
        <v>4000</v>
      </c>
      <c r="AZ115" s="96">
        <f t="shared" si="55"/>
        <v>4000</v>
      </c>
      <c r="BA115" s="96">
        <f t="shared" si="55"/>
        <v>4000</v>
      </c>
      <c r="BB115" s="96">
        <f t="shared" si="55"/>
        <v>4000</v>
      </c>
      <c r="BC115" s="96">
        <f t="shared" si="55"/>
        <v>4000</v>
      </c>
      <c r="BD115" s="96">
        <f t="shared" si="55"/>
        <v>4000</v>
      </c>
      <c r="BE115" s="96">
        <f t="shared" si="55"/>
        <v>4000</v>
      </c>
      <c r="BF115" s="97"/>
      <c r="BG115" s="97"/>
      <c r="BH115" s="97"/>
      <c r="BI115" s="97"/>
      <c r="BJ115" s="97"/>
      <c r="BK115" s="97"/>
      <c r="BL115" s="97"/>
    </row>
    <row r="116" spans="2:64" s="91" customFormat="1" ht="17" outlineLevel="1" thickBot="1" x14ac:dyDescent="0.25">
      <c r="H116" s="285"/>
      <c r="I116" s="91" t="s">
        <v>83</v>
      </c>
      <c r="J116" s="91">
        <f t="shared" ref="J116:BE116" si="56">J115+J106+J96</f>
        <v>6602</v>
      </c>
      <c r="K116" s="91">
        <f t="shared" si="56"/>
        <v>6606</v>
      </c>
      <c r="L116" s="91">
        <f t="shared" si="56"/>
        <v>7010</v>
      </c>
      <c r="M116" s="91">
        <f t="shared" si="56"/>
        <v>7014</v>
      </c>
      <c r="N116" s="91">
        <f t="shared" si="56"/>
        <v>7018</v>
      </c>
      <c r="O116" s="91">
        <f t="shared" si="56"/>
        <v>7022</v>
      </c>
      <c r="P116" s="91">
        <f t="shared" si="56"/>
        <v>7026</v>
      </c>
      <c r="Q116" s="91">
        <f t="shared" si="56"/>
        <v>7030</v>
      </c>
      <c r="R116" s="91">
        <f t="shared" si="56"/>
        <v>7034</v>
      </c>
      <c r="S116" s="91">
        <f t="shared" si="56"/>
        <v>7038</v>
      </c>
      <c r="T116" s="91">
        <f t="shared" si="56"/>
        <v>7042</v>
      </c>
      <c r="U116" s="227">
        <f t="shared" si="56"/>
        <v>7046</v>
      </c>
      <c r="V116" s="227">
        <f t="shared" si="56"/>
        <v>7950</v>
      </c>
      <c r="W116" s="92">
        <f t="shared" si="56"/>
        <v>7950</v>
      </c>
      <c r="X116" s="92">
        <f t="shared" si="56"/>
        <v>7950</v>
      </c>
      <c r="Y116" s="92">
        <f t="shared" si="56"/>
        <v>7950</v>
      </c>
      <c r="Z116" s="92">
        <f t="shared" si="56"/>
        <v>7950</v>
      </c>
      <c r="AA116" s="92">
        <f t="shared" si="56"/>
        <v>8750</v>
      </c>
      <c r="AB116" s="92">
        <f t="shared" si="56"/>
        <v>8750</v>
      </c>
      <c r="AC116" s="92">
        <f t="shared" si="56"/>
        <v>8750</v>
      </c>
      <c r="AD116" s="92">
        <f t="shared" si="56"/>
        <v>8750</v>
      </c>
      <c r="AE116" s="92">
        <f t="shared" si="56"/>
        <v>8750</v>
      </c>
      <c r="AF116" s="92">
        <f t="shared" si="56"/>
        <v>8750</v>
      </c>
      <c r="AG116" s="92">
        <f t="shared" si="56"/>
        <v>8750</v>
      </c>
      <c r="AH116" s="92">
        <f t="shared" si="56"/>
        <v>12060</v>
      </c>
      <c r="AI116" s="92">
        <f t="shared" si="56"/>
        <v>12060</v>
      </c>
      <c r="AJ116" s="92">
        <f t="shared" si="56"/>
        <v>12060</v>
      </c>
      <c r="AK116" s="92">
        <f t="shared" si="56"/>
        <v>12060</v>
      </c>
      <c r="AL116" s="92">
        <f t="shared" si="56"/>
        <v>13160</v>
      </c>
      <c r="AM116" s="92">
        <f t="shared" si="56"/>
        <v>13160</v>
      </c>
      <c r="AN116" s="92">
        <f t="shared" si="56"/>
        <v>13160</v>
      </c>
      <c r="AO116" s="92">
        <f t="shared" si="56"/>
        <v>13160</v>
      </c>
      <c r="AP116" s="92">
        <f t="shared" si="56"/>
        <v>13160</v>
      </c>
      <c r="AQ116" s="92">
        <f t="shared" si="56"/>
        <v>13160</v>
      </c>
      <c r="AR116" s="92">
        <f t="shared" si="56"/>
        <v>13160</v>
      </c>
      <c r="AS116" s="92">
        <f t="shared" si="56"/>
        <v>13160</v>
      </c>
      <c r="AT116" s="92">
        <f t="shared" si="56"/>
        <v>13380.5</v>
      </c>
      <c r="AU116" s="92">
        <f t="shared" si="56"/>
        <v>13380.5</v>
      </c>
      <c r="AV116" s="92">
        <f t="shared" si="56"/>
        <v>13380.5</v>
      </c>
      <c r="AW116" s="92">
        <f t="shared" si="56"/>
        <v>13380.5</v>
      </c>
      <c r="AX116" s="92">
        <f t="shared" si="56"/>
        <v>13380.5</v>
      </c>
      <c r="AY116" s="92">
        <f t="shared" si="56"/>
        <v>13380.5</v>
      </c>
      <c r="AZ116" s="92">
        <f t="shared" si="56"/>
        <v>13380.5</v>
      </c>
      <c r="BA116" s="92">
        <f t="shared" si="56"/>
        <v>13380.5</v>
      </c>
      <c r="BB116" s="92">
        <f t="shared" si="56"/>
        <v>13380.5</v>
      </c>
      <c r="BC116" s="92">
        <f t="shared" si="56"/>
        <v>13380.5</v>
      </c>
      <c r="BD116" s="92">
        <f t="shared" si="56"/>
        <v>13380.5</v>
      </c>
      <c r="BE116" s="92">
        <f t="shared" si="56"/>
        <v>13380.5</v>
      </c>
    </row>
    <row r="117" spans="2:64" outlineLevel="1" x14ac:dyDescent="0.2">
      <c r="J117" s="4"/>
      <c r="K117" s="4"/>
      <c r="L117" s="4"/>
      <c r="M117" s="4"/>
      <c r="N117" s="4"/>
      <c r="O117" s="4"/>
      <c r="P117" s="4"/>
      <c r="Q117" s="4"/>
      <c r="R117" s="4"/>
      <c r="S117" s="4"/>
      <c r="T117" s="4"/>
      <c r="U117" s="225"/>
      <c r="V117" s="225"/>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4"/>
      <c r="BG117" s="4"/>
      <c r="BH117" s="4"/>
      <c r="BI117" s="4"/>
      <c r="BJ117" s="4"/>
      <c r="BK117" s="4"/>
      <c r="BL117" s="4"/>
    </row>
    <row r="118" spans="2:64" outlineLevel="1" x14ac:dyDescent="0.2">
      <c r="J118" s="4"/>
      <c r="K118" s="4"/>
      <c r="L118" s="4"/>
      <c r="M118" s="4"/>
      <c r="N118" s="4"/>
      <c r="O118" s="4"/>
      <c r="P118" s="4"/>
      <c r="Q118" s="4"/>
      <c r="R118" s="4"/>
      <c r="S118" s="4"/>
      <c r="T118" s="4"/>
      <c r="U118" s="225"/>
      <c r="V118" s="225"/>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4"/>
      <c r="BG118" s="4"/>
      <c r="BH118" s="4"/>
      <c r="BI118" s="4"/>
      <c r="BJ118" s="4"/>
      <c r="BK118" s="4"/>
      <c r="BL118" s="4"/>
    </row>
    <row r="119" spans="2:64" x14ac:dyDescent="0.2">
      <c r="J119" s="4"/>
      <c r="K119" s="4"/>
      <c r="L119" s="4"/>
      <c r="M119" s="4"/>
      <c r="N119" s="4"/>
      <c r="O119" s="4"/>
      <c r="P119" s="4"/>
      <c r="Q119" s="4"/>
      <c r="R119" s="4"/>
      <c r="S119" s="4"/>
      <c r="T119" s="4"/>
      <c r="U119" s="225"/>
      <c r="V119" s="225"/>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4"/>
      <c r="BG119" s="4"/>
      <c r="BH119" s="4"/>
      <c r="BI119" s="4"/>
      <c r="BJ119" s="4"/>
      <c r="BK119" s="4"/>
      <c r="BL119" s="4"/>
    </row>
    <row r="120" spans="2:64" s="58" customFormat="1" ht="20" thickBot="1" x14ac:dyDescent="0.3">
      <c r="F120" s="59"/>
      <c r="H120" s="265"/>
      <c r="I120" s="60" t="s">
        <v>42</v>
      </c>
      <c r="U120" s="215"/>
      <c r="V120" s="215"/>
      <c r="W120" s="61"/>
      <c r="X120" s="61"/>
      <c r="Y120" s="61"/>
      <c r="Z120" s="61"/>
      <c r="AA120" s="61"/>
      <c r="AB120" s="61"/>
      <c r="AC120" s="61"/>
      <c r="AD120" s="61"/>
      <c r="AE120" s="61"/>
      <c r="AF120" s="61"/>
      <c r="AG120" s="61"/>
      <c r="AH120" s="61"/>
      <c r="AI120" s="61"/>
      <c r="AJ120" s="61"/>
      <c r="AK120" s="61"/>
      <c r="AL120" s="61"/>
      <c r="AM120" s="61"/>
      <c r="AN120" s="61"/>
      <c r="AO120" s="61"/>
      <c r="AP120" s="61"/>
      <c r="AQ120" s="61"/>
      <c r="AR120" s="61"/>
      <c r="AS120" s="61"/>
      <c r="AT120" s="61"/>
      <c r="AU120" s="61"/>
      <c r="AV120" s="61"/>
      <c r="AW120" s="61"/>
      <c r="AX120" s="61"/>
      <c r="AY120" s="61"/>
      <c r="AZ120" s="61"/>
      <c r="BA120" s="61"/>
      <c r="BB120" s="61"/>
      <c r="BC120" s="61"/>
      <c r="BD120" s="61"/>
      <c r="BE120" s="61"/>
    </row>
    <row r="121" spans="2:64" s="33" customFormat="1" ht="17" outlineLevel="1" thickBot="1" x14ac:dyDescent="0.25">
      <c r="B121" s="33" t="s">
        <v>151</v>
      </c>
      <c r="D121" s="33" t="s">
        <v>150</v>
      </c>
      <c r="H121" s="267"/>
      <c r="I121" s="98" t="s">
        <v>149</v>
      </c>
      <c r="U121" s="34"/>
      <c r="V121" s="34"/>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row>
    <row r="122" spans="2:64" s="33" customFormat="1" ht="17" outlineLevel="1" thickBot="1" x14ac:dyDescent="0.25">
      <c r="B122" s="316">
        <v>42370</v>
      </c>
      <c r="C122" s="317"/>
      <c r="D122" s="349">
        <v>48000</v>
      </c>
      <c r="H122" s="267"/>
      <c r="I122" s="33" t="s">
        <v>58</v>
      </c>
      <c r="J122" s="33">
        <f t="shared" ref="J122:P123" si="57">IF(AND($B122&lt;=J$6,IF($C122&lt;1,50000,$C122)&gt;J$6),$D122/12,0)</f>
        <v>4000</v>
      </c>
      <c r="K122" s="33">
        <f t="shared" si="57"/>
        <v>4000</v>
      </c>
      <c r="L122" s="33">
        <f t="shared" si="57"/>
        <v>4000</v>
      </c>
      <c r="M122" s="33">
        <f t="shared" si="57"/>
        <v>4000</v>
      </c>
      <c r="N122" s="33">
        <f t="shared" si="57"/>
        <v>4000</v>
      </c>
      <c r="O122" s="33">
        <f t="shared" si="57"/>
        <v>4000</v>
      </c>
      <c r="P122" s="33">
        <f t="shared" si="57"/>
        <v>4000</v>
      </c>
      <c r="Q122" s="33">
        <f>IF(AND($B122&lt;=Q$6,IF($C122&lt;1,50000,$C122)&gt;Q$6),$D122/12,0)</f>
        <v>4000</v>
      </c>
      <c r="R122" s="33">
        <f t="shared" ref="R122:BE123" si="58">IF(AND($B122&lt;=R$6,IF($C122&lt;1,50000,$C122)&gt;R$6),$D122/12,0)</f>
        <v>4000</v>
      </c>
      <c r="S122" s="33">
        <f t="shared" si="58"/>
        <v>4000</v>
      </c>
      <c r="T122" s="33">
        <f t="shared" si="58"/>
        <v>4000</v>
      </c>
      <c r="U122" s="34">
        <f t="shared" si="58"/>
        <v>4000</v>
      </c>
      <c r="V122" s="34">
        <f t="shared" si="58"/>
        <v>4000</v>
      </c>
      <c r="W122" s="35">
        <f t="shared" si="58"/>
        <v>4000</v>
      </c>
      <c r="X122" s="35">
        <f t="shared" si="58"/>
        <v>4000</v>
      </c>
      <c r="Y122" s="35">
        <f t="shared" si="58"/>
        <v>4000</v>
      </c>
      <c r="Z122" s="35">
        <f t="shared" si="58"/>
        <v>4000</v>
      </c>
      <c r="AA122" s="35">
        <f t="shared" si="58"/>
        <v>4000</v>
      </c>
      <c r="AB122" s="35">
        <f t="shared" si="58"/>
        <v>4000</v>
      </c>
      <c r="AC122" s="35">
        <f t="shared" si="58"/>
        <v>4000</v>
      </c>
      <c r="AD122" s="35">
        <f t="shared" si="58"/>
        <v>4000</v>
      </c>
      <c r="AE122" s="35">
        <f t="shared" si="58"/>
        <v>4000</v>
      </c>
      <c r="AF122" s="35">
        <f t="shared" si="58"/>
        <v>4000</v>
      </c>
      <c r="AG122" s="35">
        <f t="shared" si="58"/>
        <v>4000</v>
      </c>
      <c r="AH122" s="35">
        <f t="shared" si="58"/>
        <v>4000</v>
      </c>
      <c r="AI122" s="35">
        <f t="shared" si="58"/>
        <v>4000</v>
      </c>
      <c r="AJ122" s="35">
        <f t="shared" si="58"/>
        <v>4000</v>
      </c>
      <c r="AK122" s="35">
        <f t="shared" si="58"/>
        <v>4000</v>
      </c>
      <c r="AL122" s="35">
        <f t="shared" si="58"/>
        <v>4000</v>
      </c>
      <c r="AM122" s="35">
        <f t="shared" si="58"/>
        <v>4000</v>
      </c>
      <c r="AN122" s="35">
        <f t="shared" si="58"/>
        <v>4000</v>
      </c>
      <c r="AO122" s="35">
        <f t="shared" si="58"/>
        <v>4000</v>
      </c>
      <c r="AP122" s="35">
        <f t="shared" si="58"/>
        <v>4000</v>
      </c>
      <c r="AQ122" s="35">
        <f t="shared" si="58"/>
        <v>4000</v>
      </c>
      <c r="AR122" s="35">
        <f t="shared" si="58"/>
        <v>4000</v>
      </c>
      <c r="AS122" s="35">
        <f t="shared" si="58"/>
        <v>4000</v>
      </c>
      <c r="AT122" s="35">
        <f t="shared" si="58"/>
        <v>4000</v>
      </c>
      <c r="AU122" s="35">
        <f t="shared" si="58"/>
        <v>4000</v>
      </c>
      <c r="AV122" s="35">
        <f t="shared" si="58"/>
        <v>4000</v>
      </c>
      <c r="AW122" s="35">
        <f t="shared" si="58"/>
        <v>4000</v>
      </c>
      <c r="AX122" s="35">
        <f t="shared" si="58"/>
        <v>4000</v>
      </c>
      <c r="AY122" s="35">
        <f t="shared" si="58"/>
        <v>4000</v>
      </c>
      <c r="AZ122" s="35">
        <f t="shared" si="58"/>
        <v>4000</v>
      </c>
      <c r="BA122" s="35">
        <f t="shared" si="58"/>
        <v>4000</v>
      </c>
      <c r="BB122" s="35">
        <f t="shared" si="58"/>
        <v>4000</v>
      </c>
      <c r="BC122" s="35">
        <f t="shared" si="58"/>
        <v>4000</v>
      </c>
      <c r="BD122" s="35">
        <f t="shared" si="58"/>
        <v>4000</v>
      </c>
      <c r="BE122" s="35">
        <f t="shared" si="58"/>
        <v>4000</v>
      </c>
    </row>
    <row r="123" spans="2:64" s="33" customFormat="1" ht="17" outlineLevel="1" thickBot="1" x14ac:dyDescent="0.25">
      <c r="B123" s="316">
        <v>42370</v>
      </c>
      <c r="C123" s="317"/>
      <c r="D123" s="349">
        <v>36000</v>
      </c>
      <c r="H123" s="267"/>
      <c r="I123" s="33" t="s">
        <v>70</v>
      </c>
      <c r="J123" s="33">
        <f t="shared" si="57"/>
        <v>3000</v>
      </c>
      <c r="K123" s="33">
        <f t="shared" si="57"/>
        <v>3000</v>
      </c>
      <c r="L123" s="33">
        <f t="shared" si="57"/>
        <v>3000</v>
      </c>
      <c r="M123" s="33">
        <f t="shared" si="57"/>
        <v>3000</v>
      </c>
      <c r="N123" s="33">
        <f t="shared" si="57"/>
        <v>3000</v>
      </c>
      <c r="O123" s="33">
        <f t="shared" si="57"/>
        <v>3000</v>
      </c>
      <c r="P123" s="33">
        <f t="shared" si="57"/>
        <v>3000</v>
      </c>
      <c r="Q123" s="33">
        <f t="shared" ref="Q123:AF123" si="59">IF(AND($B123&lt;=Q$6,IF($C123&lt;1,50000,$C123)&gt;Q$6),$D123/12,0)</f>
        <v>3000</v>
      </c>
      <c r="R123" s="33">
        <f t="shared" si="59"/>
        <v>3000</v>
      </c>
      <c r="S123" s="33">
        <f t="shared" si="59"/>
        <v>3000</v>
      </c>
      <c r="T123" s="33">
        <f t="shared" si="59"/>
        <v>3000</v>
      </c>
      <c r="U123" s="34">
        <f t="shared" si="59"/>
        <v>3000</v>
      </c>
      <c r="V123" s="34">
        <f t="shared" si="59"/>
        <v>3000</v>
      </c>
      <c r="W123" s="35">
        <f t="shared" si="59"/>
        <v>3000</v>
      </c>
      <c r="X123" s="35">
        <f t="shared" si="59"/>
        <v>3000</v>
      </c>
      <c r="Y123" s="35">
        <f t="shared" si="59"/>
        <v>3000</v>
      </c>
      <c r="Z123" s="35">
        <f t="shared" si="59"/>
        <v>3000</v>
      </c>
      <c r="AA123" s="35">
        <f t="shared" si="59"/>
        <v>3000</v>
      </c>
      <c r="AB123" s="35">
        <f t="shared" si="59"/>
        <v>3000</v>
      </c>
      <c r="AC123" s="35">
        <f t="shared" si="59"/>
        <v>3000</v>
      </c>
      <c r="AD123" s="35">
        <f t="shared" si="59"/>
        <v>3000</v>
      </c>
      <c r="AE123" s="35">
        <f t="shared" si="59"/>
        <v>3000</v>
      </c>
      <c r="AF123" s="35">
        <f t="shared" si="59"/>
        <v>3000</v>
      </c>
      <c r="AG123" s="35">
        <f t="shared" si="58"/>
        <v>3000</v>
      </c>
      <c r="AH123" s="35">
        <f t="shared" si="58"/>
        <v>3000</v>
      </c>
      <c r="AI123" s="35">
        <f t="shared" si="58"/>
        <v>3000</v>
      </c>
      <c r="AJ123" s="35">
        <f t="shared" si="58"/>
        <v>3000</v>
      </c>
      <c r="AK123" s="35">
        <f t="shared" si="58"/>
        <v>3000</v>
      </c>
      <c r="AL123" s="35">
        <f t="shared" si="58"/>
        <v>3000</v>
      </c>
      <c r="AM123" s="35">
        <f t="shared" si="58"/>
        <v>3000</v>
      </c>
      <c r="AN123" s="35">
        <f t="shared" si="58"/>
        <v>3000</v>
      </c>
      <c r="AO123" s="35">
        <f t="shared" si="58"/>
        <v>3000</v>
      </c>
      <c r="AP123" s="35">
        <f t="shared" si="58"/>
        <v>3000</v>
      </c>
      <c r="AQ123" s="35">
        <f t="shared" si="58"/>
        <v>3000</v>
      </c>
      <c r="AR123" s="35">
        <f t="shared" si="58"/>
        <v>3000</v>
      </c>
      <c r="AS123" s="35">
        <f t="shared" si="58"/>
        <v>3000</v>
      </c>
      <c r="AT123" s="35">
        <f t="shared" si="58"/>
        <v>3000</v>
      </c>
      <c r="AU123" s="35">
        <f t="shared" si="58"/>
        <v>3000</v>
      </c>
      <c r="AV123" s="35">
        <f t="shared" si="58"/>
        <v>3000</v>
      </c>
      <c r="AW123" s="35">
        <f t="shared" si="58"/>
        <v>3000</v>
      </c>
      <c r="AX123" s="35">
        <f t="shared" si="58"/>
        <v>3000</v>
      </c>
      <c r="AY123" s="35">
        <f t="shared" si="58"/>
        <v>3000</v>
      </c>
      <c r="AZ123" s="35">
        <f t="shared" si="58"/>
        <v>3000</v>
      </c>
      <c r="BA123" s="35">
        <f t="shared" si="58"/>
        <v>3000</v>
      </c>
      <c r="BB123" s="35">
        <f t="shared" si="58"/>
        <v>3000</v>
      </c>
      <c r="BC123" s="35">
        <f t="shared" si="58"/>
        <v>3000</v>
      </c>
      <c r="BD123" s="35">
        <f t="shared" si="58"/>
        <v>3000</v>
      </c>
      <c r="BE123" s="35">
        <f t="shared" si="58"/>
        <v>3000</v>
      </c>
    </row>
    <row r="124" spans="2:64" s="45" customFormat="1" outlineLevel="1" x14ac:dyDescent="0.2">
      <c r="H124" s="286"/>
      <c r="J124" s="67"/>
      <c r="K124" s="67"/>
      <c r="L124" s="67"/>
      <c r="M124" s="67"/>
      <c r="N124" s="67"/>
      <c r="O124" s="67"/>
      <c r="P124" s="67"/>
      <c r="Q124" s="33"/>
      <c r="R124" s="67"/>
      <c r="S124" s="67"/>
      <c r="T124" s="67"/>
      <c r="U124" s="141"/>
      <c r="V124" s="141"/>
      <c r="W124" s="74"/>
      <c r="X124" s="74"/>
      <c r="Y124" s="74"/>
      <c r="Z124" s="74"/>
      <c r="AA124" s="74"/>
      <c r="AB124" s="74"/>
      <c r="AC124" s="74"/>
      <c r="AD124" s="74"/>
      <c r="AE124" s="74"/>
      <c r="AF124" s="74"/>
      <c r="AG124" s="74"/>
      <c r="AH124" s="74"/>
      <c r="AI124" s="74"/>
      <c r="AJ124" s="74"/>
      <c r="AK124" s="74"/>
      <c r="AL124" s="74"/>
      <c r="AM124" s="74"/>
      <c r="AN124" s="74"/>
      <c r="AO124" s="74"/>
      <c r="AP124" s="74"/>
      <c r="AQ124" s="74"/>
      <c r="AR124" s="74"/>
      <c r="AS124" s="74"/>
      <c r="AT124" s="74"/>
      <c r="AU124" s="74"/>
      <c r="AV124" s="74"/>
      <c r="AW124" s="74"/>
      <c r="AX124" s="74"/>
      <c r="AY124" s="74"/>
      <c r="AZ124" s="74"/>
      <c r="BA124" s="74"/>
      <c r="BB124" s="74"/>
      <c r="BC124" s="74"/>
      <c r="BD124" s="74"/>
      <c r="BE124" s="74"/>
      <c r="BF124" s="67"/>
      <c r="BG124" s="67"/>
      <c r="BH124" s="67"/>
      <c r="BI124" s="67"/>
      <c r="BJ124" s="67"/>
      <c r="BK124" s="67"/>
      <c r="BL124" s="67"/>
    </row>
    <row r="125" spans="2:64" s="33" customFormat="1" ht="17" outlineLevel="1" thickBot="1" x14ac:dyDescent="0.25">
      <c r="B125" s="33" t="s">
        <v>152</v>
      </c>
      <c r="E125" s="33" t="s">
        <v>153</v>
      </c>
      <c r="H125" s="267"/>
      <c r="I125" s="33" t="s">
        <v>77</v>
      </c>
      <c r="U125" s="34"/>
      <c r="V125" s="34"/>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row>
    <row r="126" spans="2:64" s="33" customFormat="1" ht="17" outlineLevel="1" thickBot="1" x14ac:dyDescent="0.25">
      <c r="B126" s="33" t="s">
        <v>80</v>
      </c>
      <c r="E126" s="306">
        <v>4000</v>
      </c>
      <c r="H126" s="267"/>
      <c r="I126" s="33" t="s">
        <v>80</v>
      </c>
      <c r="J126" s="34">
        <v>4000</v>
      </c>
      <c r="K126" s="34">
        <v>4000</v>
      </c>
      <c r="L126" s="34">
        <v>4000</v>
      </c>
      <c r="M126" s="34">
        <v>4000</v>
      </c>
      <c r="N126" s="34">
        <v>4000</v>
      </c>
      <c r="O126" s="34">
        <v>4000</v>
      </c>
      <c r="P126" s="34">
        <v>4000</v>
      </c>
      <c r="Q126" s="34">
        <v>4000</v>
      </c>
      <c r="R126" s="34">
        <v>4000</v>
      </c>
      <c r="S126" s="34">
        <v>4000</v>
      </c>
      <c r="T126" s="34">
        <v>4000</v>
      </c>
      <c r="U126" s="34">
        <f t="shared" ref="U126:BE126" ca="1" si="60">IF(T$7="estimates",T126,IF(SUM(Q126:T126)=0,$E126,AVERAGE(O126:T126)))</f>
        <v>4000</v>
      </c>
      <c r="V126" s="34">
        <f t="shared" ca="1" si="60"/>
        <v>4000</v>
      </c>
      <c r="W126" s="35">
        <f t="shared" ca="1" si="60"/>
        <v>4000</v>
      </c>
      <c r="X126" s="35">
        <f t="shared" ca="1" si="60"/>
        <v>4000</v>
      </c>
      <c r="Y126" s="35">
        <f t="shared" ca="1" si="60"/>
        <v>4000</v>
      </c>
      <c r="Z126" s="35">
        <f t="shared" ca="1" si="60"/>
        <v>4000</v>
      </c>
      <c r="AA126" s="35">
        <f t="shared" ca="1" si="60"/>
        <v>4000</v>
      </c>
      <c r="AB126" s="35">
        <f t="shared" ca="1" si="60"/>
        <v>4000</v>
      </c>
      <c r="AC126" s="35">
        <f t="shared" ca="1" si="60"/>
        <v>4000</v>
      </c>
      <c r="AD126" s="35">
        <f t="shared" ca="1" si="60"/>
        <v>4000</v>
      </c>
      <c r="AE126" s="35">
        <f t="shared" ca="1" si="60"/>
        <v>4000</v>
      </c>
      <c r="AF126" s="35">
        <f t="shared" ca="1" si="60"/>
        <v>4000</v>
      </c>
      <c r="AG126" s="35">
        <f t="shared" ca="1" si="60"/>
        <v>4000</v>
      </c>
      <c r="AH126" s="35">
        <f t="shared" ca="1" si="60"/>
        <v>4000</v>
      </c>
      <c r="AI126" s="35">
        <f t="shared" ca="1" si="60"/>
        <v>4000</v>
      </c>
      <c r="AJ126" s="35">
        <f t="shared" ca="1" si="60"/>
        <v>4000</v>
      </c>
      <c r="AK126" s="35">
        <f t="shared" ca="1" si="60"/>
        <v>4000</v>
      </c>
      <c r="AL126" s="35">
        <f t="shared" ca="1" si="60"/>
        <v>4000</v>
      </c>
      <c r="AM126" s="35">
        <f t="shared" ca="1" si="60"/>
        <v>4000</v>
      </c>
      <c r="AN126" s="35">
        <f t="shared" ca="1" si="60"/>
        <v>4000</v>
      </c>
      <c r="AO126" s="35">
        <f t="shared" ca="1" si="60"/>
        <v>4000</v>
      </c>
      <c r="AP126" s="35">
        <f t="shared" ca="1" si="60"/>
        <v>4000</v>
      </c>
      <c r="AQ126" s="35">
        <f t="shared" ca="1" si="60"/>
        <v>4000</v>
      </c>
      <c r="AR126" s="35">
        <f t="shared" ca="1" si="60"/>
        <v>4000</v>
      </c>
      <c r="AS126" s="35">
        <f t="shared" ca="1" si="60"/>
        <v>4000</v>
      </c>
      <c r="AT126" s="35">
        <f t="shared" ca="1" si="60"/>
        <v>4000</v>
      </c>
      <c r="AU126" s="35">
        <f t="shared" ca="1" si="60"/>
        <v>4000</v>
      </c>
      <c r="AV126" s="35">
        <f t="shared" ca="1" si="60"/>
        <v>4000</v>
      </c>
      <c r="AW126" s="35">
        <f t="shared" ca="1" si="60"/>
        <v>4000</v>
      </c>
      <c r="AX126" s="35">
        <f t="shared" ca="1" si="60"/>
        <v>4000</v>
      </c>
      <c r="AY126" s="35">
        <f t="shared" ca="1" si="60"/>
        <v>4000</v>
      </c>
      <c r="AZ126" s="35">
        <f t="shared" ca="1" si="60"/>
        <v>4000</v>
      </c>
      <c r="BA126" s="35">
        <f t="shared" ca="1" si="60"/>
        <v>4000</v>
      </c>
      <c r="BB126" s="35">
        <f t="shared" ca="1" si="60"/>
        <v>4000</v>
      </c>
      <c r="BC126" s="35">
        <f t="shared" ca="1" si="60"/>
        <v>4000</v>
      </c>
      <c r="BD126" s="35">
        <f t="shared" ca="1" si="60"/>
        <v>4000</v>
      </c>
      <c r="BE126" s="35">
        <f t="shared" ca="1" si="60"/>
        <v>4000</v>
      </c>
    </row>
    <row r="127" spans="2:64" s="37" customFormat="1" ht="17" outlineLevel="1" thickBot="1" x14ac:dyDescent="0.25">
      <c r="B127" s="303" t="s">
        <v>79</v>
      </c>
      <c r="E127" s="307">
        <v>0.05</v>
      </c>
      <c r="H127" s="287"/>
      <c r="I127" s="37" t="s">
        <v>79</v>
      </c>
      <c r="J127" s="38">
        <v>0.05</v>
      </c>
      <c r="K127" s="38">
        <v>0.05</v>
      </c>
      <c r="L127" s="38">
        <v>0.05</v>
      </c>
      <c r="M127" s="38">
        <v>0.05</v>
      </c>
      <c r="N127" s="38">
        <v>0.05</v>
      </c>
      <c r="O127" s="38">
        <v>0.05</v>
      </c>
      <c r="P127" s="38">
        <v>0.05</v>
      </c>
      <c r="Q127" s="38">
        <v>0.05</v>
      </c>
      <c r="R127" s="38">
        <v>0.05</v>
      </c>
      <c r="S127" s="38">
        <v>0.05</v>
      </c>
      <c r="T127" s="38">
        <v>0.05</v>
      </c>
      <c r="U127" s="38">
        <v>0.05</v>
      </c>
      <c r="V127" s="38">
        <v>0.05</v>
      </c>
      <c r="W127" s="39">
        <f t="shared" ref="W127:BE127" ca="1" si="61">IF(V$7="estimates",V127,IF(SUM(S126:V126)=0,$E127,AVERAGE(Q127:V127)))</f>
        <v>4.9999999999999996E-2</v>
      </c>
      <c r="X127" s="39">
        <f t="shared" ca="1" si="61"/>
        <v>4.9999999999999996E-2</v>
      </c>
      <c r="Y127" s="39">
        <f t="shared" ca="1" si="61"/>
        <v>4.9999999999999996E-2</v>
      </c>
      <c r="Z127" s="39">
        <f t="shared" ca="1" si="61"/>
        <v>4.9999999999999996E-2</v>
      </c>
      <c r="AA127" s="39">
        <f t="shared" ca="1" si="61"/>
        <v>4.9999999999999996E-2</v>
      </c>
      <c r="AB127" s="39">
        <f t="shared" ca="1" si="61"/>
        <v>4.9999999999999996E-2</v>
      </c>
      <c r="AC127" s="39">
        <f t="shared" ca="1" si="61"/>
        <v>4.9999999999999996E-2</v>
      </c>
      <c r="AD127" s="39">
        <f t="shared" ca="1" si="61"/>
        <v>4.9999999999999996E-2</v>
      </c>
      <c r="AE127" s="39">
        <f t="shared" ca="1" si="61"/>
        <v>4.9999999999999996E-2</v>
      </c>
      <c r="AF127" s="39">
        <f t="shared" ca="1" si="61"/>
        <v>4.9999999999999996E-2</v>
      </c>
      <c r="AG127" s="39">
        <f t="shared" ca="1" si="61"/>
        <v>4.9999999999999996E-2</v>
      </c>
      <c r="AH127" s="39">
        <f t="shared" ca="1" si="61"/>
        <v>4.9999999999999996E-2</v>
      </c>
      <c r="AI127" s="39">
        <f t="shared" ca="1" si="61"/>
        <v>4.9999999999999996E-2</v>
      </c>
      <c r="AJ127" s="39">
        <f t="shared" ca="1" si="61"/>
        <v>4.9999999999999996E-2</v>
      </c>
      <c r="AK127" s="39">
        <f t="shared" ca="1" si="61"/>
        <v>4.9999999999999996E-2</v>
      </c>
      <c r="AL127" s="39">
        <f t="shared" ca="1" si="61"/>
        <v>4.9999999999999996E-2</v>
      </c>
      <c r="AM127" s="39">
        <f t="shared" ca="1" si="61"/>
        <v>4.9999999999999996E-2</v>
      </c>
      <c r="AN127" s="39">
        <f t="shared" ca="1" si="61"/>
        <v>4.9999999999999996E-2</v>
      </c>
      <c r="AO127" s="39">
        <f t="shared" ca="1" si="61"/>
        <v>4.9999999999999996E-2</v>
      </c>
      <c r="AP127" s="39">
        <f t="shared" ca="1" si="61"/>
        <v>4.9999999999999996E-2</v>
      </c>
      <c r="AQ127" s="39">
        <f t="shared" ca="1" si="61"/>
        <v>4.9999999999999996E-2</v>
      </c>
      <c r="AR127" s="39">
        <f t="shared" ca="1" si="61"/>
        <v>4.9999999999999996E-2</v>
      </c>
      <c r="AS127" s="39">
        <f t="shared" ca="1" si="61"/>
        <v>4.9999999999999996E-2</v>
      </c>
      <c r="AT127" s="39">
        <f t="shared" ca="1" si="61"/>
        <v>4.9999999999999996E-2</v>
      </c>
      <c r="AU127" s="39">
        <f t="shared" ca="1" si="61"/>
        <v>4.9999999999999996E-2</v>
      </c>
      <c r="AV127" s="39">
        <f t="shared" ca="1" si="61"/>
        <v>4.9999999999999996E-2</v>
      </c>
      <c r="AW127" s="39">
        <f t="shared" ca="1" si="61"/>
        <v>4.9999999999999996E-2</v>
      </c>
      <c r="AX127" s="39">
        <f t="shared" ca="1" si="61"/>
        <v>4.9999999999999996E-2</v>
      </c>
      <c r="AY127" s="39">
        <f t="shared" ca="1" si="61"/>
        <v>4.9999999999999996E-2</v>
      </c>
      <c r="AZ127" s="39">
        <f t="shared" ca="1" si="61"/>
        <v>4.9999999999999996E-2</v>
      </c>
      <c r="BA127" s="39">
        <f t="shared" ca="1" si="61"/>
        <v>4.9999999999999996E-2</v>
      </c>
      <c r="BB127" s="39">
        <f t="shared" ca="1" si="61"/>
        <v>4.9999999999999996E-2</v>
      </c>
      <c r="BC127" s="39">
        <f t="shared" ca="1" si="61"/>
        <v>4.9999999999999996E-2</v>
      </c>
      <c r="BD127" s="39">
        <f t="shared" ca="1" si="61"/>
        <v>4.9999999999999996E-2</v>
      </c>
      <c r="BE127" s="39">
        <f t="shared" ca="1" si="61"/>
        <v>4.9999999999999996E-2</v>
      </c>
      <c r="BF127" s="75"/>
      <c r="BG127" s="75"/>
      <c r="BH127" s="75"/>
      <c r="BI127" s="75"/>
      <c r="BJ127" s="75"/>
      <c r="BK127" s="75"/>
      <c r="BL127" s="75"/>
    </row>
    <row r="128" spans="2:64" s="93" customFormat="1" outlineLevel="1" x14ac:dyDescent="0.2">
      <c r="H128" s="269"/>
      <c r="I128" s="94" t="s">
        <v>78</v>
      </c>
      <c r="J128" s="95">
        <f>J126+J127*MRR_Revenue!J83</f>
        <v>4117</v>
      </c>
      <c r="K128" s="95">
        <f>K126+K127*MRR_Revenue!K83</f>
        <v>4136.1940914687802</v>
      </c>
      <c r="L128" s="95">
        <f>L126+L127*MRR_Revenue!L83</f>
        <v>4159.4801085307945</v>
      </c>
      <c r="M128" s="95">
        <f>M126+M127*MRR_Revenue!M83</f>
        <v>4187.2013522758662</v>
      </c>
      <c r="N128" s="95">
        <f>N126+N127*MRR_Revenue!N83</f>
        <v>4219.6651202457806</v>
      </c>
      <c r="O128" s="95">
        <f>O126+O127*MRR_Revenue!O83</f>
        <v>4257.2161455865535</v>
      </c>
      <c r="P128" s="95">
        <f>P126+P127*MRR_Revenue!P83</f>
        <v>4300.2374344327782</v>
      </c>
      <c r="Q128" s="95">
        <f>Q126+Q127*MRR_Revenue!Q83</f>
        <v>4349.1502834393214</v>
      </c>
      <c r="R128" s="95">
        <f>R126+R127*MRR_Revenue!R83</f>
        <v>4404.4147483113356</v>
      </c>
      <c r="S128" s="95">
        <f>S126+S127*MRR_Revenue!S83</f>
        <v>4466.5305174513169</v>
      </c>
      <c r="T128" s="95">
        <f>T126+T127*MRR_Revenue!T83</f>
        <v>4536.0381376111609</v>
      </c>
      <c r="U128" s="217">
        <f ca="1">U126+U127*MRR_Revenue!U83</f>
        <v>4613.520553838348</v>
      </c>
      <c r="V128" s="217">
        <f ca="1">V126+V127*MRR_Revenue!V83</f>
        <v>4699.7592470682375</v>
      </c>
      <c r="W128" s="96">
        <f ca="1">W126+W127*MRR_Revenue!W83</f>
        <v>4786.8424932353983</v>
      </c>
      <c r="X128" s="96">
        <f ca="1">X126+X127*MRR_Revenue!X83</f>
        <v>4874.6160669973333</v>
      </c>
      <c r="Y128" s="96">
        <f ca="1">Y126+Y127*MRR_Revenue!Y83</f>
        <v>4962.9939201657244</v>
      </c>
      <c r="Z128" s="96">
        <f ca="1">Z126+Z127*MRR_Revenue!Z83</f>
        <v>5051.8789019556489</v>
      </c>
      <c r="AA128" s="96">
        <f ca="1">AA126+AA127*MRR_Revenue!AA83</f>
        <v>5141.1605065932599</v>
      </c>
      <c r="AB128" s="96">
        <f ca="1">AB126+AB127*MRR_Revenue!AB83</f>
        <v>5230.7136792886549</v>
      </c>
      <c r="AC128" s="96">
        <f ca="1">AC126+AC127*MRR_Revenue!AC83</f>
        <v>5320.3975400082854</v>
      </c>
      <c r="AD128" s="96">
        <f ca="1">AD126+AD127*MRR_Revenue!AD83</f>
        <v>5410.0540065629757</v>
      </c>
      <c r="AE128" s="96">
        <f ca="1">AE126+AE127*MRR_Revenue!AE83</f>
        <v>5499.5063093073859</v>
      </c>
      <c r="AF128" s="96">
        <f ca="1">AF126+AF127*MRR_Revenue!AF83</f>
        <v>5588.5573893050905</v>
      </c>
      <c r="AG128" s="96">
        <f ca="1">AG126+AG127*MRR_Revenue!AG83</f>
        <v>5676.9881712167016</v>
      </c>
      <c r="AH128" s="96">
        <f ca="1">AH126+AH127*MRR_Revenue!AH83</f>
        <v>5764.5557015272134</v>
      </c>
      <c r="AI128" s="96">
        <f ca="1">AI126+AI127*MRR_Revenue!AI83</f>
        <v>5850.991142041099</v>
      </c>
      <c r="AJ128" s="96">
        <f ca="1">AJ126+AJ127*MRR_Revenue!AJ83</f>
        <v>5943.1850814754998</v>
      </c>
      <c r="AK128" s="96">
        <f ca="1">AK126+AK127*MRR_Revenue!AK83</f>
        <v>6041.4999567912673</v>
      </c>
      <c r="AL128" s="96">
        <f ca="1">AL126+AL127*MRR_Revenue!AL83</f>
        <v>6146.247644182864</v>
      </c>
      <c r="AM128" s="96">
        <f ca="1">AM126+AM127*MRR_Revenue!AM83</f>
        <v>6257.7564724248668</v>
      </c>
      <c r="AN128" s="96">
        <f ca="1">AN126+AN127*MRR_Revenue!AN83</f>
        <v>6376.3732293436969</v>
      </c>
      <c r="AO128" s="96">
        <f ca="1">AO126+AO127*MRR_Revenue!AO83</f>
        <v>6502.4642271449502</v>
      </c>
      <c r="AP128" s="96">
        <f ca="1">AP126+AP127*MRR_Revenue!AP83</f>
        <v>6636.4164197660466</v>
      </c>
      <c r="AQ128" s="96">
        <f ca="1">AQ126+AQ127*MRR_Revenue!AQ83</f>
        <v>6778.638586161178</v>
      </c>
      <c r="AR128" s="96">
        <f ca="1">AR126+AR127*MRR_Revenue!AR83</f>
        <v>6929.5625836093041</v>
      </c>
      <c r="AS128" s="96">
        <f ca="1">AS126+AS127*MRR_Revenue!AS83</f>
        <v>7089.6446752780121</v>
      </c>
      <c r="AT128" s="96">
        <f ca="1">AT126+AT127*MRR_Revenue!AT83</f>
        <v>7259.3669365351352</v>
      </c>
      <c r="AU128" s="96">
        <f ca="1">AU126+AU127*MRR_Revenue!AU83</f>
        <v>7439.2387447766196</v>
      </c>
      <c r="AV128" s="96">
        <f ca="1">AV126+AV127*MRR_Revenue!AV83</f>
        <v>7629.7983578327257</v>
      </c>
      <c r="AW128" s="96">
        <f ca="1">AW126+AW127*MRR_Revenue!AW83</f>
        <v>7831.6145863268039</v>
      </c>
      <c r="AX128" s="96">
        <f ca="1">AX126+AX127*MRR_Revenue!AX83</f>
        <v>8045.288565692339</v>
      </c>
      <c r="AY128" s="96">
        <f ca="1">AY126+AY127*MRR_Revenue!AY83</f>
        <v>8271.4556339062347</v>
      </c>
      <c r="AZ128" s="96">
        <f ca="1">AZ126+AZ127*MRR_Revenue!AZ83</f>
        <v>8510.787321370568</v>
      </c>
      <c r="BA128" s="96">
        <f ca="1">BA126+BA127*MRR_Revenue!BA83</f>
        <v>8763.9934597726879</v>
      </c>
      <c r="BB128" s="96">
        <f ca="1">BB126+BB127*MRR_Revenue!BB83</f>
        <v>9031.8244171760889</v>
      </c>
      <c r="BC128" s="96">
        <f ca="1">BC126+BC127*MRR_Revenue!BC83</f>
        <v>9315.0734670434795</v>
      </c>
      <c r="BD128" s="96">
        <f ca="1">BD126+BD127*MRR_Revenue!BD83</f>
        <v>9614.5792993706636</v>
      </c>
      <c r="BE128" s="96">
        <f ca="1">BE126+BE127*MRR_Revenue!BE83</f>
        <v>9931.2286826167256</v>
      </c>
      <c r="BF128" s="97"/>
      <c r="BG128" s="97"/>
      <c r="BH128" s="97"/>
      <c r="BI128" s="97"/>
      <c r="BJ128" s="97"/>
      <c r="BK128" s="97"/>
      <c r="BL128" s="97"/>
    </row>
    <row r="129" spans="2:64" s="91" customFormat="1" ht="17" outlineLevel="1" thickBot="1" x14ac:dyDescent="0.25">
      <c r="H129" s="285" t="s">
        <v>89</v>
      </c>
      <c r="I129" s="91" t="s">
        <v>81</v>
      </c>
      <c r="J129" s="91">
        <f t="shared" ref="J129:BE129" si="62">J122+J123+J128</f>
        <v>11117</v>
      </c>
      <c r="K129" s="91">
        <f t="shared" si="62"/>
        <v>11136.19409146878</v>
      </c>
      <c r="L129" s="91">
        <f t="shared" si="62"/>
        <v>11159.480108530795</v>
      </c>
      <c r="M129" s="91">
        <f t="shared" si="62"/>
        <v>11187.201352275866</v>
      </c>
      <c r="N129" s="91">
        <f t="shared" si="62"/>
        <v>11219.66512024578</v>
      </c>
      <c r="O129" s="91">
        <f t="shared" si="62"/>
        <v>11257.216145586553</v>
      </c>
      <c r="P129" s="91">
        <f t="shared" si="62"/>
        <v>11300.237434432778</v>
      </c>
      <c r="Q129" s="91">
        <f t="shared" si="62"/>
        <v>11349.150283439321</v>
      </c>
      <c r="R129" s="91">
        <f t="shared" si="62"/>
        <v>11404.414748311336</v>
      </c>
      <c r="S129" s="91">
        <f t="shared" si="62"/>
        <v>11466.530517451316</v>
      </c>
      <c r="T129" s="91">
        <f t="shared" si="62"/>
        <v>11536.038137611162</v>
      </c>
      <c r="U129" s="227">
        <f t="shared" ca="1" si="62"/>
        <v>11613.520553838349</v>
      </c>
      <c r="V129" s="227">
        <f t="shared" ca="1" si="62"/>
        <v>11699.759247068238</v>
      </c>
      <c r="W129" s="92">
        <f t="shared" ca="1" si="62"/>
        <v>11786.842493235399</v>
      </c>
      <c r="X129" s="92">
        <f t="shared" ca="1" si="62"/>
        <v>11874.616066997332</v>
      </c>
      <c r="Y129" s="92">
        <f t="shared" ca="1" si="62"/>
        <v>11962.993920165725</v>
      </c>
      <c r="Z129" s="92">
        <f t="shared" ca="1" si="62"/>
        <v>12051.87890195565</v>
      </c>
      <c r="AA129" s="92">
        <f t="shared" ca="1" si="62"/>
        <v>12141.16050659326</v>
      </c>
      <c r="AB129" s="92">
        <f t="shared" ca="1" si="62"/>
        <v>12230.713679288656</v>
      </c>
      <c r="AC129" s="92">
        <f t="shared" ca="1" si="62"/>
        <v>12320.397540008285</v>
      </c>
      <c r="AD129" s="92">
        <f t="shared" ca="1" si="62"/>
        <v>12410.054006562976</v>
      </c>
      <c r="AE129" s="92">
        <f t="shared" ca="1" si="62"/>
        <v>12499.506309307386</v>
      </c>
      <c r="AF129" s="92">
        <f t="shared" ca="1" si="62"/>
        <v>12588.55738930509</v>
      </c>
      <c r="AG129" s="92">
        <f t="shared" ca="1" si="62"/>
        <v>12676.988171216701</v>
      </c>
      <c r="AH129" s="92">
        <f t="shared" ca="1" si="62"/>
        <v>12764.555701527213</v>
      </c>
      <c r="AI129" s="92">
        <f t="shared" ca="1" si="62"/>
        <v>12850.991142041099</v>
      </c>
      <c r="AJ129" s="92">
        <f t="shared" ca="1" si="62"/>
        <v>12943.1850814755</v>
      </c>
      <c r="AK129" s="92">
        <f t="shared" ca="1" si="62"/>
        <v>13041.499956791267</v>
      </c>
      <c r="AL129" s="92">
        <f t="shared" ca="1" si="62"/>
        <v>13146.247644182864</v>
      </c>
      <c r="AM129" s="92">
        <f t="shared" ca="1" si="62"/>
        <v>13257.756472424866</v>
      </c>
      <c r="AN129" s="92">
        <f t="shared" ca="1" si="62"/>
        <v>13376.373229343697</v>
      </c>
      <c r="AO129" s="92">
        <f t="shared" ca="1" si="62"/>
        <v>13502.46422714495</v>
      </c>
      <c r="AP129" s="92">
        <f t="shared" ca="1" si="62"/>
        <v>13636.416419766047</v>
      </c>
      <c r="AQ129" s="92">
        <f t="shared" ca="1" si="62"/>
        <v>13778.638586161178</v>
      </c>
      <c r="AR129" s="92">
        <f t="shared" ca="1" si="62"/>
        <v>13929.562583609304</v>
      </c>
      <c r="AS129" s="92">
        <f t="shared" ca="1" si="62"/>
        <v>14089.644675278012</v>
      </c>
      <c r="AT129" s="92">
        <f t="shared" ca="1" si="62"/>
        <v>14259.366936535134</v>
      </c>
      <c r="AU129" s="92">
        <f t="shared" ca="1" si="62"/>
        <v>14439.23874477662</v>
      </c>
      <c r="AV129" s="92">
        <f t="shared" ca="1" si="62"/>
        <v>14629.798357832726</v>
      </c>
      <c r="AW129" s="92">
        <f t="shared" ca="1" si="62"/>
        <v>14831.614586326803</v>
      </c>
      <c r="AX129" s="92">
        <f t="shared" ca="1" si="62"/>
        <v>15045.288565692339</v>
      </c>
      <c r="AY129" s="92">
        <f t="shared" ca="1" si="62"/>
        <v>15271.455633906235</v>
      </c>
      <c r="AZ129" s="92">
        <f t="shared" ca="1" si="62"/>
        <v>15510.787321370568</v>
      </c>
      <c r="BA129" s="92">
        <f t="shared" ca="1" si="62"/>
        <v>15763.993459772688</v>
      </c>
      <c r="BB129" s="92">
        <f t="shared" ca="1" si="62"/>
        <v>16031.824417176089</v>
      </c>
      <c r="BC129" s="92">
        <f t="shared" ca="1" si="62"/>
        <v>16315.073467043479</v>
      </c>
      <c r="BD129" s="92">
        <f t="shared" ca="1" si="62"/>
        <v>16614.579299370664</v>
      </c>
      <c r="BE129" s="92">
        <f t="shared" ca="1" si="62"/>
        <v>16931.228682616726</v>
      </c>
    </row>
    <row r="130" spans="2:64" outlineLevel="1" x14ac:dyDescent="0.2">
      <c r="J130" s="4"/>
      <c r="K130" s="4"/>
      <c r="L130" s="4"/>
      <c r="M130" s="4"/>
      <c r="N130" s="4"/>
      <c r="O130" s="4"/>
      <c r="P130" s="4"/>
      <c r="Q130" s="4"/>
      <c r="R130" s="4"/>
      <c r="S130" s="4"/>
      <c r="T130" s="4"/>
      <c r="U130" s="225"/>
      <c r="V130" s="225"/>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4"/>
      <c r="BG130" s="4"/>
      <c r="BH130" s="4"/>
      <c r="BI130" s="4"/>
      <c r="BJ130" s="4"/>
      <c r="BK130" s="4"/>
      <c r="BL130" s="4"/>
    </row>
    <row r="131" spans="2:64" s="76" customFormat="1" ht="17" outlineLevel="1" thickBot="1" x14ac:dyDescent="0.25">
      <c r="H131" s="288" t="s">
        <v>90</v>
      </c>
      <c r="I131" s="76" t="s">
        <v>71</v>
      </c>
      <c r="J131" s="77">
        <v>46.800000000000004</v>
      </c>
      <c r="K131" s="77">
        <v>54.477636587512052</v>
      </c>
      <c r="L131" s="77">
        <v>63.792043412317902</v>
      </c>
      <c r="M131" s="77">
        <v>74.880540910346312</v>
      </c>
      <c r="N131" s="77">
        <v>87.866048098312092</v>
      </c>
      <c r="O131" s="77">
        <v>102.8864582346215</v>
      </c>
      <c r="P131" s="77">
        <v>120.09497377311119</v>
      </c>
      <c r="Q131" s="77">
        <v>139.66011337572849</v>
      </c>
      <c r="R131" s="77">
        <v>161.76589932453408</v>
      </c>
      <c r="S131" s="77">
        <v>186.61220698052682</v>
      </c>
      <c r="T131" s="77">
        <v>214.4152550444642</v>
      </c>
      <c r="U131" s="228">
        <v>245.40822153533918</v>
      </c>
      <c r="V131" s="228">
        <v>279.90369882729493</v>
      </c>
      <c r="W131" s="78">
        <f ca="1">W132*MRR_Revenue!W83</f>
        <v>314.73699729415949</v>
      </c>
      <c r="X131" s="78">
        <f ca="1">X132*MRR_Revenue!X83</f>
        <v>349.84642679893324</v>
      </c>
      <c r="Y131" s="78">
        <f ca="1">Y132*MRR_Revenue!Y83</f>
        <v>385.19756806628982</v>
      </c>
      <c r="Z131" s="78">
        <f ca="1">Z132*MRR_Revenue!Z83</f>
        <v>420.7515607822595</v>
      </c>
      <c r="AA131" s="78">
        <f ca="1">AA132*MRR_Revenue!AA83</f>
        <v>456.46420263730414</v>
      </c>
      <c r="AB131" s="78">
        <f ca="1">AB132*MRR_Revenue!AB83</f>
        <v>492.28547171546205</v>
      </c>
      <c r="AC131" s="78">
        <f ca="1">AC132*MRR_Revenue!AC83</f>
        <v>528.15901600331415</v>
      </c>
      <c r="AD131" s="78">
        <f ca="1">AD132*MRR_Revenue!AD83</f>
        <v>564.02160262519044</v>
      </c>
      <c r="AE131" s="78">
        <f ca="1">AE132*MRR_Revenue!AE83</f>
        <v>599.80252372295456</v>
      </c>
      <c r="AF131" s="78">
        <f ca="1">AF132*MRR_Revenue!AF83</f>
        <v>635.42295572203625</v>
      </c>
      <c r="AG131" s="78">
        <f ca="1">AG132*MRR_Revenue!AG83</f>
        <v>670.79526848668058</v>
      </c>
      <c r="AH131" s="78">
        <f ca="1">AH132*MRR_Revenue!AH83</f>
        <v>705.82228061088551</v>
      </c>
      <c r="AI131" s="78">
        <f ca="1">AI132*MRR_Revenue!AI83</f>
        <v>740.39645681643958</v>
      </c>
      <c r="AJ131" s="78">
        <f ca="1">AJ132*MRR_Revenue!AJ83</f>
        <v>777.27403259020014</v>
      </c>
      <c r="AK131" s="78">
        <f ca="1">AK132*MRR_Revenue!AK83</f>
        <v>816.59998271650727</v>
      </c>
      <c r="AL131" s="78">
        <f ca="1">AL132*MRR_Revenue!AL83</f>
        <v>858.49905767314544</v>
      </c>
      <c r="AM131" s="78">
        <f ca="1">AM132*MRR_Revenue!AM83</f>
        <v>903.10258896994685</v>
      </c>
      <c r="AN131" s="78">
        <f ca="1">AN132*MRR_Revenue!AN83</f>
        <v>950.54929173747905</v>
      </c>
      <c r="AO131" s="78">
        <f ca="1">AO132*MRR_Revenue!AO83</f>
        <v>1000.98569085798</v>
      </c>
      <c r="AP131" s="78">
        <f ca="1">AP132*MRR_Revenue!AP83</f>
        <v>1054.5665679064189</v>
      </c>
      <c r="AQ131" s="78">
        <f ca="1">AQ132*MRR_Revenue!AQ83</f>
        <v>1111.4554344644714</v>
      </c>
      <c r="AR131" s="78">
        <f ca="1">AR132*MRR_Revenue!AR83</f>
        <v>1171.8250334437218</v>
      </c>
      <c r="AS131" s="78">
        <f ca="1">AS132*MRR_Revenue!AS83</f>
        <v>1235.8578701112049</v>
      </c>
      <c r="AT131" s="78">
        <f ca="1">AT132*MRR_Revenue!AT83</f>
        <v>1303.7467746140542</v>
      </c>
      <c r="AU131" s="78">
        <f ca="1">AU132*MRR_Revenue!AU83</f>
        <v>1375.6954979106479</v>
      </c>
      <c r="AV131" s="78">
        <f ca="1">AV132*MRR_Revenue!AV83</f>
        <v>1451.9193431330903</v>
      </c>
      <c r="AW131" s="78">
        <f ca="1">AW132*MRR_Revenue!AW83</f>
        <v>1532.6458345307219</v>
      </c>
      <c r="AX131" s="78">
        <f ca="1">AX132*MRR_Revenue!AX83</f>
        <v>1618.115426276936</v>
      </c>
      <c r="AY131" s="78">
        <f ca="1">AY132*MRR_Revenue!AY83</f>
        <v>1708.5822535624941</v>
      </c>
      <c r="AZ131" s="78">
        <f ca="1">AZ132*MRR_Revenue!AZ83</f>
        <v>1804.3149285482275</v>
      </c>
      <c r="BA131" s="78">
        <f ca="1">BA132*MRR_Revenue!BA83</f>
        <v>1905.5973839090752</v>
      </c>
      <c r="BB131" s="78">
        <f ca="1">BB132*MRR_Revenue!BB83</f>
        <v>2012.7297668704352</v>
      </c>
      <c r="BC131" s="78">
        <f ca="1">BC132*MRR_Revenue!BC83</f>
        <v>2126.0293868173926</v>
      </c>
      <c r="BD131" s="78">
        <f ca="1">BD132*MRR_Revenue!BD83</f>
        <v>2245.8317197482656</v>
      </c>
      <c r="BE131" s="78">
        <f ca="1">BE132*MRR_Revenue!BE83</f>
        <v>2372.4914730466908</v>
      </c>
      <c r="BF131" s="77"/>
      <c r="BG131" s="77"/>
      <c r="BH131" s="77"/>
      <c r="BI131" s="77"/>
      <c r="BJ131" s="77"/>
      <c r="BK131" s="77"/>
      <c r="BL131" s="77"/>
    </row>
    <row r="132" spans="2:64" s="79" customFormat="1" ht="17" outlineLevel="1" thickBot="1" x14ac:dyDescent="0.25">
      <c r="B132" s="304" t="s">
        <v>160</v>
      </c>
      <c r="E132" s="307">
        <v>0.02</v>
      </c>
      <c r="H132" s="289"/>
      <c r="I132" s="302" t="s">
        <v>160</v>
      </c>
      <c r="J132" s="80">
        <f>J131/MRR_Revenue!J83</f>
        <v>0.02</v>
      </c>
      <c r="K132" s="80">
        <f>K131/MRR_Revenue!K83</f>
        <v>0.02</v>
      </c>
      <c r="L132" s="80">
        <f>L131/MRR_Revenue!L83</f>
        <v>0.02</v>
      </c>
      <c r="M132" s="80">
        <f>M131/MRR_Revenue!M83</f>
        <v>0.02</v>
      </c>
      <c r="N132" s="80">
        <f>N131/MRR_Revenue!N83</f>
        <v>0.02</v>
      </c>
      <c r="O132" s="80">
        <f>O131/MRR_Revenue!O83</f>
        <v>0.02</v>
      </c>
      <c r="P132" s="80">
        <f>P131/MRR_Revenue!P83</f>
        <v>0.02</v>
      </c>
      <c r="Q132" s="80">
        <f>Q131/MRR_Revenue!Q83</f>
        <v>2.0000000000000004E-2</v>
      </c>
      <c r="R132" s="80">
        <f>R131/MRR_Revenue!R83</f>
        <v>0.02</v>
      </c>
      <c r="S132" s="80">
        <f>S131/MRR_Revenue!S83</f>
        <v>0.02</v>
      </c>
      <c r="T132" s="80">
        <f>T131/MRR_Revenue!T83</f>
        <v>0.02</v>
      </c>
      <c r="U132" s="229">
        <f>U131/MRR_Revenue!U83</f>
        <v>0.02</v>
      </c>
      <c r="V132" s="229">
        <f>V131/MRR_Revenue!V83</f>
        <v>0.02</v>
      </c>
      <c r="W132" s="81">
        <f t="shared" ref="W132:BE132" ca="1" si="63">IF(V$7="estimates",V132,IF(SUM(S131:V131)=0,$E132,AVERAGE(Q132:V132)))</f>
        <v>2.0000000000000004E-2</v>
      </c>
      <c r="X132" s="81">
        <f t="shared" ca="1" si="63"/>
        <v>0.02</v>
      </c>
      <c r="Y132" s="81">
        <f t="shared" ca="1" si="63"/>
        <v>0.02</v>
      </c>
      <c r="Z132" s="81">
        <f t="shared" ca="1" si="63"/>
        <v>0.02</v>
      </c>
      <c r="AA132" s="81">
        <f t="shared" ca="1" si="63"/>
        <v>0.02</v>
      </c>
      <c r="AB132" s="81">
        <f t="shared" ca="1" si="63"/>
        <v>0.02</v>
      </c>
      <c r="AC132" s="81">
        <f t="shared" ca="1" si="63"/>
        <v>0.02</v>
      </c>
      <c r="AD132" s="81">
        <f t="shared" ca="1" si="63"/>
        <v>0.02</v>
      </c>
      <c r="AE132" s="81">
        <f t="shared" ca="1" si="63"/>
        <v>0.02</v>
      </c>
      <c r="AF132" s="81">
        <f t="shared" ca="1" si="63"/>
        <v>0.02</v>
      </c>
      <c r="AG132" s="81">
        <f t="shared" ca="1" si="63"/>
        <v>0.02</v>
      </c>
      <c r="AH132" s="81">
        <f t="shared" ca="1" si="63"/>
        <v>0.02</v>
      </c>
      <c r="AI132" s="81">
        <f t="shared" ca="1" si="63"/>
        <v>0.02</v>
      </c>
      <c r="AJ132" s="81">
        <f t="shared" ca="1" si="63"/>
        <v>0.02</v>
      </c>
      <c r="AK132" s="81">
        <f t="shared" ca="1" si="63"/>
        <v>0.02</v>
      </c>
      <c r="AL132" s="81">
        <f t="shared" ca="1" si="63"/>
        <v>0.02</v>
      </c>
      <c r="AM132" s="81">
        <f t="shared" ca="1" si="63"/>
        <v>0.02</v>
      </c>
      <c r="AN132" s="81">
        <f t="shared" ca="1" si="63"/>
        <v>0.02</v>
      </c>
      <c r="AO132" s="81">
        <f t="shared" ca="1" si="63"/>
        <v>0.02</v>
      </c>
      <c r="AP132" s="81">
        <f t="shared" ca="1" si="63"/>
        <v>0.02</v>
      </c>
      <c r="AQ132" s="81">
        <f t="shared" ca="1" si="63"/>
        <v>0.02</v>
      </c>
      <c r="AR132" s="81">
        <f t="shared" ca="1" si="63"/>
        <v>0.02</v>
      </c>
      <c r="AS132" s="81">
        <f t="shared" ca="1" si="63"/>
        <v>0.02</v>
      </c>
      <c r="AT132" s="81">
        <f t="shared" ca="1" si="63"/>
        <v>0.02</v>
      </c>
      <c r="AU132" s="81">
        <f t="shared" ca="1" si="63"/>
        <v>0.02</v>
      </c>
      <c r="AV132" s="81">
        <f t="shared" ca="1" si="63"/>
        <v>0.02</v>
      </c>
      <c r="AW132" s="81">
        <f t="shared" ca="1" si="63"/>
        <v>0.02</v>
      </c>
      <c r="AX132" s="81">
        <f t="shared" ca="1" si="63"/>
        <v>0.02</v>
      </c>
      <c r="AY132" s="81">
        <f t="shared" ca="1" si="63"/>
        <v>0.02</v>
      </c>
      <c r="AZ132" s="81">
        <f t="shared" ca="1" si="63"/>
        <v>0.02</v>
      </c>
      <c r="BA132" s="81">
        <f t="shared" ca="1" si="63"/>
        <v>0.02</v>
      </c>
      <c r="BB132" s="81">
        <f t="shared" ca="1" si="63"/>
        <v>0.02</v>
      </c>
      <c r="BC132" s="81">
        <f t="shared" ca="1" si="63"/>
        <v>0.02</v>
      </c>
      <c r="BD132" s="81">
        <f t="shared" ca="1" si="63"/>
        <v>0.02</v>
      </c>
      <c r="BE132" s="81">
        <f t="shared" ca="1" si="63"/>
        <v>0.02</v>
      </c>
      <c r="BF132" s="82"/>
      <c r="BG132" s="82"/>
      <c r="BH132" s="82"/>
      <c r="BI132" s="82"/>
      <c r="BJ132" s="82"/>
      <c r="BK132" s="82"/>
      <c r="BL132" s="82"/>
    </row>
    <row r="133" spans="2:64" outlineLevel="1" x14ac:dyDescent="0.2">
      <c r="J133" s="4"/>
      <c r="K133" s="4"/>
      <c r="L133" s="4"/>
      <c r="M133" s="4"/>
      <c r="N133" s="4"/>
      <c r="O133" s="4"/>
      <c r="P133" s="4"/>
      <c r="Q133" s="4"/>
      <c r="R133" s="4"/>
      <c r="S133" s="4"/>
      <c r="T133" s="4"/>
      <c r="U133" s="225"/>
      <c r="V133" s="225"/>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4"/>
      <c r="BG133" s="4"/>
      <c r="BH133" s="4"/>
      <c r="BI133" s="4"/>
      <c r="BJ133" s="4"/>
      <c r="BK133" s="4"/>
      <c r="BL133" s="4"/>
    </row>
    <row r="134" spans="2:64" outlineLevel="1" x14ac:dyDescent="0.2">
      <c r="J134" s="4"/>
      <c r="K134" s="4"/>
      <c r="L134" s="4"/>
      <c r="M134" s="4"/>
      <c r="N134" s="4"/>
      <c r="O134" s="4"/>
      <c r="P134" s="4"/>
      <c r="Q134" s="4"/>
      <c r="R134" s="4"/>
      <c r="S134" s="4"/>
      <c r="T134" s="4"/>
      <c r="U134" s="225"/>
      <c r="V134" s="225"/>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4"/>
      <c r="BG134" s="4"/>
      <c r="BH134" s="4"/>
      <c r="BI134" s="4"/>
      <c r="BJ134" s="4"/>
      <c r="BK134" s="4"/>
      <c r="BL134" s="4"/>
    </row>
    <row r="135" spans="2:64" ht="17" thickBot="1" x14ac:dyDescent="0.25">
      <c r="J135" s="4"/>
      <c r="K135" s="4"/>
      <c r="L135" s="4"/>
      <c r="M135" s="4"/>
      <c r="N135" s="4"/>
      <c r="O135" s="4"/>
      <c r="P135" s="4"/>
      <c r="Q135" s="4"/>
      <c r="R135" s="4"/>
      <c r="S135" s="4"/>
      <c r="T135" s="4"/>
      <c r="U135" s="225"/>
      <c r="V135" s="225"/>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4"/>
      <c r="BG135" s="4"/>
      <c r="BH135" s="4"/>
      <c r="BI135" s="4"/>
      <c r="BJ135" s="4"/>
      <c r="BK135" s="4"/>
      <c r="BL135" s="4"/>
    </row>
    <row r="136" spans="2:64" s="89" customFormat="1" ht="17" thickBot="1" x14ac:dyDescent="0.25">
      <c r="H136" s="290"/>
      <c r="I136" s="89" t="s">
        <v>82</v>
      </c>
      <c r="J136" s="89">
        <f t="shared" ref="J136:BE136" si="64">J73+J74+J116+J129+J131</f>
        <v>35465.800000000003</v>
      </c>
      <c r="K136" s="89">
        <f t="shared" si="64"/>
        <v>35496.671728056295</v>
      </c>
      <c r="L136" s="89">
        <f t="shared" si="64"/>
        <v>37658.272151943114</v>
      </c>
      <c r="M136" s="89">
        <f t="shared" si="64"/>
        <v>37701.081893186209</v>
      </c>
      <c r="N136" s="89">
        <f t="shared" si="64"/>
        <v>37750.531168344089</v>
      </c>
      <c r="O136" s="89">
        <f t="shared" si="64"/>
        <v>37807.102603821178</v>
      </c>
      <c r="P136" s="89">
        <f t="shared" si="64"/>
        <v>37871.33240820589</v>
      </c>
      <c r="Q136" s="89">
        <f t="shared" si="64"/>
        <v>37943.810396815046</v>
      </c>
      <c r="R136" s="89">
        <f t="shared" si="64"/>
        <v>38025.180647635869</v>
      </c>
      <c r="S136" s="89">
        <f t="shared" si="64"/>
        <v>38116.142724431847</v>
      </c>
      <c r="T136" s="89">
        <f t="shared" si="64"/>
        <v>38217.453392655625</v>
      </c>
      <c r="U136" s="230">
        <f t="shared" ca="1" si="64"/>
        <v>38329.928775373686</v>
      </c>
      <c r="V136" s="230">
        <f t="shared" ca="1" si="64"/>
        <v>43055.912945895529</v>
      </c>
      <c r="W136" s="90">
        <f ca="1">W73+W74+W116+W129+W131</f>
        <v>43177.829490529555</v>
      </c>
      <c r="X136" s="90">
        <f t="shared" ca="1" si="64"/>
        <v>43300.712493796265</v>
      </c>
      <c r="Y136" s="90">
        <f t="shared" ca="1" si="64"/>
        <v>43424.441488232012</v>
      </c>
      <c r="Z136" s="90">
        <f t="shared" ca="1" si="64"/>
        <v>43548.880462737907</v>
      </c>
      <c r="AA136" s="90">
        <f t="shared" ca="1" si="64"/>
        <v>47203.874709230564</v>
      </c>
      <c r="AB136" s="90">
        <f t="shared" ca="1" si="64"/>
        <v>47329.249151004122</v>
      </c>
      <c r="AC136" s="90">
        <f t="shared" ca="1" si="64"/>
        <v>47454.806556011601</v>
      </c>
      <c r="AD136" s="90">
        <f t="shared" ca="1" si="64"/>
        <v>47580.325609188163</v>
      </c>
      <c r="AE136" s="90">
        <f t="shared" ca="1" si="64"/>
        <v>47705.558833030336</v>
      </c>
      <c r="AF136" s="90">
        <f t="shared" ca="1" si="64"/>
        <v>47830.230345027128</v>
      </c>
      <c r="AG136" s="90">
        <f t="shared" ca="1" si="64"/>
        <v>47954.03343970338</v>
      </c>
      <c r="AH136" s="90">
        <f t="shared" ca="1" si="64"/>
        <v>56648.440482138096</v>
      </c>
      <c r="AI136" s="90">
        <f t="shared" ca="1" si="64"/>
        <v>56769.450098857538</v>
      </c>
      <c r="AJ136" s="90">
        <f t="shared" ca="1" si="64"/>
        <v>56898.521614065699</v>
      </c>
      <c r="AK136" s="90">
        <f t="shared" ca="1" si="64"/>
        <v>57036.162439507774</v>
      </c>
      <c r="AL136" s="90">
        <f t="shared" ca="1" si="64"/>
        <v>65890.059201856013</v>
      </c>
      <c r="AM136" s="90">
        <f t="shared" ca="1" si="64"/>
        <v>66046.171561394818</v>
      </c>
      <c r="AN136" s="90">
        <f t="shared" ca="1" si="64"/>
        <v>66212.235021081171</v>
      </c>
      <c r="AO136" s="90">
        <f t="shared" ca="1" si="64"/>
        <v>66388.762418002923</v>
      </c>
      <c r="AP136" s="90">
        <f t="shared" ca="1" si="64"/>
        <v>66576.295487672469</v>
      </c>
      <c r="AQ136" s="90">
        <f t="shared" ca="1" si="64"/>
        <v>66775.406520625649</v>
      </c>
      <c r="AR136" s="90">
        <f t="shared" ca="1" si="64"/>
        <v>66986.700117053027</v>
      </c>
      <c r="AS136" s="90">
        <f t="shared" ca="1" si="64"/>
        <v>67210.815045389216</v>
      </c>
      <c r="AT136" s="90">
        <f t="shared" ca="1" si="64"/>
        <v>69605.191836149199</v>
      </c>
      <c r="AU136" s="90">
        <f t="shared" ca="1" si="64"/>
        <v>69857.012367687275</v>
      </c>
      <c r="AV136" s="90">
        <f t="shared" ca="1" si="64"/>
        <v>70123.795825965819</v>
      </c>
      <c r="AW136" s="90">
        <f t="shared" ca="1" si="64"/>
        <v>70406.338545857521</v>
      </c>
      <c r="AX136" s="90">
        <f t="shared" ca="1" si="64"/>
        <v>70705.482116969288</v>
      </c>
      <c r="AY136" s="90">
        <f t="shared" ca="1" si="64"/>
        <v>71022.11601246873</v>
      </c>
      <c r="AZ136" s="90">
        <f t="shared" ca="1" si="64"/>
        <v>71357.180374918782</v>
      </c>
      <c r="BA136" s="90">
        <f t="shared" ca="1" si="64"/>
        <v>71711.668968681755</v>
      </c>
      <c r="BB136" s="90">
        <f t="shared" ca="1" si="64"/>
        <v>72086.63230904653</v>
      </c>
      <c r="BC136" s="90">
        <f t="shared" ca="1" si="64"/>
        <v>72483.180978860866</v>
      </c>
      <c r="BD136" s="90">
        <f t="shared" ca="1" si="64"/>
        <v>72902.489144118939</v>
      </c>
      <c r="BE136" s="90">
        <f t="shared" ca="1" si="64"/>
        <v>73345.79828066341</v>
      </c>
    </row>
    <row r="137" spans="2:64" s="45" customFormat="1" x14ac:dyDescent="0.2">
      <c r="H137" s="286"/>
      <c r="I137" s="45" t="s">
        <v>84</v>
      </c>
      <c r="J137" s="65">
        <f t="shared" ref="J137:BE137" si="65">J73/J136</f>
        <v>0.39474648816606417</v>
      </c>
      <c r="K137" s="65">
        <f t="shared" si="65"/>
        <v>0.39440317411320869</v>
      </c>
      <c r="L137" s="65">
        <f t="shared" si="65"/>
        <v>0.41159615442420722</v>
      </c>
      <c r="M137" s="65">
        <f t="shared" si="65"/>
        <v>0.4111287852140218</v>
      </c>
      <c r="N137" s="65">
        <f t="shared" si="65"/>
        <v>0.41059024920416509</v>
      </c>
      <c r="O137" s="65">
        <f t="shared" si="65"/>
        <v>0.40997587576132877</v>
      </c>
      <c r="P137" s="65">
        <f t="shared" si="65"/>
        <v>0.40928055640950961</v>
      </c>
      <c r="Q137" s="65">
        <f t="shared" si="65"/>
        <v>0.40849877326239881</v>
      </c>
      <c r="R137" s="65">
        <f t="shared" si="65"/>
        <v>0.40762462494609286</v>
      </c>
      <c r="S137" s="65">
        <f t="shared" si="65"/>
        <v>0.40665185121328512</v>
      </c>
      <c r="T137" s="65">
        <f t="shared" si="65"/>
        <v>0.40557385759718584</v>
      </c>
      <c r="U137" s="140">
        <f t="shared" ca="1" si="65"/>
        <v>0.40438374124917448</v>
      </c>
      <c r="V137" s="140">
        <f t="shared" ca="1" si="65"/>
        <v>0.42677065106226408</v>
      </c>
      <c r="W137" s="66">
        <f ca="1">W73/W136</f>
        <v>0.42556562515562057</v>
      </c>
      <c r="X137" s="66">
        <f t="shared" ca="1" si="65"/>
        <v>0.42435791333993877</v>
      </c>
      <c r="Y137" s="66">
        <f t="shared" ca="1" si="65"/>
        <v>0.42314879294370683</v>
      </c>
      <c r="Z137" s="66">
        <f t="shared" ca="1" si="65"/>
        <v>0.42193966422908058</v>
      </c>
      <c r="AA137" s="66">
        <f t="shared" ca="1" si="65"/>
        <v>0.43375676522580425</v>
      </c>
      <c r="AB137" s="66">
        <f t="shared" ca="1" si="65"/>
        <v>0.43260775032949383</v>
      </c>
      <c r="AC137" s="66">
        <f t="shared" ca="1" si="65"/>
        <v>0.43146314327154739</v>
      </c>
      <c r="AD137" s="66">
        <f t="shared" ca="1" si="65"/>
        <v>0.43032492396491934</v>
      </c>
      <c r="AE137" s="66">
        <f t="shared" ca="1" si="65"/>
        <v>0.42919526572705269</v>
      </c>
      <c r="AF137" s="66">
        <f t="shared" ca="1" si="65"/>
        <v>0.42807655017134516</v>
      </c>
      <c r="AG137" s="66">
        <f t="shared" ca="1" si="65"/>
        <v>0.42697138345505248</v>
      </c>
      <c r="AH137" s="66">
        <f t="shared" ca="1" si="65"/>
        <v>0.4184360557546869</v>
      </c>
      <c r="AI137" s="66">
        <f t="shared" ca="1" si="65"/>
        <v>0.41754411851308437</v>
      </c>
      <c r="AJ137" s="66">
        <f t="shared" ca="1" si="65"/>
        <v>0.41659694008886644</v>
      </c>
      <c r="AK137" s="66">
        <f t="shared" ca="1" si="65"/>
        <v>0.41559159989313904</v>
      </c>
      <c r="AL137" s="66">
        <f t="shared" ca="1" si="65"/>
        <v>0.46014148973698255</v>
      </c>
      <c r="AM137" s="66">
        <f t="shared" ca="1" si="65"/>
        <v>0.45905386009871096</v>
      </c>
      <c r="AN137" s="66">
        <f t="shared" ca="1" si="65"/>
        <v>0.4579025310102714</v>
      </c>
      <c r="AO137" s="66">
        <f t="shared" ca="1" si="65"/>
        <v>0.4566849704036407</v>
      </c>
      <c r="AP137" s="66">
        <f t="shared" ca="1" si="65"/>
        <v>0.45539857359011421</v>
      </c>
      <c r="AQ137" s="66">
        <f t="shared" ca="1" si="65"/>
        <v>0.45404066526551384</v>
      </c>
      <c r="AR137" s="66">
        <f t="shared" ca="1" si="65"/>
        <v>0.4526085020910241</v>
      </c>
      <c r="AS137" s="66">
        <f t="shared" ca="1" si="65"/>
        <v>0.45109927590559579</v>
      </c>
      <c r="AT137" s="66">
        <f t="shared" ca="1" si="65"/>
        <v>0.45736081835589126</v>
      </c>
      <c r="AU137" s="66">
        <f t="shared" ca="1" si="65"/>
        <v>0.45571212425232921</v>
      </c>
      <c r="AV137" s="66">
        <f t="shared" ca="1" si="65"/>
        <v>0.45397838387140016</v>
      </c>
      <c r="AW137" s="66">
        <f t="shared" ca="1" si="65"/>
        <v>0.45215655518380948</v>
      </c>
      <c r="AX137" s="66">
        <f t="shared" ca="1" si="65"/>
        <v>0.45024355321324777</v>
      </c>
      <c r="AY137" s="66">
        <f t="shared" ca="1" si="65"/>
        <v>0.44823625776527221</v>
      </c>
      <c r="AZ137" s="66">
        <f t="shared" ca="1" si="65"/>
        <v>0.44613152219211738</v>
      </c>
      <c r="BA137" s="66">
        <f t="shared" ca="1" si="65"/>
        <v>0.44392618325342542</v>
      </c>
      <c r="BB137" s="66">
        <f t="shared" ca="1" si="65"/>
        <v>0.44161707212954238</v>
      </c>
      <c r="BC137" s="66">
        <f t="shared" ca="1" si="65"/>
        <v>0.43920102663932931</v>
      </c>
      <c r="BD137" s="66">
        <f t="shared" ca="1" si="65"/>
        <v>0.43667490470821752</v>
      </c>
      <c r="BE137" s="66">
        <f t="shared" ca="1" si="65"/>
        <v>0.43403559912433004</v>
      </c>
      <c r="BF137" s="67"/>
      <c r="BG137" s="67"/>
      <c r="BH137" s="67"/>
      <c r="BI137" s="67"/>
      <c r="BJ137" s="67"/>
      <c r="BK137" s="67"/>
      <c r="BL137" s="67"/>
    </row>
    <row r="138" spans="2:64" s="45" customFormat="1" x14ac:dyDescent="0.2">
      <c r="H138" s="286"/>
      <c r="I138" s="45" t="s">
        <v>137</v>
      </c>
      <c r="J138" s="65">
        <f t="shared" ref="J138:BE138" si="66">J74/J136</f>
        <v>0.10432585758674554</v>
      </c>
      <c r="K138" s="65">
        <f t="shared" si="66"/>
        <v>0.1042351245870623</v>
      </c>
      <c r="L138" s="65">
        <f t="shared" si="66"/>
        <v>0.10422676813645247</v>
      </c>
      <c r="M138" s="65">
        <f t="shared" si="66"/>
        <v>0.10410841819129263</v>
      </c>
      <c r="N138" s="65">
        <f t="shared" si="66"/>
        <v>0.10397204697589341</v>
      </c>
      <c r="O138" s="65">
        <f t="shared" si="66"/>
        <v>0.10381647176536873</v>
      </c>
      <c r="P138" s="65">
        <f t="shared" si="66"/>
        <v>0.10364039896176291</v>
      </c>
      <c r="Q138" s="65">
        <f t="shared" si="66"/>
        <v>0.1034424312938655</v>
      </c>
      <c r="R138" s="65">
        <f t="shared" si="66"/>
        <v>0.10322107438151061</v>
      </c>
      <c r="S138" s="65">
        <f t="shared" si="66"/>
        <v>0.10297474296852542</v>
      </c>
      <c r="T138" s="65">
        <f t="shared" si="66"/>
        <v>0.10270176716573901</v>
      </c>
      <c r="U138" s="140">
        <f t="shared" ca="1" si="66"/>
        <v>0.10240039899374256</v>
      </c>
      <c r="V138" s="140">
        <f t="shared" ca="1" si="66"/>
        <v>0.11035069691752829</v>
      </c>
      <c r="W138" s="66">
        <f t="shared" ca="1" si="66"/>
        <v>0.11003911164738189</v>
      </c>
      <c r="X138" s="66">
        <f t="shared" ca="1" si="66"/>
        <v>0.10972683187789846</v>
      </c>
      <c r="Y138" s="66">
        <f t="shared" ca="1" si="66"/>
        <v>0.10941418788972991</v>
      </c>
      <c r="Z138" s="66">
        <f t="shared" ca="1" si="66"/>
        <v>0.10910154175066226</v>
      </c>
      <c r="AA138" s="66">
        <f t="shared" ca="1" si="66"/>
        <v>0.11400017547601266</v>
      </c>
      <c r="AB138" s="66">
        <f t="shared" ca="1" si="66"/>
        <v>0.11369819079172595</v>
      </c>
      <c r="AC138" s="66">
        <f t="shared" ca="1" si="66"/>
        <v>0.11339736457777848</v>
      </c>
      <c r="AD138" s="66">
        <f t="shared" ca="1" si="66"/>
        <v>0.11309821719590829</v>
      </c>
      <c r="AE138" s="66">
        <f t="shared" ca="1" si="66"/>
        <v>0.11280131983852025</v>
      </c>
      <c r="AF138" s="66">
        <f t="shared" ca="1" si="66"/>
        <v>0.11250729844246891</v>
      </c>
      <c r="AG138" s="66">
        <f t="shared" ca="1" si="66"/>
        <v>0.1122168379593407</v>
      </c>
      <c r="AH138" s="66">
        <f t="shared" ca="1" si="66"/>
        <v>0.13088290581164044</v>
      </c>
      <c r="AI138" s="66">
        <f t="shared" ca="1" si="66"/>
        <v>0.13060391613955777</v>
      </c>
      <c r="AJ138" s="66">
        <f t="shared" ca="1" si="66"/>
        <v>0.1303076475394245</v>
      </c>
      <c r="AK138" s="66">
        <f t="shared" ca="1" si="66"/>
        <v>0.12999318647820279</v>
      </c>
      <c r="AL138" s="66">
        <f t="shared" ca="1" si="66"/>
        <v>0.12758468579070878</v>
      </c>
      <c r="AM138" s="66">
        <f t="shared" ca="1" si="66"/>
        <v>0.1272831157546426</v>
      </c>
      <c r="AN138" s="66">
        <f t="shared" ca="1" si="66"/>
        <v>0.12696388359830252</v>
      </c>
      <c r="AO138" s="66">
        <f t="shared" ca="1" si="66"/>
        <v>0.1266262872482822</v>
      </c>
      <c r="AP138" s="66">
        <f t="shared" ca="1" si="66"/>
        <v>0.12626960449544075</v>
      </c>
      <c r="AQ138" s="66">
        <f t="shared" ca="1" si="66"/>
        <v>0.12589309355089248</v>
      </c>
      <c r="AR138" s="66">
        <f t="shared" ca="1" si="66"/>
        <v>0.12549599376160214</v>
      </c>
      <c r="AS138" s="66">
        <f t="shared" ca="1" si="66"/>
        <v>0.12507752650109702</v>
      </c>
      <c r="AT138" s="66">
        <f t="shared" ca="1" si="66"/>
        <v>0.12681368145322439</v>
      </c>
      <c r="AU138" s="66">
        <f t="shared" ca="1" si="66"/>
        <v>0.12635654354269127</v>
      </c>
      <c r="AV138" s="66">
        <f t="shared" ca="1" si="66"/>
        <v>0.12587582461888824</v>
      </c>
      <c r="AW138" s="66">
        <f t="shared" ca="1" si="66"/>
        <v>0.12537068121005626</v>
      </c>
      <c r="AX138" s="66">
        <f t="shared" ca="1" si="66"/>
        <v>0.12484025793640052</v>
      </c>
      <c r="AY138" s="66">
        <f t="shared" ca="1" si="66"/>
        <v>0.1242836896530982</v>
      </c>
      <c r="AZ138" s="66">
        <f t="shared" ca="1" si="66"/>
        <v>0.12370010388054163</v>
      </c>
      <c r="BA138" s="66">
        <f t="shared" ca="1" si="66"/>
        <v>0.12308862353844978</v>
      </c>
      <c r="BB138" s="66">
        <f t="shared" ca="1" si="66"/>
        <v>0.12244836999955493</v>
      </c>
      <c r="BC138" s="66">
        <f t="shared" ca="1" si="66"/>
        <v>0.12177846647726859</v>
      </c>
      <c r="BD138" s="66">
        <f t="shared" ca="1" si="66"/>
        <v>0.12107804176000576</v>
      </c>
      <c r="BE138" s="66">
        <f t="shared" ca="1" si="66"/>
        <v>0.12034623430265515</v>
      </c>
      <c r="BF138" s="67"/>
      <c r="BG138" s="67"/>
      <c r="BH138" s="67"/>
      <c r="BI138" s="67"/>
      <c r="BJ138" s="67"/>
      <c r="BK138" s="67"/>
      <c r="BL138" s="67"/>
    </row>
    <row r="139" spans="2:64" s="68" customFormat="1" x14ac:dyDescent="0.2">
      <c r="H139" s="291"/>
      <c r="I139" s="68" t="s">
        <v>85</v>
      </c>
      <c r="J139" s="65">
        <f t="shared" ref="J139:BE139" si="67">J116/J136</f>
        <v>0.18615116534802539</v>
      </c>
      <c r="K139" s="65">
        <f t="shared" si="67"/>
        <v>0.18610195487084691</v>
      </c>
      <c r="L139" s="65">
        <f t="shared" si="67"/>
        <v>0.1861476801621737</v>
      </c>
      <c r="M139" s="65">
        <f t="shared" si="67"/>
        <v>0.18604240641878381</v>
      </c>
      <c r="N139" s="65">
        <f t="shared" si="67"/>
        <v>0.18590466896224714</v>
      </c>
      <c r="O139" s="65">
        <f t="shared" si="67"/>
        <v>0.1857322967481323</v>
      </c>
      <c r="P139" s="65">
        <f t="shared" si="67"/>
        <v>0.18552291544085256</v>
      </c>
      <c r="Q139" s="65">
        <f t="shared" si="67"/>
        <v>0.18527395974417185</v>
      </c>
      <c r="R139" s="65">
        <f t="shared" si="67"/>
        <v>0.18498268463682693</v>
      </c>
      <c r="S139" s="65">
        <f t="shared" si="67"/>
        <v>0.18464617605413552</v>
      </c>
      <c r="T139" s="65">
        <f t="shared" si="67"/>
        <v>0.18426136162576665</v>
      </c>
      <c r="U139" s="140">
        <f t="shared" ca="1" si="67"/>
        <v>0.18382502198978604</v>
      </c>
      <c r="V139" s="140">
        <f t="shared" ca="1" si="67"/>
        <v>0.18464362862285713</v>
      </c>
      <c r="W139" s="66">
        <f ca="1">W116/W136</f>
        <v>0.18412227047549298</v>
      </c>
      <c r="X139" s="66">
        <f t="shared" ca="1" si="67"/>
        <v>0.18359975026136127</v>
      </c>
      <c r="Y139" s="66">
        <f t="shared" ca="1" si="67"/>
        <v>0.18307662062054256</v>
      </c>
      <c r="Z139" s="66">
        <f t="shared" ca="1" si="67"/>
        <v>0.18255348738074506</v>
      </c>
      <c r="AA139" s="66">
        <f t="shared" ca="1" si="67"/>
        <v>0.18536613898538642</v>
      </c>
      <c r="AB139" s="66">
        <f t="shared" ca="1" si="67"/>
        <v>0.18487510697841616</v>
      </c>
      <c r="AC139" s="66">
        <f t="shared" ca="1" si="67"/>
        <v>0.18438595866305443</v>
      </c>
      <c r="AD139" s="66">
        <f t="shared" ca="1" si="67"/>
        <v>0.18389954015594842</v>
      </c>
      <c r="AE139" s="66">
        <f t="shared" ca="1" si="67"/>
        <v>0.18341678022523619</v>
      </c>
      <c r="AF139" s="66">
        <f t="shared" ca="1" si="67"/>
        <v>0.182938696654421</v>
      </c>
      <c r="AG139" s="66">
        <f t="shared" ca="1" si="67"/>
        <v>0.18246640318591986</v>
      </c>
      <c r="AH139" s="66">
        <f t="shared" ca="1" si="67"/>
        <v>0.21289200368724459</v>
      </c>
      <c r="AI139" s="66">
        <f t="shared" ca="1" si="67"/>
        <v>0.21243820362886873</v>
      </c>
      <c r="AJ139" s="66">
        <f t="shared" ca="1" si="67"/>
        <v>0.21195629794744414</v>
      </c>
      <c r="AK139" s="66">
        <f t="shared" ca="1" si="67"/>
        <v>0.21144480070500477</v>
      </c>
      <c r="AL139" s="66">
        <f t="shared" ca="1" si="67"/>
        <v>0.19972663796953008</v>
      </c>
      <c r="AM139" s="66">
        <f t="shared" ca="1" si="67"/>
        <v>0.199254547067377</v>
      </c>
      <c r="AN139" s="66">
        <f t="shared" ca="1" si="67"/>
        <v>0.19875480711095186</v>
      </c>
      <c r="AO139" s="66">
        <f t="shared" ca="1" si="67"/>
        <v>0.19822631904388907</v>
      </c>
      <c r="AP139" s="66">
        <f t="shared" ca="1" si="67"/>
        <v>0.19766795228846515</v>
      </c>
      <c r="AQ139" s="66">
        <f t="shared" ca="1" si="67"/>
        <v>0.19707854561596908</v>
      </c>
      <c r="AR139" s="66">
        <f t="shared" ca="1" si="67"/>
        <v>0.19645690826692649</v>
      </c>
      <c r="AS139" s="66">
        <f t="shared" ca="1" si="67"/>
        <v>0.1958018213454592</v>
      </c>
      <c r="AT139" s="66">
        <f t="shared" ca="1" si="67"/>
        <v>0.19223422343979357</v>
      </c>
      <c r="AU139" s="66">
        <f t="shared" ca="1" si="67"/>
        <v>0.19154125758446006</v>
      </c>
      <c r="AV139" s="66">
        <f t="shared" ca="1" si="67"/>
        <v>0.19081254576132622</v>
      </c>
      <c r="AW139" s="66">
        <f t="shared" ca="1" si="67"/>
        <v>0.19004680936908719</v>
      </c>
      <c r="AX139" s="66">
        <f t="shared" ca="1" si="67"/>
        <v>0.18924275175529404</v>
      </c>
      <c r="AY139" s="66">
        <f t="shared" ca="1" si="67"/>
        <v>0.18839906146489502</v>
      </c>
      <c r="AZ139" s="66">
        <f t="shared" ca="1" si="67"/>
        <v>0.18751441592419044</v>
      </c>
      <c r="BA139" s="66">
        <f t="shared" ca="1" si="67"/>
        <v>0.18658748558541557</v>
      </c>
      <c r="BB139" s="66">
        <f t="shared" ca="1" si="67"/>
        <v>0.18561693855576064</v>
      </c>
      <c r="BC139" s="66">
        <f t="shared" ca="1" si="67"/>
        <v>0.18460144573266335</v>
      </c>
      <c r="BD139" s="66">
        <f t="shared" ca="1" si="67"/>
        <v>0.1835396864645932</v>
      </c>
      <c r="BE139" s="66">
        <f t="shared" ca="1" si="67"/>
        <v>0.18243035475322628</v>
      </c>
      <c r="BF139" s="69"/>
      <c r="BG139" s="69"/>
      <c r="BH139" s="69"/>
      <c r="BI139" s="69"/>
      <c r="BJ139" s="69"/>
      <c r="BK139" s="69"/>
      <c r="BL139" s="69"/>
    </row>
    <row r="140" spans="2:64" s="86" customFormat="1" x14ac:dyDescent="0.2">
      <c r="H140" s="286"/>
      <c r="I140" s="86" t="s">
        <v>86</v>
      </c>
      <c r="J140" s="143">
        <f t="shared" ref="J140:BE140" si="68">J129/J136</f>
        <v>0.31345690778158108</v>
      </c>
      <c r="K140" s="143">
        <f t="shared" si="68"/>
        <v>0.31372502122971768</v>
      </c>
      <c r="L140" s="143">
        <f t="shared" si="68"/>
        <v>0.29633542568030385</v>
      </c>
      <c r="M140" s="143">
        <f t="shared" si="68"/>
        <v>0.29673422592940896</v>
      </c>
      <c r="N140" s="143">
        <f t="shared" si="68"/>
        <v>0.29720549017477377</v>
      </c>
      <c r="O140" s="143">
        <f t="shared" si="68"/>
        <v>0.2977540030917043</v>
      </c>
      <c r="P140" s="143">
        <f t="shared" si="68"/>
        <v>0.29838499772414301</v>
      </c>
      <c r="Q140" s="143">
        <f t="shared" si="68"/>
        <v>0.29910412699068184</v>
      </c>
      <c r="R140" s="143">
        <f t="shared" si="68"/>
        <v>0.29991743771032892</v>
      </c>
      <c r="S140" s="143">
        <f t="shared" si="68"/>
        <v>0.30083134593001326</v>
      </c>
      <c r="T140" s="143">
        <f t="shared" si="68"/>
        <v>0.30185261218446546</v>
      </c>
      <c r="U140" s="231">
        <f t="shared" ca="1" si="68"/>
        <v>0.30298831552486039</v>
      </c>
      <c r="V140" s="231">
        <f t="shared" ca="1" si="68"/>
        <v>0.27173408822547246</v>
      </c>
      <c r="W140" s="175">
        <f t="shared" ca="1" si="68"/>
        <v>0.27298367315616634</v>
      </c>
      <c r="X140" s="175">
        <f t="shared" ca="1" si="68"/>
        <v>0.27423604331449791</v>
      </c>
      <c r="Y140" s="175">
        <f t="shared" ca="1" si="68"/>
        <v>0.27548987413937581</v>
      </c>
      <c r="Z140" s="175">
        <f t="shared" ca="1" si="68"/>
        <v>0.27674371359024258</v>
      </c>
      <c r="AA140" s="175">
        <f t="shared" ca="1" si="68"/>
        <v>0.25720686238960583</v>
      </c>
      <c r="AB140" s="175">
        <f t="shared" ca="1" si="68"/>
        <v>0.25841765712924208</v>
      </c>
      <c r="AC140" s="175">
        <f t="shared" ca="1" si="68"/>
        <v>0.25962380703135601</v>
      </c>
      <c r="AD140" s="175">
        <f t="shared" ca="1" si="68"/>
        <v>0.26082322572770478</v>
      </c>
      <c r="AE140" s="175">
        <f t="shared" ca="1" si="68"/>
        <v>0.26201362304664982</v>
      </c>
      <c r="AF140" s="175">
        <f t="shared" ca="1" si="68"/>
        <v>0.26319248932101186</v>
      </c>
      <c r="AG140" s="175">
        <f t="shared" ca="1" si="68"/>
        <v>0.2643570782665558</v>
      </c>
      <c r="AH140" s="175">
        <f t="shared" ca="1" si="68"/>
        <v>0.22532933992334747</v>
      </c>
      <c r="AI140" s="175">
        <f t="shared" ca="1" si="68"/>
        <v>0.22637159809831803</v>
      </c>
      <c r="AJ140" s="175">
        <f t="shared" ca="1" si="68"/>
        <v>0.22747840742273095</v>
      </c>
      <c r="AK140" s="175">
        <f t="shared" ca="1" si="68"/>
        <v>0.2286531807013315</v>
      </c>
      <c r="AL140" s="175">
        <f t="shared" ca="1" si="68"/>
        <v>0.19951792126804702</v>
      </c>
      <c r="AM140" s="175">
        <f t="shared" ca="1" si="68"/>
        <v>0.20073467029199107</v>
      </c>
      <c r="AN140" s="175">
        <f t="shared" ca="1" si="68"/>
        <v>0.20202268093026648</v>
      </c>
      <c r="AO140" s="175">
        <f t="shared" ca="1" si="68"/>
        <v>0.20338478584868799</v>
      </c>
      <c r="AP140" s="175">
        <f t="shared" ca="1" si="68"/>
        <v>0.20482389895501199</v>
      </c>
      <c r="AQ140" s="175">
        <f t="shared" ca="1" si="68"/>
        <v>0.2063430131556776</v>
      </c>
      <c r="AR140" s="175">
        <f t="shared" ca="1" si="68"/>
        <v>0.20794519746858239</v>
      </c>
      <c r="AS140" s="175">
        <f t="shared" ca="1" si="68"/>
        <v>0.20963359342931503</v>
      </c>
      <c r="AT140" s="175">
        <f t="shared" ca="1" si="68"/>
        <v>0.20486068007831543</v>
      </c>
      <c r="AU140" s="175">
        <f t="shared" ca="1" si="68"/>
        <v>0.20669705524732065</v>
      </c>
      <c r="AV140" s="175">
        <f t="shared" ca="1" si="68"/>
        <v>0.20862815803840906</v>
      </c>
      <c r="AW140" s="175">
        <f t="shared" ca="1" si="68"/>
        <v>0.21065737677391899</v>
      </c>
      <c r="AX140" s="175">
        <f t="shared" ca="1" si="68"/>
        <v>0.21278814761212803</v>
      </c>
      <c r="AY140" s="175">
        <f t="shared" ca="1" si="68"/>
        <v>0.21502394593854623</v>
      </c>
      <c r="AZ140" s="175">
        <f t="shared" ca="1" si="68"/>
        <v>0.21736827660335117</v>
      </c>
      <c r="BA140" s="175">
        <f t="shared" ca="1" si="68"/>
        <v>0.21982466293815042</v>
      </c>
      <c r="BB140" s="175">
        <f t="shared" ca="1" si="68"/>
        <v>0.22239663448897407</v>
      </c>
      <c r="BC140" s="175">
        <f t="shared" ca="1" si="68"/>
        <v>0.22508771340763367</v>
      </c>
      <c r="BD140" s="175">
        <f t="shared" ca="1" si="68"/>
        <v>0.22790139945051471</v>
      </c>
      <c r="BE140" s="175">
        <f t="shared" ca="1" si="68"/>
        <v>0.23084115354267548</v>
      </c>
      <c r="BF140" s="176"/>
      <c r="BG140" s="176"/>
      <c r="BH140" s="176"/>
      <c r="BI140" s="176"/>
      <c r="BJ140" s="176"/>
      <c r="BK140" s="176"/>
      <c r="BL140" s="176"/>
    </row>
    <row r="141" spans="2:64" s="70" customFormat="1" ht="17" thickBot="1" x14ac:dyDescent="0.25">
      <c r="H141" s="292"/>
      <c r="I141" s="70" t="s">
        <v>138</v>
      </c>
      <c r="J141" s="71">
        <f t="shared" ref="J141:BE141" si="69">J131/J136</f>
        <v>1.3195811175837004E-3</v>
      </c>
      <c r="K141" s="71">
        <f t="shared" si="69"/>
        <v>1.5347251991643304E-3</v>
      </c>
      <c r="L141" s="71">
        <f t="shared" si="69"/>
        <v>1.6939715968627179E-3</v>
      </c>
      <c r="M141" s="71">
        <f t="shared" si="69"/>
        <v>1.9861642464928738E-3</v>
      </c>
      <c r="N141" s="71">
        <f t="shared" si="69"/>
        <v>2.3275446829207173E-3</v>
      </c>
      <c r="O141" s="71">
        <f t="shared" si="69"/>
        <v>2.7213526334658273E-3</v>
      </c>
      <c r="P141" s="71">
        <f t="shared" si="69"/>
        <v>3.1711314637318977E-3</v>
      </c>
      <c r="Q141" s="71">
        <f t="shared" si="69"/>
        <v>3.6807087088821045E-3</v>
      </c>
      <c r="R141" s="71">
        <f t="shared" si="69"/>
        <v>4.254178325240685E-3</v>
      </c>
      <c r="S141" s="71">
        <f t="shared" si="69"/>
        <v>4.8958838340405139E-3</v>
      </c>
      <c r="T141" s="71">
        <f t="shared" si="69"/>
        <v>5.6104014268430844E-3</v>
      </c>
      <c r="U141" s="232">
        <f t="shared" ca="1" si="69"/>
        <v>6.4025222424365603E-3</v>
      </c>
      <c r="V141" s="232">
        <f t="shared" ca="1" si="69"/>
        <v>6.5009351718781248E-3</v>
      </c>
      <c r="W141" s="72">
        <f t="shared" ca="1" si="69"/>
        <v>7.2893195653383315E-3</v>
      </c>
      <c r="X141" s="72">
        <f t="shared" ca="1" si="69"/>
        <v>8.0794612063036161E-3</v>
      </c>
      <c r="Y141" s="72">
        <f t="shared" ca="1" si="69"/>
        <v>8.8705244066450001E-3</v>
      </c>
      <c r="Z141" s="72">
        <f t="shared" ca="1" si="69"/>
        <v>9.6615930492695602E-3</v>
      </c>
      <c r="AA141" s="72">
        <f t="shared" ca="1" si="69"/>
        <v>9.6700579231908702E-3</v>
      </c>
      <c r="AB141" s="72">
        <f t="shared" ca="1" si="69"/>
        <v>1.0401294771121842E-2</v>
      </c>
      <c r="AC141" s="72">
        <f t="shared" ca="1" si="69"/>
        <v>1.112972645626361E-2</v>
      </c>
      <c r="AD141" s="72">
        <f t="shared" ca="1" si="69"/>
        <v>1.1854092955519268E-2</v>
      </c>
      <c r="AE141" s="72">
        <f t="shared" ca="1" si="69"/>
        <v>1.2573011162541163E-2</v>
      </c>
      <c r="AF141" s="72">
        <f t="shared" ca="1" si="69"/>
        <v>1.3284965410753049E-2</v>
      </c>
      <c r="AG141" s="72">
        <f t="shared" ca="1" si="69"/>
        <v>1.3988297133131202E-2</v>
      </c>
      <c r="AH141" s="72">
        <f t="shared" ca="1" si="69"/>
        <v>1.2459694823080601E-2</v>
      </c>
      <c r="AI141" s="72">
        <f t="shared" ca="1" si="69"/>
        <v>1.304216362017112E-2</v>
      </c>
      <c r="AJ141" s="72">
        <f t="shared" ca="1" si="69"/>
        <v>1.3660707001533986E-2</v>
      </c>
      <c r="AK141" s="72">
        <f t="shared" ca="1" si="69"/>
        <v>1.4317232222321908E-2</v>
      </c>
      <c r="AL141" s="72">
        <f t="shared" ca="1" si="69"/>
        <v>1.3029265234731538E-2</v>
      </c>
      <c r="AM141" s="72">
        <f t="shared" ca="1" si="69"/>
        <v>1.367380678727829E-2</v>
      </c>
      <c r="AN141" s="72">
        <f t="shared" ca="1" si="69"/>
        <v>1.4356097350207793E-2</v>
      </c>
      <c r="AO141" s="72">
        <f t="shared" ca="1" si="69"/>
        <v>1.5077637455500127E-2</v>
      </c>
      <c r="AP141" s="72">
        <f t="shared" ca="1" si="69"/>
        <v>1.5839970670967818E-2</v>
      </c>
      <c r="AQ141" s="72">
        <f t="shared" ca="1" si="69"/>
        <v>1.664468241194704E-2</v>
      </c>
      <c r="AR141" s="72">
        <f t="shared" ca="1" si="69"/>
        <v>1.7493398411864841E-2</v>
      </c>
      <c r="AS141" s="72">
        <f t="shared" ca="1" si="69"/>
        <v>1.8387782818532969E-2</v>
      </c>
      <c r="AT141" s="72">
        <f t="shared" ca="1" si="69"/>
        <v>1.8730596672775178E-2</v>
      </c>
      <c r="AU141" s="72">
        <f t="shared" ca="1" si="69"/>
        <v>1.9693019373198718E-2</v>
      </c>
      <c r="AV141" s="72">
        <f t="shared" ca="1" si="69"/>
        <v>2.0705087709976273E-2</v>
      </c>
      <c r="AW141" s="72">
        <f t="shared" ca="1" si="69"/>
        <v>2.176857746312811E-2</v>
      </c>
      <c r="AX141" s="72">
        <f t="shared" ca="1" si="69"/>
        <v>2.2885289482929484E-2</v>
      </c>
      <c r="AY141" s="72">
        <f t="shared" ca="1" si="69"/>
        <v>2.4057045178188345E-2</v>
      </c>
      <c r="AZ141" s="72">
        <f t="shared" ca="1" si="69"/>
        <v>2.528568139979958E-2</v>
      </c>
      <c r="BA141" s="72">
        <f t="shared" ca="1" si="69"/>
        <v>2.6573044684558886E-2</v>
      </c>
      <c r="BB141" s="72">
        <f t="shared" ca="1" si="69"/>
        <v>2.7920984826167932E-2</v>
      </c>
      <c r="BC141" s="72">
        <f t="shared" ca="1" si="69"/>
        <v>2.9331347743105148E-2</v>
      </c>
      <c r="BD141" s="72">
        <f t="shared" ca="1" si="69"/>
        <v>3.0805967616668647E-2</v>
      </c>
      <c r="BE141" s="72">
        <f t="shared" ca="1" si="69"/>
        <v>3.2346658277113124E-2</v>
      </c>
      <c r="BF141" s="73"/>
      <c r="BG141" s="73"/>
      <c r="BH141" s="73"/>
      <c r="BI141" s="73"/>
      <c r="BJ141" s="73"/>
      <c r="BK141" s="73"/>
      <c r="BL141" s="73"/>
    </row>
    <row r="142" spans="2:64" ht="17" thickBot="1" x14ac:dyDescent="0.25">
      <c r="J142" s="4"/>
      <c r="K142" s="4"/>
      <c r="L142" s="4"/>
      <c r="M142" s="4"/>
      <c r="N142" s="4"/>
      <c r="O142" s="4"/>
      <c r="P142" s="4"/>
      <c r="Q142" s="4"/>
      <c r="R142" s="4"/>
      <c r="S142" s="4"/>
      <c r="T142" s="4"/>
      <c r="U142" s="225"/>
      <c r="V142" s="225"/>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4"/>
      <c r="BG142" s="4"/>
      <c r="BH142" s="4"/>
      <c r="BI142" s="4"/>
      <c r="BJ142" s="4"/>
      <c r="BK142" s="4"/>
      <c r="BL142" s="4"/>
    </row>
    <row r="143" spans="2:64" s="62" customFormat="1" ht="17" thickBot="1" x14ac:dyDescent="0.25">
      <c r="H143" s="293"/>
      <c r="I143" s="62" t="s">
        <v>206</v>
      </c>
      <c r="J143" s="63"/>
      <c r="K143" s="63"/>
      <c r="L143" s="63"/>
      <c r="M143" s="63"/>
      <c r="N143" s="63"/>
      <c r="O143" s="63"/>
      <c r="P143" s="63"/>
      <c r="Q143" s="63"/>
      <c r="R143" s="63"/>
      <c r="S143" s="63"/>
      <c r="T143" s="63"/>
      <c r="U143" s="233"/>
      <c r="V143" s="233"/>
      <c r="W143" s="64"/>
      <c r="X143" s="64"/>
      <c r="Y143" s="64"/>
      <c r="Z143" s="64"/>
      <c r="AA143" s="64"/>
      <c r="AB143" s="64"/>
      <c r="AC143" s="64"/>
      <c r="AD143" s="64"/>
      <c r="AE143" s="64"/>
      <c r="AF143" s="64"/>
      <c r="AG143" s="64"/>
      <c r="AH143" s="64"/>
      <c r="AI143" s="64"/>
      <c r="AJ143" s="64"/>
      <c r="AK143" s="64"/>
      <c r="AL143" s="64"/>
      <c r="AM143" s="64"/>
      <c r="AN143" s="64"/>
      <c r="AO143" s="64"/>
      <c r="AP143" s="64"/>
      <c r="AQ143" s="64"/>
      <c r="AR143" s="64"/>
      <c r="AS143" s="64"/>
      <c r="AT143" s="64"/>
      <c r="AU143" s="64"/>
      <c r="AV143" s="64"/>
      <c r="AW143" s="64"/>
      <c r="AX143" s="64"/>
      <c r="AY143" s="64"/>
      <c r="AZ143" s="64"/>
      <c r="BA143" s="64"/>
      <c r="BB143" s="64"/>
      <c r="BC143" s="64"/>
      <c r="BD143" s="64"/>
      <c r="BE143" s="64"/>
      <c r="BF143" s="63"/>
      <c r="BG143" s="63"/>
      <c r="BH143" s="63"/>
      <c r="BI143" s="63"/>
      <c r="BJ143" s="63"/>
      <c r="BK143" s="63"/>
      <c r="BL143" s="63"/>
    </row>
    <row r="144" spans="2:64" s="87" customFormat="1" x14ac:dyDescent="0.2">
      <c r="H144" s="294"/>
      <c r="I144" s="87" t="s">
        <v>43</v>
      </c>
      <c r="J144" s="87">
        <f t="shared" ref="J144:S148" si="70">SUMIF($H$12:$H$140,$I144,J$12:J$140)</f>
        <v>6550</v>
      </c>
      <c r="K144" s="87">
        <f t="shared" si="70"/>
        <v>6550</v>
      </c>
      <c r="L144" s="87">
        <f t="shared" si="70"/>
        <v>6550</v>
      </c>
      <c r="M144" s="87">
        <f t="shared" si="70"/>
        <v>6550</v>
      </c>
      <c r="N144" s="87">
        <f t="shared" si="70"/>
        <v>6550</v>
      </c>
      <c r="O144" s="87">
        <f t="shared" si="70"/>
        <v>6550</v>
      </c>
      <c r="P144" s="87">
        <f t="shared" si="70"/>
        <v>6550</v>
      </c>
      <c r="Q144" s="87">
        <f t="shared" si="70"/>
        <v>6550</v>
      </c>
      <c r="R144" s="87">
        <f t="shared" si="70"/>
        <v>6550</v>
      </c>
      <c r="S144" s="87">
        <f t="shared" si="70"/>
        <v>6550</v>
      </c>
      <c r="T144" s="87">
        <f t="shared" ref="T144:AC148" si="71">SUMIF($H$12:$H$140,$I144,T$12:T$140)</f>
        <v>6550</v>
      </c>
      <c r="U144" s="234">
        <f t="shared" si="71"/>
        <v>6550</v>
      </c>
      <c r="V144" s="234">
        <f t="shared" si="71"/>
        <v>6837.5000000000009</v>
      </c>
      <c r="W144" s="151">
        <f t="shared" si="71"/>
        <v>6837.5000000000009</v>
      </c>
      <c r="X144" s="151">
        <f t="shared" si="71"/>
        <v>6837.5000000000009</v>
      </c>
      <c r="Y144" s="151">
        <f t="shared" si="71"/>
        <v>6837.5000000000009</v>
      </c>
      <c r="Z144" s="151">
        <f t="shared" si="71"/>
        <v>6837.5000000000009</v>
      </c>
      <c r="AA144" s="151">
        <f t="shared" si="71"/>
        <v>6837.5000000000009</v>
      </c>
      <c r="AB144" s="151">
        <f t="shared" si="71"/>
        <v>6837.5000000000009</v>
      </c>
      <c r="AC144" s="151">
        <f t="shared" si="71"/>
        <v>6837.5000000000009</v>
      </c>
      <c r="AD144" s="151">
        <f t="shared" ref="AD144:AM148" si="72">SUMIF($H$12:$H$140,$I144,AD$12:AD$140)</f>
        <v>6837.5000000000009</v>
      </c>
      <c r="AE144" s="151">
        <f t="shared" si="72"/>
        <v>6837.5000000000009</v>
      </c>
      <c r="AF144" s="151">
        <f t="shared" si="72"/>
        <v>6837.5000000000009</v>
      </c>
      <c r="AG144" s="151">
        <f t="shared" si="72"/>
        <v>6837.5000000000009</v>
      </c>
      <c r="AH144" s="151">
        <f t="shared" si="72"/>
        <v>7139.3750000000009</v>
      </c>
      <c r="AI144" s="151">
        <f t="shared" si="72"/>
        <v>7139.3750000000009</v>
      </c>
      <c r="AJ144" s="151">
        <f t="shared" si="72"/>
        <v>7139.3750000000009</v>
      </c>
      <c r="AK144" s="151">
        <f t="shared" si="72"/>
        <v>7139.3750000000009</v>
      </c>
      <c r="AL144" s="151">
        <f t="shared" si="72"/>
        <v>11743</v>
      </c>
      <c r="AM144" s="151">
        <f t="shared" si="72"/>
        <v>11743</v>
      </c>
      <c r="AN144" s="151">
        <f t="shared" ref="AN144:AW148" si="73">SUMIF($H$12:$H$140,$I144,AN$12:AN$140)</f>
        <v>11743</v>
      </c>
      <c r="AO144" s="151">
        <f t="shared" si="73"/>
        <v>11743</v>
      </c>
      <c r="AP144" s="151">
        <f t="shared" si="73"/>
        <v>11743</v>
      </c>
      <c r="AQ144" s="151">
        <f t="shared" si="73"/>
        <v>11743</v>
      </c>
      <c r="AR144" s="151">
        <f t="shared" si="73"/>
        <v>11743</v>
      </c>
      <c r="AS144" s="151">
        <f t="shared" si="73"/>
        <v>11743</v>
      </c>
      <c r="AT144" s="151">
        <f t="shared" si="73"/>
        <v>12250.150000000001</v>
      </c>
      <c r="AU144" s="151">
        <f t="shared" si="73"/>
        <v>12250.150000000001</v>
      </c>
      <c r="AV144" s="151">
        <f t="shared" si="73"/>
        <v>12250.150000000001</v>
      </c>
      <c r="AW144" s="151">
        <f t="shared" si="73"/>
        <v>12250.150000000001</v>
      </c>
      <c r="AX144" s="151">
        <f t="shared" ref="AX144:BE148" si="74">SUMIF($H$12:$H$140,$I144,AX$12:AX$140)</f>
        <v>12250.150000000001</v>
      </c>
      <c r="AY144" s="151">
        <f t="shared" si="74"/>
        <v>12250.150000000001</v>
      </c>
      <c r="AZ144" s="151">
        <f t="shared" si="74"/>
        <v>12250.150000000001</v>
      </c>
      <c r="BA144" s="151">
        <f t="shared" si="74"/>
        <v>12250.150000000001</v>
      </c>
      <c r="BB144" s="151">
        <f t="shared" si="74"/>
        <v>12250.150000000001</v>
      </c>
      <c r="BC144" s="151">
        <f t="shared" si="74"/>
        <v>12250.150000000001</v>
      </c>
      <c r="BD144" s="151">
        <f t="shared" si="74"/>
        <v>12250.150000000001</v>
      </c>
      <c r="BE144" s="151">
        <f t="shared" si="74"/>
        <v>12250.150000000001</v>
      </c>
    </row>
    <row r="145" spans="8:64" s="88" customFormat="1" x14ac:dyDescent="0.2">
      <c r="H145" s="267"/>
      <c r="I145" s="88" t="s">
        <v>48</v>
      </c>
      <c r="J145" s="88">
        <f t="shared" si="70"/>
        <v>2125</v>
      </c>
      <c r="K145" s="88">
        <f t="shared" si="70"/>
        <v>2125</v>
      </c>
      <c r="L145" s="88">
        <f t="shared" si="70"/>
        <v>4250</v>
      </c>
      <c r="M145" s="88">
        <f t="shared" si="70"/>
        <v>4250</v>
      </c>
      <c r="N145" s="88">
        <f t="shared" si="70"/>
        <v>4250</v>
      </c>
      <c r="O145" s="88">
        <f t="shared" si="70"/>
        <v>4250</v>
      </c>
      <c r="P145" s="88">
        <f t="shared" si="70"/>
        <v>4250</v>
      </c>
      <c r="Q145" s="88">
        <f t="shared" si="70"/>
        <v>4250</v>
      </c>
      <c r="R145" s="88">
        <f t="shared" si="70"/>
        <v>4250</v>
      </c>
      <c r="S145" s="88">
        <f t="shared" si="70"/>
        <v>4250</v>
      </c>
      <c r="T145" s="88">
        <f t="shared" si="71"/>
        <v>4250</v>
      </c>
      <c r="U145" s="235">
        <f t="shared" si="71"/>
        <v>4250</v>
      </c>
      <c r="V145" s="235">
        <f t="shared" si="71"/>
        <v>4422.5</v>
      </c>
      <c r="W145" s="152">
        <f t="shared" si="71"/>
        <v>4422.5</v>
      </c>
      <c r="X145" s="152">
        <f t="shared" si="71"/>
        <v>4422.5</v>
      </c>
      <c r="Y145" s="152">
        <f t="shared" si="71"/>
        <v>4422.5</v>
      </c>
      <c r="Z145" s="152">
        <f t="shared" si="71"/>
        <v>4422.5</v>
      </c>
      <c r="AA145" s="152">
        <f t="shared" si="71"/>
        <v>4422.5</v>
      </c>
      <c r="AB145" s="152">
        <f t="shared" si="71"/>
        <v>4422.5</v>
      </c>
      <c r="AC145" s="152">
        <f t="shared" si="71"/>
        <v>4422.5</v>
      </c>
      <c r="AD145" s="152">
        <f t="shared" si="72"/>
        <v>4422.5</v>
      </c>
      <c r="AE145" s="152">
        <f t="shared" si="72"/>
        <v>4422.5</v>
      </c>
      <c r="AF145" s="152">
        <f t="shared" si="72"/>
        <v>4422.5</v>
      </c>
      <c r="AG145" s="152">
        <f t="shared" si="72"/>
        <v>4422.5</v>
      </c>
      <c r="AH145" s="152">
        <f t="shared" si="72"/>
        <v>4603.625</v>
      </c>
      <c r="AI145" s="152">
        <f t="shared" si="72"/>
        <v>4603.625</v>
      </c>
      <c r="AJ145" s="152">
        <f t="shared" si="72"/>
        <v>4603.625</v>
      </c>
      <c r="AK145" s="152">
        <f t="shared" si="72"/>
        <v>4603.625</v>
      </c>
      <c r="AL145" s="152">
        <f t="shared" si="72"/>
        <v>4603.625</v>
      </c>
      <c r="AM145" s="152">
        <f t="shared" si="72"/>
        <v>4603.625</v>
      </c>
      <c r="AN145" s="152">
        <f t="shared" si="73"/>
        <v>4603.625</v>
      </c>
      <c r="AO145" s="152">
        <f t="shared" si="73"/>
        <v>4603.625</v>
      </c>
      <c r="AP145" s="152">
        <f t="shared" si="73"/>
        <v>4603.625</v>
      </c>
      <c r="AQ145" s="152">
        <f t="shared" si="73"/>
        <v>4603.625</v>
      </c>
      <c r="AR145" s="152">
        <f t="shared" si="73"/>
        <v>4603.625</v>
      </c>
      <c r="AS145" s="152">
        <f t="shared" si="73"/>
        <v>4603.625</v>
      </c>
      <c r="AT145" s="152">
        <f t="shared" si="73"/>
        <v>4793.8062500000005</v>
      </c>
      <c r="AU145" s="152">
        <f t="shared" si="73"/>
        <v>4793.8062500000005</v>
      </c>
      <c r="AV145" s="152">
        <f t="shared" si="73"/>
        <v>4793.8062500000005</v>
      </c>
      <c r="AW145" s="152">
        <f t="shared" si="73"/>
        <v>4793.8062500000005</v>
      </c>
      <c r="AX145" s="152">
        <f t="shared" si="74"/>
        <v>4793.8062500000005</v>
      </c>
      <c r="AY145" s="152">
        <f t="shared" si="74"/>
        <v>4793.8062500000005</v>
      </c>
      <c r="AZ145" s="152">
        <f t="shared" si="74"/>
        <v>4793.8062500000005</v>
      </c>
      <c r="BA145" s="152">
        <f t="shared" si="74"/>
        <v>4793.8062500000005</v>
      </c>
      <c r="BB145" s="152">
        <f t="shared" si="74"/>
        <v>4793.8062500000005</v>
      </c>
      <c r="BC145" s="152">
        <f t="shared" si="74"/>
        <v>4793.8062500000005</v>
      </c>
      <c r="BD145" s="152">
        <f t="shared" si="74"/>
        <v>4793.8062500000005</v>
      </c>
      <c r="BE145" s="152">
        <f t="shared" si="74"/>
        <v>4793.8062500000005</v>
      </c>
    </row>
    <row r="146" spans="8:64" s="88" customFormat="1" x14ac:dyDescent="0.2">
      <c r="H146" s="267"/>
      <c r="I146" s="88" t="s">
        <v>88</v>
      </c>
      <c r="J146" s="88">
        <f t="shared" si="70"/>
        <v>8102</v>
      </c>
      <c r="K146" s="88">
        <f t="shared" si="70"/>
        <v>8106</v>
      </c>
      <c r="L146" s="88">
        <f t="shared" si="70"/>
        <v>8110</v>
      </c>
      <c r="M146" s="88">
        <f t="shared" si="70"/>
        <v>8114</v>
      </c>
      <c r="N146" s="88">
        <f t="shared" si="70"/>
        <v>8118</v>
      </c>
      <c r="O146" s="88">
        <f t="shared" si="70"/>
        <v>8122</v>
      </c>
      <c r="P146" s="88">
        <f t="shared" si="70"/>
        <v>8126</v>
      </c>
      <c r="Q146" s="88">
        <f t="shared" si="70"/>
        <v>8130</v>
      </c>
      <c r="R146" s="88">
        <f t="shared" si="70"/>
        <v>8134</v>
      </c>
      <c r="S146" s="88">
        <f t="shared" si="70"/>
        <v>8138</v>
      </c>
      <c r="T146" s="88">
        <f t="shared" si="71"/>
        <v>8142</v>
      </c>
      <c r="U146" s="235">
        <f t="shared" si="71"/>
        <v>8146</v>
      </c>
      <c r="V146" s="235">
        <f t="shared" si="71"/>
        <v>8445</v>
      </c>
      <c r="W146" s="152">
        <f t="shared" si="71"/>
        <v>8445</v>
      </c>
      <c r="X146" s="152">
        <f t="shared" si="71"/>
        <v>8445</v>
      </c>
      <c r="Y146" s="152">
        <f t="shared" si="71"/>
        <v>8445</v>
      </c>
      <c r="Z146" s="152">
        <f t="shared" si="71"/>
        <v>8445</v>
      </c>
      <c r="AA146" s="152">
        <f t="shared" si="71"/>
        <v>8445</v>
      </c>
      <c r="AB146" s="152">
        <f t="shared" si="71"/>
        <v>8445</v>
      </c>
      <c r="AC146" s="152">
        <f t="shared" si="71"/>
        <v>8445</v>
      </c>
      <c r="AD146" s="152">
        <f t="shared" si="72"/>
        <v>8445</v>
      </c>
      <c r="AE146" s="152">
        <f t="shared" si="72"/>
        <v>8445</v>
      </c>
      <c r="AF146" s="152">
        <f t="shared" si="72"/>
        <v>8445</v>
      </c>
      <c r="AG146" s="152">
        <f t="shared" si="72"/>
        <v>8445</v>
      </c>
      <c r="AH146" s="152">
        <f t="shared" si="72"/>
        <v>13723.75</v>
      </c>
      <c r="AI146" s="152">
        <f t="shared" si="72"/>
        <v>13723.75</v>
      </c>
      <c r="AJ146" s="152">
        <f t="shared" si="72"/>
        <v>13723.75</v>
      </c>
      <c r="AK146" s="152">
        <f t="shared" si="72"/>
        <v>13723.75</v>
      </c>
      <c r="AL146" s="152">
        <f t="shared" si="72"/>
        <v>17827.375</v>
      </c>
      <c r="AM146" s="152">
        <f t="shared" si="72"/>
        <v>17827.375</v>
      </c>
      <c r="AN146" s="152">
        <f t="shared" si="73"/>
        <v>17827.375</v>
      </c>
      <c r="AO146" s="152">
        <f t="shared" si="73"/>
        <v>17827.375</v>
      </c>
      <c r="AP146" s="152">
        <f t="shared" si="73"/>
        <v>17827.375</v>
      </c>
      <c r="AQ146" s="152">
        <f t="shared" si="73"/>
        <v>17827.375</v>
      </c>
      <c r="AR146" s="152">
        <f t="shared" si="73"/>
        <v>17827.375</v>
      </c>
      <c r="AS146" s="152">
        <f t="shared" si="73"/>
        <v>17827.375</v>
      </c>
      <c r="AT146" s="152">
        <f t="shared" si="73"/>
        <v>18541.243750000001</v>
      </c>
      <c r="AU146" s="152">
        <f t="shared" si="73"/>
        <v>18541.243750000001</v>
      </c>
      <c r="AV146" s="152">
        <f t="shared" si="73"/>
        <v>18541.243750000001</v>
      </c>
      <c r="AW146" s="152">
        <f t="shared" si="73"/>
        <v>18541.243750000001</v>
      </c>
      <c r="AX146" s="152">
        <f t="shared" si="74"/>
        <v>18541.243750000001</v>
      </c>
      <c r="AY146" s="152">
        <f t="shared" si="74"/>
        <v>18541.243750000001</v>
      </c>
      <c r="AZ146" s="152">
        <f t="shared" si="74"/>
        <v>18541.243750000001</v>
      </c>
      <c r="BA146" s="152">
        <f t="shared" si="74"/>
        <v>18541.243750000001</v>
      </c>
      <c r="BB146" s="152">
        <f t="shared" si="74"/>
        <v>18541.243750000001</v>
      </c>
      <c r="BC146" s="152">
        <f t="shared" si="74"/>
        <v>18541.243750000001</v>
      </c>
      <c r="BD146" s="152">
        <f t="shared" si="74"/>
        <v>18541.243750000001</v>
      </c>
      <c r="BE146" s="152">
        <f t="shared" si="74"/>
        <v>18541.243750000001</v>
      </c>
    </row>
    <row r="147" spans="8:64" s="88" customFormat="1" x14ac:dyDescent="0.2">
      <c r="H147" s="267"/>
      <c r="I147" s="88" t="s">
        <v>89</v>
      </c>
      <c r="J147" s="88">
        <f t="shared" si="70"/>
        <v>11117</v>
      </c>
      <c r="K147" s="88">
        <f t="shared" si="70"/>
        <v>11136.19409146878</v>
      </c>
      <c r="L147" s="88">
        <f t="shared" si="70"/>
        <v>11159.480108530795</v>
      </c>
      <c r="M147" s="88">
        <f t="shared" si="70"/>
        <v>11187.201352275866</v>
      </c>
      <c r="N147" s="88">
        <f t="shared" si="70"/>
        <v>11219.66512024578</v>
      </c>
      <c r="O147" s="88">
        <f t="shared" si="70"/>
        <v>11257.216145586553</v>
      </c>
      <c r="P147" s="88">
        <f t="shared" si="70"/>
        <v>11300.237434432778</v>
      </c>
      <c r="Q147" s="88">
        <f t="shared" si="70"/>
        <v>11349.150283439321</v>
      </c>
      <c r="R147" s="88">
        <f t="shared" si="70"/>
        <v>11404.414748311336</v>
      </c>
      <c r="S147" s="88">
        <f t="shared" si="70"/>
        <v>11466.530517451316</v>
      </c>
      <c r="T147" s="88">
        <f t="shared" si="71"/>
        <v>11536.038137611162</v>
      </c>
      <c r="U147" s="235">
        <f t="shared" ca="1" si="71"/>
        <v>11613.520553838349</v>
      </c>
      <c r="V147" s="235">
        <f t="shared" ca="1" si="71"/>
        <v>11699.759247068238</v>
      </c>
      <c r="W147" s="152">
        <f t="shared" ca="1" si="71"/>
        <v>11786.842493235399</v>
      </c>
      <c r="X147" s="152">
        <f t="shared" ca="1" si="71"/>
        <v>11874.616066997332</v>
      </c>
      <c r="Y147" s="152">
        <f t="shared" ca="1" si="71"/>
        <v>11962.993920165725</v>
      </c>
      <c r="Z147" s="152">
        <f t="shared" ca="1" si="71"/>
        <v>12051.87890195565</v>
      </c>
      <c r="AA147" s="152">
        <f t="shared" ca="1" si="71"/>
        <v>12141.16050659326</v>
      </c>
      <c r="AB147" s="152">
        <f t="shared" ca="1" si="71"/>
        <v>12230.713679288656</v>
      </c>
      <c r="AC147" s="152">
        <f t="shared" ca="1" si="71"/>
        <v>12320.397540008285</v>
      </c>
      <c r="AD147" s="152">
        <f t="shared" ca="1" si="72"/>
        <v>12410.054006562976</v>
      </c>
      <c r="AE147" s="152">
        <f t="shared" ca="1" si="72"/>
        <v>12499.506309307386</v>
      </c>
      <c r="AF147" s="152">
        <f t="shared" ca="1" si="72"/>
        <v>12588.55738930509</v>
      </c>
      <c r="AG147" s="152">
        <f t="shared" ca="1" si="72"/>
        <v>12676.988171216701</v>
      </c>
      <c r="AH147" s="152">
        <f t="shared" ca="1" si="72"/>
        <v>12764.555701527213</v>
      </c>
      <c r="AI147" s="152">
        <f t="shared" ca="1" si="72"/>
        <v>12850.991142041099</v>
      </c>
      <c r="AJ147" s="152">
        <f t="shared" ca="1" si="72"/>
        <v>12943.1850814755</v>
      </c>
      <c r="AK147" s="152">
        <f t="shared" ca="1" si="72"/>
        <v>13041.499956791267</v>
      </c>
      <c r="AL147" s="152">
        <f t="shared" ca="1" si="72"/>
        <v>13146.247644182864</v>
      </c>
      <c r="AM147" s="152">
        <f t="shared" ca="1" si="72"/>
        <v>13257.756472424866</v>
      </c>
      <c r="AN147" s="152">
        <f t="shared" ca="1" si="73"/>
        <v>13376.373229343697</v>
      </c>
      <c r="AO147" s="152">
        <f t="shared" ca="1" si="73"/>
        <v>13502.46422714495</v>
      </c>
      <c r="AP147" s="152">
        <f t="shared" ca="1" si="73"/>
        <v>13636.416419766047</v>
      </c>
      <c r="AQ147" s="152">
        <f t="shared" ca="1" si="73"/>
        <v>13778.638586161178</v>
      </c>
      <c r="AR147" s="152">
        <f t="shared" ca="1" si="73"/>
        <v>13929.562583609304</v>
      </c>
      <c r="AS147" s="152">
        <f t="shared" ca="1" si="73"/>
        <v>14089.644675278012</v>
      </c>
      <c r="AT147" s="152">
        <f t="shared" ca="1" si="73"/>
        <v>14259.366936535134</v>
      </c>
      <c r="AU147" s="152">
        <f t="shared" ca="1" si="73"/>
        <v>14439.23874477662</v>
      </c>
      <c r="AV147" s="152">
        <f t="shared" ca="1" si="73"/>
        <v>14629.798357832726</v>
      </c>
      <c r="AW147" s="152">
        <f t="shared" ca="1" si="73"/>
        <v>14831.614586326803</v>
      </c>
      <c r="AX147" s="152">
        <f t="shared" ca="1" si="74"/>
        <v>15045.288565692339</v>
      </c>
      <c r="AY147" s="152">
        <f t="shared" ca="1" si="74"/>
        <v>15271.455633906235</v>
      </c>
      <c r="AZ147" s="152">
        <f t="shared" ca="1" si="74"/>
        <v>15510.787321370568</v>
      </c>
      <c r="BA147" s="152">
        <f t="shared" ca="1" si="74"/>
        <v>15763.993459772688</v>
      </c>
      <c r="BB147" s="152">
        <f t="shared" ca="1" si="74"/>
        <v>16031.824417176089</v>
      </c>
      <c r="BC147" s="152">
        <f t="shared" ca="1" si="74"/>
        <v>16315.073467043479</v>
      </c>
      <c r="BD147" s="152">
        <f t="shared" ca="1" si="74"/>
        <v>16614.579299370664</v>
      </c>
      <c r="BE147" s="152">
        <f t="shared" ca="1" si="74"/>
        <v>16931.228682616726</v>
      </c>
    </row>
    <row r="148" spans="8:64" s="48" customFormat="1" ht="17" thickBot="1" x14ac:dyDescent="0.25">
      <c r="H148" s="295"/>
      <c r="I148" s="48" t="s">
        <v>90</v>
      </c>
      <c r="J148" s="48">
        <f t="shared" si="70"/>
        <v>5571.8</v>
      </c>
      <c r="K148" s="48">
        <f t="shared" si="70"/>
        <v>5579.4776365875123</v>
      </c>
      <c r="L148" s="48">
        <f t="shared" si="70"/>
        <v>5588.792043412318</v>
      </c>
      <c r="M148" s="48">
        <f t="shared" si="70"/>
        <v>5599.8805409103461</v>
      </c>
      <c r="N148" s="48">
        <f t="shared" si="70"/>
        <v>5612.8660480983117</v>
      </c>
      <c r="O148" s="48">
        <f t="shared" si="70"/>
        <v>5627.8864582346214</v>
      </c>
      <c r="P148" s="48">
        <f t="shared" si="70"/>
        <v>5645.0949737731116</v>
      </c>
      <c r="Q148" s="48">
        <f t="shared" si="70"/>
        <v>5664.6601133757285</v>
      </c>
      <c r="R148" s="48">
        <f t="shared" si="70"/>
        <v>5686.7658993245341</v>
      </c>
      <c r="S148" s="48">
        <f t="shared" si="70"/>
        <v>5711.6122069805269</v>
      </c>
      <c r="T148" s="48">
        <f t="shared" si="71"/>
        <v>5739.4152550444642</v>
      </c>
      <c r="U148" s="49">
        <f t="shared" si="71"/>
        <v>5770.4082215353392</v>
      </c>
      <c r="V148" s="49">
        <f t="shared" si="71"/>
        <v>9551.1536988272946</v>
      </c>
      <c r="W148" s="50">
        <f t="shared" ca="1" si="71"/>
        <v>9585.9869972941597</v>
      </c>
      <c r="X148" s="50">
        <f t="shared" ca="1" si="71"/>
        <v>9621.096426798933</v>
      </c>
      <c r="Y148" s="50">
        <f t="shared" ca="1" si="71"/>
        <v>9656.447568066289</v>
      </c>
      <c r="Z148" s="50">
        <f t="shared" ca="1" si="71"/>
        <v>9692.0015607822588</v>
      </c>
      <c r="AA148" s="50">
        <f t="shared" ca="1" si="71"/>
        <v>13257.714202637304</v>
      </c>
      <c r="AB148" s="50">
        <f t="shared" ca="1" si="71"/>
        <v>13293.535471715462</v>
      </c>
      <c r="AC148" s="50">
        <f t="shared" ca="1" si="71"/>
        <v>13329.409016003314</v>
      </c>
      <c r="AD148" s="50">
        <f t="shared" ca="1" si="72"/>
        <v>13365.271602625191</v>
      </c>
      <c r="AE148" s="50">
        <f t="shared" ca="1" si="72"/>
        <v>13401.052523722954</v>
      </c>
      <c r="AF148" s="50">
        <f t="shared" ca="1" si="72"/>
        <v>13436.672955722037</v>
      </c>
      <c r="AG148" s="50">
        <f t="shared" ca="1" si="72"/>
        <v>13472.045268486681</v>
      </c>
      <c r="AH148" s="50">
        <f t="shared" ca="1" si="72"/>
        <v>14007.134780610886</v>
      </c>
      <c r="AI148" s="50">
        <f t="shared" ca="1" si="72"/>
        <v>14041.708956816439</v>
      </c>
      <c r="AJ148" s="50">
        <f t="shared" ca="1" si="72"/>
        <v>14078.5865325902</v>
      </c>
      <c r="AK148" s="50">
        <f t="shared" ca="1" si="72"/>
        <v>14117.912482716507</v>
      </c>
      <c r="AL148" s="50">
        <f t="shared" ca="1" si="72"/>
        <v>14159.811557673145</v>
      </c>
      <c r="AM148" s="50">
        <f t="shared" ca="1" si="72"/>
        <v>14204.415088969947</v>
      </c>
      <c r="AN148" s="50">
        <f t="shared" ca="1" si="73"/>
        <v>14251.86179173748</v>
      </c>
      <c r="AO148" s="50">
        <f t="shared" ca="1" si="73"/>
        <v>14302.29819085798</v>
      </c>
      <c r="AP148" s="50">
        <f t="shared" ca="1" si="73"/>
        <v>14355.879067906419</v>
      </c>
      <c r="AQ148" s="50">
        <f t="shared" ca="1" si="73"/>
        <v>14412.767934464471</v>
      </c>
      <c r="AR148" s="50">
        <f t="shared" ca="1" si="73"/>
        <v>14473.137533443722</v>
      </c>
      <c r="AS148" s="50">
        <f t="shared" ca="1" si="73"/>
        <v>14537.170370111206</v>
      </c>
      <c r="AT148" s="50">
        <f t="shared" ca="1" si="73"/>
        <v>15130.124899614055</v>
      </c>
      <c r="AU148" s="50">
        <f t="shared" ca="1" si="73"/>
        <v>15202.07362291065</v>
      </c>
      <c r="AV148" s="50">
        <f t="shared" ca="1" si="73"/>
        <v>15278.297468133091</v>
      </c>
      <c r="AW148" s="50">
        <f t="shared" ca="1" si="73"/>
        <v>15359.023959530723</v>
      </c>
      <c r="AX148" s="50">
        <f t="shared" ca="1" si="74"/>
        <v>15444.493551276937</v>
      </c>
      <c r="AY148" s="50">
        <f t="shared" ca="1" si="74"/>
        <v>15534.960378562495</v>
      </c>
      <c r="AZ148" s="50">
        <f t="shared" ca="1" si="74"/>
        <v>15630.693053548228</v>
      </c>
      <c r="BA148" s="50">
        <f t="shared" ca="1" si="74"/>
        <v>15731.975508909076</v>
      </c>
      <c r="BB148" s="50">
        <f t="shared" ca="1" si="74"/>
        <v>15839.107891870437</v>
      </c>
      <c r="BC148" s="50">
        <f t="shared" ca="1" si="74"/>
        <v>15952.407511817393</v>
      </c>
      <c r="BD148" s="50">
        <f t="shared" ca="1" si="74"/>
        <v>16072.209844748268</v>
      </c>
      <c r="BE148" s="50">
        <f t="shared" ca="1" si="74"/>
        <v>16198.869598046691</v>
      </c>
    </row>
    <row r="149" spans="8:64" ht="17" thickBot="1" x14ac:dyDescent="0.25">
      <c r="J149" s="4"/>
      <c r="K149" s="4"/>
      <c r="L149" s="4"/>
      <c r="M149" s="4"/>
      <c r="N149" s="4"/>
      <c r="O149" s="4"/>
      <c r="P149" s="4"/>
      <c r="Q149" s="4"/>
      <c r="R149" s="4"/>
      <c r="S149" s="4"/>
      <c r="T149" s="4"/>
      <c r="U149" s="225"/>
      <c r="V149" s="225"/>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4"/>
      <c r="BG149" s="4"/>
      <c r="BH149" s="4"/>
      <c r="BI149" s="4"/>
      <c r="BJ149" s="4"/>
      <c r="BK149" s="4"/>
      <c r="BL149" s="4"/>
    </row>
    <row r="150" spans="8:64" s="62" customFormat="1" ht="17" thickBot="1" x14ac:dyDescent="0.25">
      <c r="H150" s="293"/>
      <c r="I150" s="62" t="s">
        <v>207</v>
      </c>
      <c r="J150" s="63"/>
      <c r="K150" s="63"/>
      <c r="L150" s="63"/>
      <c r="M150" s="63"/>
      <c r="N150" s="63"/>
      <c r="O150" s="63"/>
      <c r="P150" s="63"/>
      <c r="Q150" s="63"/>
      <c r="R150" s="63"/>
      <c r="S150" s="63"/>
      <c r="T150" s="63"/>
      <c r="U150" s="233"/>
      <c r="V150" s="233"/>
      <c r="W150" s="64"/>
      <c r="X150" s="64"/>
      <c r="Y150" s="64"/>
      <c r="Z150" s="64"/>
      <c r="AA150" s="64"/>
      <c r="AB150" s="64"/>
      <c r="AC150" s="64"/>
      <c r="AD150" s="64"/>
      <c r="AE150" s="64"/>
      <c r="AF150" s="64"/>
      <c r="AG150" s="64"/>
      <c r="AH150" s="64"/>
      <c r="AI150" s="64"/>
      <c r="AJ150" s="64"/>
      <c r="AK150" s="64"/>
      <c r="AL150" s="64"/>
      <c r="AM150" s="64"/>
      <c r="AN150" s="64"/>
      <c r="AO150" s="64"/>
      <c r="AP150" s="64"/>
      <c r="AQ150" s="64"/>
      <c r="AR150" s="64"/>
      <c r="AS150" s="64"/>
      <c r="AT150" s="64"/>
      <c r="AU150" s="64"/>
      <c r="AV150" s="64"/>
      <c r="AW150" s="64"/>
      <c r="AX150" s="64"/>
      <c r="AY150" s="64"/>
      <c r="AZ150" s="64"/>
      <c r="BA150" s="64"/>
      <c r="BB150" s="64"/>
      <c r="BC150" s="64"/>
      <c r="BD150" s="64"/>
      <c r="BE150" s="64"/>
      <c r="BF150" s="63"/>
      <c r="BG150" s="63"/>
      <c r="BH150" s="63"/>
      <c r="BI150" s="63"/>
      <c r="BJ150" s="63"/>
      <c r="BK150" s="63"/>
      <c r="BL150" s="63"/>
    </row>
    <row r="151" spans="8:64" s="87" customFormat="1" x14ac:dyDescent="0.2">
      <c r="H151" s="294"/>
      <c r="I151" s="87" t="s">
        <v>43</v>
      </c>
      <c r="U151" s="234">
        <f>IF(U$4=12,SUM(J21:U21),0)</f>
        <v>9000</v>
      </c>
      <c r="V151" s="234">
        <f>IF(V$4=12,SUM(K21:V21),0)</f>
        <v>0</v>
      </c>
      <c r="W151" s="151">
        <f t="shared" ref="W151:BE151" si="75">IF(W$4=12,SUM(L21:W21),0)</f>
        <v>0</v>
      </c>
      <c r="X151" s="151">
        <f t="shared" si="75"/>
        <v>0</v>
      </c>
      <c r="Y151" s="151">
        <f t="shared" si="75"/>
        <v>0</v>
      </c>
      <c r="Z151" s="151">
        <f t="shared" si="75"/>
        <v>0</v>
      </c>
      <c r="AA151" s="151">
        <f t="shared" si="75"/>
        <v>0</v>
      </c>
      <c r="AB151" s="151">
        <f t="shared" si="75"/>
        <v>0</v>
      </c>
      <c r="AC151" s="151">
        <f t="shared" si="75"/>
        <v>0</v>
      </c>
      <c r="AD151" s="151">
        <f t="shared" si="75"/>
        <v>0</v>
      </c>
      <c r="AE151" s="151">
        <f t="shared" si="75"/>
        <v>0</v>
      </c>
      <c r="AF151" s="151">
        <f t="shared" si="75"/>
        <v>0</v>
      </c>
      <c r="AG151" s="151">
        <f t="shared" si="75"/>
        <v>9450.0000000000018</v>
      </c>
      <c r="AH151" s="151">
        <f t="shared" si="75"/>
        <v>0</v>
      </c>
      <c r="AI151" s="151">
        <f t="shared" si="75"/>
        <v>0</v>
      </c>
      <c r="AJ151" s="151">
        <f t="shared" si="75"/>
        <v>0</v>
      </c>
      <c r="AK151" s="151">
        <f t="shared" si="75"/>
        <v>0</v>
      </c>
      <c r="AL151" s="151">
        <f t="shared" si="75"/>
        <v>0</v>
      </c>
      <c r="AM151" s="151">
        <f t="shared" si="75"/>
        <v>0</v>
      </c>
      <c r="AN151" s="151">
        <f t="shared" si="75"/>
        <v>0</v>
      </c>
      <c r="AO151" s="151">
        <f t="shared" si="75"/>
        <v>0</v>
      </c>
      <c r="AP151" s="151">
        <f t="shared" si="75"/>
        <v>0</v>
      </c>
      <c r="AQ151" s="151">
        <f t="shared" si="75"/>
        <v>0</v>
      </c>
      <c r="AR151" s="151">
        <f t="shared" si="75"/>
        <v>0</v>
      </c>
      <c r="AS151" s="151">
        <f t="shared" si="75"/>
        <v>13891.5</v>
      </c>
      <c r="AT151" s="151">
        <f t="shared" si="75"/>
        <v>0</v>
      </c>
      <c r="AU151" s="151">
        <f t="shared" si="75"/>
        <v>0</v>
      </c>
      <c r="AV151" s="151">
        <f t="shared" si="75"/>
        <v>0</v>
      </c>
      <c r="AW151" s="151">
        <f t="shared" si="75"/>
        <v>0</v>
      </c>
      <c r="AX151" s="151">
        <f t="shared" si="75"/>
        <v>0</v>
      </c>
      <c r="AY151" s="151">
        <f t="shared" si="75"/>
        <v>0</v>
      </c>
      <c r="AZ151" s="151">
        <f t="shared" si="75"/>
        <v>0</v>
      </c>
      <c r="BA151" s="151">
        <f t="shared" si="75"/>
        <v>0</v>
      </c>
      <c r="BB151" s="151">
        <f t="shared" si="75"/>
        <v>0</v>
      </c>
      <c r="BC151" s="151">
        <f t="shared" si="75"/>
        <v>0</v>
      </c>
      <c r="BD151" s="151">
        <f t="shared" si="75"/>
        <v>0</v>
      </c>
      <c r="BE151" s="151">
        <f t="shared" si="75"/>
        <v>16669.8</v>
      </c>
    </row>
    <row r="152" spans="8:64" s="88" customFormat="1" x14ac:dyDescent="0.2">
      <c r="H152" s="267"/>
      <c r="I152" s="88" t="s">
        <v>48</v>
      </c>
      <c r="U152" s="235">
        <f t="shared" ref="U152:BE152" si="76">IF(U$4=12,SUM(J31:U31),0)</f>
        <v>4950</v>
      </c>
      <c r="V152" s="235">
        <f t="shared" si="76"/>
        <v>0</v>
      </c>
      <c r="W152" s="152">
        <f t="shared" si="76"/>
        <v>0</v>
      </c>
      <c r="X152" s="152">
        <f t="shared" si="76"/>
        <v>0</v>
      </c>
      <c r="Y152" s="152">
        <f t="shared" si="76"/>
        <v>0</v>
      </c>
      <c r="Z152" s="152">
        <f t="shared" si="76"/>
        <v>0</v>
      </c>
      <c r="AA152" s="152">
        <f t="shared" si="76"/>
        <v>0</v>
      </c>
      <c r="AB152" s="152">
        <f t="shared" si="76"/>
        <v>0</v>
      </c>
      <c r="AC152" s="152">
        <f t="shared" si="76"/>
        <v>0</v>
      </c>
      <c r="AD152" s="152">
        <f t="shared" si="76"/>
        <v>0</v>
      </c>
      <c r="AE152" s="152">
        <f t="shared" si="76"/>
        <v>0</v>
      </c>
      <c r="AF152" s="152">
        <f t="shared" si="76"/>
        <v>0</v>
      </c>
      <c r="AG152" s="152">
        <f t="shared" si="76"/>
        <v>5670</v>
      </c>
      <c r="AH152" s="152">
        <f t="shared" si="76"/>
        <v>0</v>
      </c>
      <c r="AI152" s="152">
        <f t="shared" si="76"/>
        <v>0</v>
      </c>
      <c r="AJ152" s="152">
        <f t="shared" si="76"/>
        <v>0</v>
      </c>
      <c r="AK152" s="152">
        <f t="shared" si="76"/>
        <v>0</v>
      </c>
      <c r="AL152" s="152">
        <f t="shared" si="76"/>
        <v>0</v>
      </c>
      <c r="AM152" s="152">
        <f t="shared" si="76"/>
        <v>0</v>
      </c>
      <c r="AN152" s="152">
        <f t="shared" si="76"/>
        <v>0</v>
      </c>
      <c r="AO152" s="152">
        <f t="shared" si="76"/>
        <v>0</v>
      </c>
      <c r="AP152" s="152">
        <f t="shared" si="76"/>
        <v>0</v>
      </c>
      <c r="AQ152" s="152">
        <f t="shared" si="76"/>
        <v>0</v>
      </c>
      <c r="AR152" s="152">
        <f t="shared" si="76"/>
        <v>0</v>
      </c>
      <c r="AS152" s="152">
        <f t="shared" si="76"/>
        <v>5953.5</v>
      </c>
      <c r="AT152" s="152">
        <f t="shared" si="76"/>
        <v>0</v>
      </c>
      <c r="AU152" s="152">
        <f t="shared" si="76"/>
        <v>0</v>
      </c>
      <c r="AV152" s="152">
        <f t="shared" si="76"/>
        <v>0</v>
      </c>
      <c r="AW152" s="152">
        <f t="shared" si="76"/>
        <v>0</v>
      </c>
      <c r="AX152" s="152">
        <f t="shared" si="76"/>
        <v>0</v>
      </c>
      <c r="AY152" s="152">
        <f t="shared" si="76"/>
        <v>0</v>
      </c>
      <c r="AZ152" s="152">
        <f t="shared" si="76"/>
        <v>0</v>
      </c>
      <c r="BA152" s="152">
        <f t="shared" si="76"/>
        <v>0</v>
      </c>
      <c r="BB152" s="152">
        <f t="shared" si="76"/>
        <v>0</v>
      </c>
      <c r="BC152" s="152">
        <f t="shared" si="76"/>
        <v>0</v>
      </c>
      <c r="BD152" s="152">
        <f t="shared" si="76"/>
        <v>0</v>
      </c>
      <c r="BE152" s="152">
        <f t="shared" si="76"/>
        <v>6251.1749999999993</v>
      </c>
    </row>
    <row r="153" spans="8:64" s="48" customFormat="1" ht="17" thickBot="1" x14ac:dyDescent="0.25">
      <c r="H153" s="295"/>
      <c r="I153" s="48" t="s">
        <v>88</v>
      </c>
      <c r="U153" s="49">
        <f t="shared" ref="U153:BE153" si="77">IF(U$4=12,SUM(J41:U41),0)+IF(U$4=12,SUM(J51:U51),0)</f>
        <v>22800</v>
      </c>
      <c r="V153" s="49">
        <f t="shared" si="77"/>
        <v>0</v>
      </c>
      <c r="W153" s="50">
        <f t="shared" si="77"/>
        <v>0</v>
      </c>
      <c r="X153" s="50">
        <f t="shared" si="77"/>
        <v>0</v>
      </c>
      <c r="Y153" s="50">
        <f t="shared" si="77"/>
        <v>0</v>
      </c>
      <c r="Z153" s="50">
        <f t="shared" si="77"/>
        <v>0</v>
      </c>
      <c r="AA153" s="50">
        <f t="shared" si="77"/>
        <v>0</v>
      </c>
      <c r="AB153" s="50">
        <f t="shared" si="77"/>
        <v>0</v>
      </c>
      <c r="AC153" s="50">
        <f t="shared" si="77"/>
        <v>0</v>
      </c>
      <c r="AD153" s="50">
        <f t="shared" si="77"/>
        <v>0</v>
      </c>
      <c r="AE153" s="50">
        <f t="shared" si="77"/>
        <v>0</v>
      </c>
      <c r="AF153" s="50">
        <f t="shared" si="77"/>
        <v>0</v>
      </c>
      <c r="AG153" s="50">
        <f t="shared" si="77"/>
        <v>23940</v>
      </c>
      <c r="AH153" s="50">
        <f t="shared" si="77"/>
        <v>0</v>
      </c>
      <c r="AI153" s="50">
        <f t="shared" si="77"/>
        <v>0</v>
      </c>
      <c r="AJ153" s="50">
        <f t="shared" si="77"/>
        <v>0</v>
      </c>
      <c r="AK153" s="50">
        <f t="shared" si="77"/>
        <v>0</v>
      </c>
      <c r="AL153" s="50">
        <f t="shared" si="77"/>
        <v>0</v>
      </c>
      <c r="AM153" s="50">
        <f t="shared" si="77"/>
        <v>0</v>
      </c>
      <c r="AN153" s="50">
        <f t="shared" si="77"/>
        <v>0</v>
      </c>
      <c r="AO153" s="50">
        <f t="shared" si="77"/>
        <v>0</v>
      </c>
      <c r="AP153" s="50">
        <f t="shared" si="77"/>
        <v>0</v>
      </c>
      <c r="AQ153" s="50">
        <f t="shared" si="77"/>
        <v>0</v>
      </c>
      <c r="AR153" s="50">
        <f t="shared" si="77"/>
        <v>0</v>
      </c>
      <c r="AS153" s="50">
        <f t="shared" si="77"/>
        <v>50274</v>
      </c>
      <c r="AT153" s="50">
        <f t="shared" si="77"/>
        <v>0</v>
      </c>
      <c r="AU153" s="50">
        <f t="shared" si="77"/>
        <v>0</v>
      </c>
      <c r="AV153" s="50">
        <f t="shared" si="77"/>
        <v>0</v>
      </c>
      <c r="AW153" s="50">
        <f t="shared" si="77"/>
        <v>0</v>
      </c>
      <c r="AX153" s="50">
        <f t="shared" si="77"/>
        <v>0</v>
      </c>
      <c r="AY153" s="50">
        <f t="shared" si="77"/>
        <v>0</v>
      </c>
      <c r="AZ153" s="50">
        <f t="shared" si="77"/>
        <v>0</v>
      </c>
      <c r="BA153" s="50">
        <f t="shared" si="77"/>
        <v>0</v>
      </c>
      <c r="BB153" s="50">
        <f t="shared" si="77"/>
        <v>0</v>
      </c>
      <c r="BC153" s="50">
        <f t="shared" si="77"/>
        <v>0</v>
      </c>
      <c r="BD153" s="50">
        <f t="shared" si="77"/>
        <v>0</v>
      </c>
      <c r="BE153" s="50">
        <f t="shared" si="77"/>
        <v>54871.42500000001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C127"/>
  <sheetViews>
    <sheetView showGridLines="0" tabSelected="1" topLeftCell="A11" workbookViewId="0">
      <pane xSplit="9" ySplit="1" topLeftCell="W102" activePane="bottomRight" state="frozen"/>
      <selection activeCell="A11" sqref="A11"/>
      <selection pane="topRight" activeCell="J11" sqref="J11"/>
      <selection pane="bottomLeft" activeCell="A12" sqref="A12"/>
      <selection pane="bottomRight" activeCell="X127" sqref="X127"/>
    </sheetView>
  </sheetViews>
  <sheetFormatPr baseColWidth="10" defaultRowHeight="16" outlineLevelRow="1" outlineLevelCol="1" x14ac:dyDescent="0.2"/>
  <cols>
    <col min="1" max="1" width="3.1640625" customWidth="1" outlineLevel="1"/>
    <col min="2" max="6" width="10.83203125" customWidth="1" outlineLevel="1"/>
    <col min="7" max="8" width="4" customWidth="1" outlineLevel="1"/>
    <col min="9" max="9" width="34.6640625" style="199" bestFit="1" customWidth="1"/>
    <col min="10" max="10" width="11.33203125" style="11" bestFit="1" customWidth="1"/>
    <col min="11" max="11" width="11.33203125" style="11" customWidth="1"/>
    <col min="12" max="12" width="11.33203125" style="11" bestFit="1" customWidth="1"/>
    <col min="13" max="22" width="10.83203125" style="11" bestFit="1" customWidth="1"/>
    <col min="23" max="30" width="10.83203125" style="7" bestFit="1" customWidth="1"/>
    <col min="31" max="33" width="11.1640625" style="7" bestFit="1" customWidth="1"/>
    <col min="34" max="42" width="10.83203125" style="7" bestFit="1" customWidth="1"/>
    <col min="43" max="45" width="11.1640625" style="7" bestFit="1" customWidth="1"/>
    <col min="46" max="54" width="10.83203125" style="7" bestFit="1" customWidth="1"/>
    <col min="55" max="57" width="11.1640625" style="7" bestFit="1" customWidth="1"/>
  </cols>
  <sheetData>
    <row r="1" spans="2:81" hidden="1" x14ac:dyDescent="0.2">
      <c r="B1" t="s">
        <v>5</v>
      </c>
      <c r="J1" s="11">
        <f>WEEKDAY(J6)</f>
        <v>6</v>
      </c>
      <c r="K1" s="11">
        <f>WEEKDAY(K6)</f>
        <v>2</v>
      </c>
      <c r="L1" s="11">
        <f t="shared" ref="L1:BE1" si="0">WEEKDAY(L6)</f>
        <v>3</v>
      </c>
      <c r="M1" s="11">
        <f t="shared" si="0"/>
        <v>6</v>
      </c>
      <c r="N1" s="11">
        <f t="shared" si="0"/>
        <v>1</v>
      </c>
      <c r="O1" s="11">
        <f t="shared" si="0"/>
        <v>4</v>
      </c>
      <c r="P1" s="11">
        <f t="shared" si="0"/>
        <v>6</v>
      </c>
      <c r="Q1" s="11">
        <f t="shared" si="0"/>
        <v>2</v>
      </c>
      <c r="R1" s="11">
        <f t="shared" si="0"/>
        <v>5</v>
      </c>
      <c r="S1" s="11">
        <f t="shared" si="0"/>
        <v>7</v>
      </c>
      <c r="T1" s="11">
        <f t="shared" si="0"/>
        <v>3</v>
      </c>
      <c r="U1" s="11">
        <f t="shared" si="0"/>
        <v>5</v>
      </c>
      <c r="V1" s="11">
        <f t="shared" si="0"/>
        <v>1</v>
      </c>
      <c r="W1" s="7">
        <f t="shared" si="0"/>
        <v>4</v>
      </c>
      <c r="X1" s="7">
        <f t="shared" si="0"/>
        <v>4</v>
      </c>
      <c r="Y1" s="7">
        <f t="shared" si="0"/>
        <v>7</v>
      </c>
      <c r="Z1" s="7">
        <f t="shared" si="0"/>
        <v>2</v>
      </c>
      <c r="AA1" s="7">
        <f t="shared" si="0"/>
        <v>5</v>
      </c>
      <c r="AB1" s="7">
        <f t="shared" si="0"/>
        <v>7</v>
      </c>
      <c r="AC1" s="7">
        <f t="shared" si="0"/>
        <v>3</v>
      </c>
      <c r="AD1" s="7">
        <f t="shared" si="0"/>
        <v>6</v>
      </c>
      <c r="AE1" s="7">
        <f t="shared" si="0"/>
        <v>1</v>
      </c>
      <c r="AF1" s="7">
        <f t="shared" si="0"/>
        <v>4</v>
      </c>
      <c r="AG1" s="7">
        <f t="shared" si="0"/>
        <v>6</v>
      </c>
      <c r="AH1" s="7">
        <f t="shared" si="0"/>
        <v>2</v>
      </c>
      <c r="AI1" s="7">
        <f t="shared" si="0"/>
        <v>5</v>
      </c>
      <c r="AJ1" s="7">
        <f t="shared" si="0"/>
        <v>5</v>
      </c>
      <c r="AK1" s="7">
        <f t="shared" si="0"/>
        <v>1</v>
      </c>
      <c r="AL1" s="7">
        <f t="shared" si="0"/>
        <v>3</v>
      </c>
      <c r="AM1" s="7">
        <f t="shared" si="0"/>
        <v>6</v>
      </c>
      <c r="AN1" s="7">
        <f t="shared" si="0"/>
        <v>1</v>
      </c>
      <c r="AO1" s="7">
        <f t="shared" si="0"/>
        <v>4</v>
      </c>
      <c r="AP1" s="7">
        <f t="shared" si="0"/>
        <v>7</v>
      </c>
      <c r="AQ1" s="7">
        <f t="shared" si="0"/>
        <v>2</v>
      </c>
      <c r="AR1" s="7">
        <f t="shared" si="0"/>
        <v>5</v>
      </c>
      <c r="AS1" s="7">
        <f t="shared" si="0"/>
        <v>7</v>
      </c>
      <c r="AT1" s="7">
        <f t="shared" si="0"/>
        <v>3</v>
      </c>
      <c r="AU1" s="7">
        <f t="shared" si="0"/>
        <v>6</v>
      </c>
      <c r="AV1" s="7">
        <f t="shared" si="0"/>
        <v>6</v>
      </c>
      <c r="AW1" s="7">
        <f t="shared" si="0"/>
        <v>2</v>
      </c>
      <c r="AX1" s="7">
        <f t="shared" si="0"/>
        <v>4</v>
      </c>
      <c r="AY1" s="7">
        <f t="shared" si="0"/>
        <v>7</v>
      </c>
      <c r="AZ1" s="7">
        <f t="shared" si="0"/>
        <v>2</v>
      </c>
      <c r="BA1" s="7">
        <f t="shared" si="0"/>
        <v>5</v>
      </c>
      <c r="BB1" s="7">
        <f t="shared" si="0"/>
        <v>1</v>
      </c>
      <c r="BC1" s="7">
        <f t="shared" si="0"/>
        <v>3</v>
      </c>
      <c r="BD1" s="7">
        <f t="shared" si="0"/>
        <v>6</v>
      </c>
      <c r="BE1" s="7">
        <f t="shared" si="0"/>
        <v>1</v>
      </c>
    </row>
    <row r="2" spans="2:81" hidden="1" x14ac:dyDescent="0.2">
      <c r="B2" t="s">
        <v>4</v>
      </c>
      <c r="J2" s="11">
        <f>WEEKNUM(J6)</f>
        <v>1</v>
      </c>
      <c r="K2" s="11">
        <f>WEEKNUM(K6)</f>
        <v>6</v>
      </c>
      <c r="L2" s="11">
        <f t="shared" ref="L2:BE2" si="1">WEEKNUM(L6)</f>
        <v>10</v>
      </c>
      <c r="M2" s="11">
        <f t="shared" si="1"/>
        <v>14</v>
      </c>
      <c r="N2" s="11">
        <f t="shared" si="1"/>
        <v>19</v>
      </c>
      <c r="O2" s="11">
        <f t="shared" si="1"/>
        <v>23</v>
      </c>
      <c r="P2" s="11">
        <f t="shared" si="1"/>
        <v>27</v>
      </c>
      <c r="Q2" s="11">
        <f t="shared" si="1"/>
        <v>32</v>
      </c>
      <c r="R2" s="11">
        <f t="shared" si="1"/>
        <v>36</v>
      </c>
      <c r="S2" s="11">
        <f t="shared" si="1"/>
        <v>40</v>
      </c>
      <c r="T2" s="11">
        <f t="shared" si="1"/>
        <v>45</v>
      </c>
      <c r="U2" s="11">
        <f t="shared" si="1"/>
        <v>49</v>
      </c>
      <c r="V2" s="11">
        <f t="shared" si="1"/>
        <v>1</v>
      </c>
      <c r="W2" s="7">
        <f t="shared" si="1"/>
        <v>5</v>
      </c>
      <c r="X2" s="7">
        <f t="shared" si="1"/>
        <v>9</v>
      </c>
      <c r="Y2" s="7">
        <f t="shared" si="1"/>
        <v>13</v>
      </c>
      <c r="Z2" s="7">
        <f t="shared" si="1"/>
        <v>18</v>
      </c>
      <c r="AA2" s="7">
        <f t="shared" si="1"/>
        <v>22</v>
      </c>
      <c r="AB2" s="7">
        <f t="shared" si="1"/>
        <v>26</v>
      </c>
      <c r="AC2" s="7">
        <f t="shared" si="1"/>
        <v>31</v>
      </c>
      <c r="AD2" s="7">
        <f t="shared" si="1"/>
        <v>35</v>
      </c>
      <c r="AE2" s="7">
        <f t="shared" si="1"/>
        <v>40</v>
      </c>
      <c r="AF2" s="7">
        <f t="shared" si="1"/>
        <v>44</v>
      </c>
      <c r="AG2" s="7">
        <f t="shared" si="1"/>
        <v>48</v>
      </c>
      <c r="AH2" s="7">
        <f t="shared" si="1"/>
        <v>1</v>
      </c>
      <c r="AI2" s="7">
        <f t="shared" si="1"/>
        <v>5</v>
      </c>
      <c r="AJ2" s="7">
        <f t="shared" si="1"/>
        <v>9</v>
      </c>
      <c r="AK2" s="7">
        <f t="shared" si="1"/>
        <v>14</v>
      </c>
      <c r="AL2" s="7">
        <f t="shared" si="1"/>
        <v>18</v>
      </c>
      <c r="AM2" s="7">
        <f t="shared" si="1"/>
        <v>22</v>
      </c>
      <c r="AN2" s="7">
        <f t="shared" si="1"/>
        <v>27</v>
      </c>
      <c r="AO2" s="7">
        <f t="shared" si="1"/>
        <v>31</v>
      </c>
      <c r="AP2" s="7">
        <f t="shared" si="1"/>
        <v>35</v>
      </c>
      <c r="AQ2" s="7">
        <f t="shared" si="1"/>
        <v>40</v>
      </c>
      <c r="AR2" s="7">
        <f t="shared" si="1"/>
        <v>44</v>
      </c>
      <c r="AS2" s="7">
        <f t="shared" si="1"/>
        <v>48</v>
      </c>
      <c r="AT2" s="7">
        <f t="shared" si="1"/>
        <v>1</v>
      </c>
      <c r="AU2" s="7">
        <f t="shared" si="1"/>
        <v>5</v>
      </c>
      <c r="AV2" s="7">
        <f t="shared" si="1"/>
        <v>9</v>
      </c>
      <c r="AW2" s="7">
        <f t="shared" si="1"/>
        <v>14</v>
      </c>
      <c r="AX2" s="7">
        <f t="shared" si="1"/>
        <v>18</v>
      </c>
      <c r="AY2" s="7">
        <f t="shared" si="1"/>
        <v>22</v>
      </c>
      <c r="AZ2" s="7">
        <f t="shared" si="1"/>
        <v>27</v>
      </c>
      <c r="BA2" s="7">
        <f t="shared" si="1"/>
        <v>31</v>
      </c>
      <c r="BB2" s="7">
        <f t="shared" si="1"/>
        <v>36</v>
      </c>
      <c r="BC2" s="7">
        <f t="shared" si="1"/>
        <v>40</v>
      </c>
      <c r="BD2" s="7">
        <f t="shared" si="1"/>
        <v>44</v>
      </c>
      <c r="BE2" s="7">
        <f t="shared" si="1"/>
        <v>49</v>
      </c>
    </row>
    <row r="3" spans="2:81" hidden="1" x14ac:dyDescent="0.2">
      <c r="B3" t="s">
        <v>3</v>
      </c>
      <c r="J3" s="11">
        <f>YEAR(J6)</f>
        <v>2016</v>
      </c>
      <c r="K3" s="11">
        <f>YEAR(K6)</f>
        <v>2016</v>
      </c>
      <c r="L3" s="11">
        <f t="shared" ref="L3:BE3" si="2">YEAR(L6)</f>
        <v>2016</v>
      </c>
      <c r="M3" s="11">
        <f t="shared" si="2"/>
        <v>2016</v>
      </c>
      <c r="N3" s="11">
        <f t="shared" si="2"/>
        <v>2016</v>
      </c>
      <c r="O3" s="11">
        <f t="shared" si="2"/>
        <v>2016</v>
      </c>
      <c r="P3" s="11">
        <f t="shared" si="2"/>
        <v>2016</v>
      </c>
      <c r="Q3" s="11">
        <f t="shared" si="2"/>
        <v>2016</v>
      </c>
      <c r="R3" s="11">
        <f t="shared" si="2"/>
        <v>2016</v>
      </c>
      <c r="S3" s="11">
        <f t="shared" si="2"/>
        <v>2016</v>
      </c>
      <c r="T3" s="11">
        <f t="shared" si="2"/>
        <v>2016</v>
      </c>
      <c r="U3" s="11">
        <f t="shared" si="2"/>
        <v>2016</v>
      </c>
      <c r="V3" s="11">
        <f t="shared" si="2"/>
        <v>2017</v>
      </c>
      <c r="W3" s="7">
        <f t="shared" si="2"/>
        <v>2017</v>
      </c>
      <c r="X3" s="7">
        <f t="shared" si="2"/>
        <v>2017</v>
      </c>
      <c r="Y3" s="7">
        <f t="shared" si="2"/>
        <v>2017</v>
      </c>
      <c r="Z3" s="7">
        <f t="shared" si="2"/>
        <v>2017</v>
      </c>
      <c r="AA3" s="7">
        <f t="shared" si="2"/>
        <v>2017</v>
      </c>
      <c r="AB3" s="7">
        <f t="shared" si="2"/>
        <v>2017</v>
      </c>
      <c r="AC3" s="7">
        <f t="shared" si="2"/>
        <v>2017</v>
      </c>
      <c r="AD3" s="7">
        <f t="shared" si="2"/>
        <v>2017</v>
      </c>
      <c r="AE3" s="7">
        <f t="shared" si="2"/>
        <v>2017</v>
      </c>
      <c r="AF3" s="7">
        <f t="shared" si="2"/>
        <v>2017</v>
      </c>
      <c r="AG3" s="7">
        <f t="shared" si="2"/>
        <v>2017</v>
      </c>
      <c r="AH3" s="7">
        <f t="shared" si="2"/>
        <v>2018</v>
      </c>
      <c r="AI3" s="7">
        <f t="shared" si="2"/>
        <v>2018</v>
      </c>
      <c r="AJ3" s="7">
        <f t="shared" si="2"/>
        <v>2018</v>
      </c>
      <c r="AK3" s="7">
        <f t="shared" si="2"/>
        <v>2018</v>
      </c>
      <c r="AL3" s="7">
        <f t="shared" si="2"/>
        <v>2018</v>
      </c>
      <c r="AM3" s="7">
        <f t="shared" si="2"/>
        <v>2018</v>
      </c>
      <c r="AN3" s="7">
        <f t="shared" si="2"/>
        <v>2018</v>
      </c>
      <c r="AO3" s="7">
        <f t="shared" si="2"/>
        <v>2018</v>
      </c>
      <c r="AP3" s="7">
        <f t="shared" si="2"/>
        <v>2018</v>
      </c>
      <c r="AQ3" s="7">
        <f t="shared" si="2"/>
        <v>2018</v>
      </c>
      <c r="AR3" s="7">
        <f t="shared" si="2"/>
        <v>2018</v>
      </c>
      <c r="AS3" s="7">
        <f t="shared" si="2"/>
        <v>2018</v>
      </c>
      <c r="AT3" s="7">
        <f t="shared" si="2"/>
        <v>2019</v>
      </c>
      <c r="AU3" s="7">
        <f t="shared" si="2"/>
        <v>2019</v>
      </c>
      <c r="AV3" s="7">
        <f t="shared" si="2"/>
        <v>2019</v>
      </c>
      <c r="AW3" s="7">
        <f t="shared" si="2"/>
        <v>2019</v>
      </c>
      <c r="AX3" s="7">
        <f t="shared" si="2"/>
        <v>2019</v>
      </c>
      <c r="AY3" s="7">
        <f t="shared" si="2"/>
        <v>2019</v>
      </c>
      <c r="AZ3" s="7">
        <f t="shared" si="2"/>
        <v>2019</v>
      </c>
      <c r="BA3" s="7">
        <f t="shared" si="2"/>
        <v>2019</v>
      </c>
      <c r="BB3" s="7">
        <f t="shared" si="2"/>
        <v>2019</v>
      </c>
      <c r="BC3" s="7">
        <f t="shared" si="2"/>
        <v>2019</v>
      </c>
      <c r="BD3" s="7">
        <f t="shared" si="2"/>
        <v>2019</v>
      </c>
      <c r="BE3" s="7">
        <f t="shared" si="2"/>
        <v>2019</v>
      </c>
    </row>
    <row r="4" spans="2:81" hidden="1" x14ac:dyDescent="0.2">
      <c r="B4" t="s">
        <v>2</v>
      </c>
      <c r="J4" s="11">
        <f>MONTH(J6)</f>
        <v>1</v>
      </c>
      <c r="K4" s="11">
        <f>MONTH(K6)</f>
        <v>2</v>
      </c>
      <c r="L4" s="11">
        <f t="shared" ref="L4:BE4" si="3">MONTH(L6)</f>
        <v>3</v>
      </c>
      <c r="M4" s="11">
        <f t="shared" si="3"/>
        <v>4</v>
      </c>
      <c r="N4" s="11">
        <f t="shared" si="3"/>
        <v>5</v>
      </c>
      <c r="O4" s="11">
        <f t="shared" si="3"/>
        <v>6</v>
      </c>
      <c r="P4" s="11">
        <f t="shared" si="3"/>
        <v>7</v>
      </c>
      <c r="Q4" s="11">
        <f t="shared" si="3"/>
        <v>8</v>
      </c>
      <c r="R4" s="11">
        <f t="shared" si="3"/>
        <v>9</v>
      </c>
      <c r="S4" s="11">
        <f t="shared" si="3"/>
        <v>10</v>
      </c>
      <c r="T4" s="11">
        <f t="shared" si="3"/>
        <v>11</v>
      </c>
      <c r="U4" s="11">
        <f t="shared" si="3"/>
        <v>12</v>
      </c>
      <c r="V4" s="11">
        <f t="shared" si="3"/>
        <v>1</v>
      </c>
      <c r="W4" s="7">
        <f t="shared" si="3"/>
        <v>2</v>
      </c>
      <c r="X4" s="7">
        <f t="shared" si="3"/>
        <v>3</v>
      </c>
      <c r="Y4" s="7">
        <f t="shared" si="3"/>
        <v>4</v>
      </c>
      <c r="Z4" s="7">
        <f t="shared" si="3"/>
        <v>5</v>
      </c>
      <c r="AA4" s="7">
        <f t="shared" si="3"/>
        <v>6</v>
      </c>
      <c r="AB4" s="7">
        <f t="shared" si="3"/>
        <v>7</v>
      </c>
      <c r="AC4" s="7">
        <f t="shared" si="3"/>
        <v>8</v>
      </c>
      <c r="AD4" s="7">
        <f t="shared" si="3"/>
        <v>9</v>
      </c>
      <c r="AE4" s="7">
        <f t="shared" si="3"/>
        <v>10</v>
      </c>
      <c r="AF4" s="7">
        <f t="shared" si="3"/>
        <v>11</v>
      </c>
      <c r="AG4" s="7">
        <f t="shared" si="3"/>
        <v>12</v>
      </c>
      <c r="AH4" s="7">
        <f t="shared" si="3"/>
        <v>1</v>
      </c>
      <c r="AI4" s="7">
        <f t="shared" si="3"/>
        <v>2</v>
      </c>
      <c r="AJ4" s="7">
        <f t="shared" si="3"/>
        <v>3</v>
      </c>
      <c r="AK4" s="7">
        <f t="shared" si="3"/>
        <v>4</v>
      </c>
      <c r="AL4" s="7">
        <f t="shared" si="3"/>
        <v>5</v>
      </c>
      <c r="AM4" s="7">
        <f t="shared" si="3"/>
        <v>6</v>
      </c>
      <c r="AN4" s="7">
        <f t="shared" si="3"/>
        <v>7</v>
      </c>
      <c r="AO4" s="7">
        <f t="shared" si="3"/>
        <v>8</v>
      </c>
      <c r="AP4" s="7">
        <f t="shared" si="3"/>
        <v>9</v>
      </c>
      <c r="AQ4" s="7">
        <f t="shared" si="3"/>
        <v>10</v>
      </c>
      <c r="AR4" s="7">
        <f t="shared" si="3"/>
        <v>11</v>
      </c>
      <c r="AS4" s="7">
        <f t="shared" si="3"/>
        <v>12</v>
      </c>
      <c r="AT4" s="7">
        <f t="shared" si="3"/>
        <v>1</v>
      </c>
      <c r="AU4" s="7">
        <f t="shared" si="3"/>
        <v>2</v>
      </c>
      <c r="AV4" s="7">
        <f t="shared" si="3"/>
        <v>3</v>
      </c>
      <c r="AW4" s="7">
        <f t="shared" si="3"/>
        <v>4</v>
      </c>
      <c r="AX4" s="7">
        <f t="shared" si="3"/>
        <v>5</v>
      </c>
      <c r="AY4" s="7">
        <f t="shared" si="3"/>
        <v>6</v>
      </c>
      <c r="AZ4" s="7">
        <f t="shared" si="3"/>
        <v>7</v>
      </c>
      <c r="BA4" s="7">
        <f t="shared" si="3"/>
        <v>8</v>
      </c>
      <c r="BB4" s="7">
        <f t="shared" si="3"/>
        <v>9</v>
      </c>
      <c r="BC4" s="7">
        <f t="shared" si="3"/>
        <v>10</v>
      </c>
      <c r="BD4" s="7">
        <f t="shared" si="3"/>
        <v>11</v>
      </c>
      <c r="BE4" s="7">
        <f t="shared" si="3"/>
        <v>12</v>
      </c>
    </row>
    <row r="5" spans="2:81" hidden="1" x14ac:dyDescent="0.2">
      <c r="B5" t="s">
        <v>1</v>
      </c>
      <c r="J5" s="11">
        <f>DAY(J6)</f>
        <v>1</v>
      </c>
      <c r="K5" s="11">
        <f>DAY(K6)</f>
        <v>1</v>
      </c>
      <c r="L5" s="11">
        <f t="shared" ref="L5:BE5" si="4">DAY(L6)</f>
        <v>1</v>
      </c>
      <c r="M5" s="11">
        <f t="shared" si="4"/>
        <v>1</v>
      </c>
      <c r="N5" s="11">
        <f t="shared" si="4"/>
        <v>1</v>
      </c>
      <c r="O5" s="11">
        <f t="shared" si="4"/>
        <v>1</v>
      </c>
      <c r="P5" s="11">
        <f t="shared" si="4"/>
        <v>1</v>
      </c>
      <c r="Q5" s="11">
        <f t="shared" si="4"/>
        <v>1</v>
      </c>
      <c r="R5" s="11">
        <f t="shared" si="4"/>
        <v>1</v>
      </c>
      <c r="S5" s="11">
        <f t="shared" si="4"/>
        <v>1</v>
      </c>
      <c r="T5" s="11">
        <f t="shared" si="4"/>
        <v>1</v>
      </c>
      <c r="U5" s="11">
        <f t="shared" si="4"/>
        <v>1</v>
      </c>
      <c r="V5" s="11">
        <f t="shared" si="4"/>
        <v>1</v>
      </c>
      <c r="W5" s="7">
        <f t="shared" si="4"/>
        <v>1</v>
      </c>
      <c r="X5" s="7">
        <f t="shared" si="4"/>
        <v>1</v>
      </c>
      <c r="Y5" s="7">
        <f t="shared" si="4"/>
        <v>1</v>
      </c>
      <c r="Z5" s="7">
        <f t="shared" si="4"/>
        <v>1</v>
      </c>
      <c r="AA5" s="7">
        <f t="shared" si="4"/>
        <v>1</v>
      </c>
      <c r="AB5" s="7">
        <f t="shared" si="4"/>
        <v>1</v>
      </c>
      <c r="AC5" s="7">
        <f t="shared" si="4"/>
        <v>1</v>
      </c>
      <c r="AD5" s="7">
        <f t="shared" si="4"/>
        <v>1</v>
      </c>
      <c r="AE5" s="7">
        <f t="shared" si="4"/>
        <v>1</v>
      </c>
      <c r="AF5" s="7">
        <f t="shared" si="4"/>
        <v>1</v>
      </c>
      <c r="AG5" s="7">
        <f t="shared" si="4"/>
        <v>1</v>
      </c>
      <c r="AH5" s="7">
        <f t="shared" si="4"/>
        <v>1</v>
      </c>
      <c r="AI5" s="7">
        <f t="shared" si="4"/>
        <v>1</v>
      </c>
      <c r="AJ5" s="7">
        <f t="shared" si="4"/>
        <v>1</v>
      </c>
      <c r="AK5" s="7">
        <f t="shared" si="4"/>
        <v>1</v>
      </c>
      <c r="AL5" s="7">
        <f t="shared" si="4"/>
        <v>1</v>
      </c>
      <c r="AM5" s="7">
        <f t="shared" si="4"/>
        <v>1</v>
      </c>
      <c r="AN5" s="7">
        <f t="shared" si="4"/>
        <v>1</v>
      </c>
      <c r="AO5" s="7">
        <f t="shared" si="4"/>
        <v>1</v>
      </c>
      <c r="AP5" s="7">
        <f t="shared" si="4"/>
        <v>1</v>
      </c>
      <c r="AQ5" s="7">
        <f t="shared" si="4"/>
        <v>1</v>
      </c>
      <c r="AR5" s="7">
        <f t="shared" si="4"/>
        <v>1</v>
      </c>
      <c r="AS5" s="7">
        <f t="shared" si="4"/>
        <v>1</v>
      </c>
      <c r="AT5" s="7">
        <f t="shared" si="4"/>
        <v>1</v>
      </c>
      <c r="AU5" s="7">
        <f t="shared" si="4"/>
        <v>1</v>
      </c>
      <c r="AV5" s="7">
        <f t="shared" si="4"/>
        <v>1</v>
      </c>
      <c r="AW5" s="7">
        <f t="shared" si="4"/>
        <v>1</v>
      </c>
      <c r="AX5" s="7">
        <f t="shared" si="4"/>
        <v>1</v>
      </c>
      <c r="AY5" s="7">
        <f t="shared" si="4"/>
        <v>1</v>
      </c>
      <c r="AZ5" s="7">
        <f t="shared" si="4"/>
        <v>1</v>
      </c>
      <c r="BA5" s="7">
        <f t="shared" si="4"/>
        <v>1</v>
      </c>
      <c r="BB5" s="7">
        <f t="shared" si="4"/>
        <v>1</v>
      </c>
      <c r="BC5" s="7">
        <f t="shared" si="4"/>
        <v>1</v>
      </c>
      <c r="BD5" s="7">
        <f t="shared" si="4"/>
        <v>1</v>
      </c>
      <c r="BE5" s="7">
        <f t="shared" si="4"/>
        <v>1</v>
      </c>
    </row>
    <row r="6" spans="2:81" hidden="1" x14ac:dyDescent="0.2">
      <c r="J6" s="12">
        <v>42370</v>
      </c>
      <c r="K6" s="12">
        <v>42401</v>
      </c>
      <c r="L6" s="12">
        <v>42430</v>
      </c>
      <c r="M6" s="12">
        <v>42461</v>
      </c>
      <c r="N6" s="12">
        <v>42491</v>
      </c>
      <c r="O6" s="12">
        <v>42522</v>
      </c>
      <c r="P6" s="12">
        <v>42552</v>
      </c>
      <c r="Q6" s="12">
        <v>42583</v>
      </c>
      <c r="R6" s="12">
        <v>42614</v>
      </c>
      <c r="S6" s="12">
        <v>42644</v>
      </c>
      <c r="T6" s="12">
        <v>42675</v>
      </c>
      <c r="U6" s="12">
        <v>42705</v>
      </c>
      <c r="V6" s="12">
        <v>42736</v>
      </c>
      <c r="W6" s="8">
        <v>42767</v>
      </c>
      <c r="X6" s="8">
        <v>42795</v>
      </c>
      <c r="Y6" s="8">
        <v>42826</v>
      </c>
      <c r="Z6" s="8">
        <v>42856</v>
      </c>
      <c r="AA6" s="8">
        <v>42887</v>
      </c>
      <c r="AB6" s="8">
        <v>42917</v>
      </c>
      <c r="AC6" s="8">
        <v>42948</v>
      </c>
      <c r="AD6" s="8">
        <v>42979</v>
      </c>
      <c r="AE6" s="8">
        <v>43009</v>
      </c>
      <c r="AF6" s="8">
        <v>43040</v>
      </c>
      <c r="AG6" s="8">
        <v>43070</v>
      </c>
      <c r="AH6" s="8">
        <v>43101</v>
      </c>
      <c r="AI6" s="8">
        <v>43132</v>
      </c>
      <c r="AJ6" s="8">
        <v>43160</v>
      </c>
      <c r="AK6" s="8">
        <v>43191</v>
      </c>
      <c r="AL6" s="8">
        <v>43221</v>
      </c>
      <c r="AM6" s="8">
        <v>43252</v>
      </c>
      <c r="AN6" s="8">
        <v>43282</v>
      </c>
      <c r="AO6" s="8">
        <v>43313</v>
      </c>
      <c r="AP6" s="8">
        <v>43344</v>
      </c>
      <c r="AQ6" s="8">
        <v>43374</v>
      </c>
      <c r="AR6" s="8">
        <v>43405</v>
      </c>
      <c r="AS6" s="8">
        <v>43435</v>
      </c>
      <c r="AT6" s="8">
        <v>43466</v>
      </c>
      <c r="AU6" s="8">
        <v>43497</v>
      </c>
      <c r="AV6" s="8">
        <v>43525</v>
      </c>
      <c r="AW6" s="8">
        <v>43556</v>
      </c>
      <c r="AX6" s="8">
        <v>43586</v>
      </c>
      <c r="AY6" s="8">
        <v>43617</v>
      </c>
      <c r="AZ6" s="8">
        <v>43647</v>
      </c>
      <c r="BA6" s="8">
        <v>43678</v>
      </c>
      <c r="BB6" s="8">
        <v>43709</v>
      </c>
      <c r="BC6" s="8">
        <v>43739</v>
      </c>
      <c r="BD6" s="8">
        <v>43770</v>
      </c>
      <c r="BE6" s="8">
        <v>43800</v>
      </c>
    </row>
    <row r="7" spans="2:81" hidden="1" x14ac:dyDescent="0.2">
      <c r="G7" s="1"/>
      <c r="H7" s="1"/>
      <c r="I7" s="200"/>
      <c r="J7" s="12" t="str">
        <f t="shared" ref="J7:V7" ca="1" si="5">IF(TODAY()&lt;J6,"estimates","")</f>
        <v/>
      </c>
      <c r="K7" s="12" t="str">
        <f t="shared" ca="1" si="5"/>
        <v/>
      </c>
      <c r="L7" s="12" t="str">
        <f t="shared" ca="1" si="5"/>
        <v/>
      </c>
      <c r="M7" s="12" t="str">
        <f t="shared" ca="1" si="5"/>
        <v/>
      </c>
      <c r="N7" s="12" t="str">
        <f t="shared" ca="1" si="5"/>
        <v/>
      </c>
      <c r="O7" s="12" t="str">
        <f t="shared" ca="1" si="5"/>
        <v/>
      </c>
      <c r="P7" s="12" t="str">
        <f t="shared" ca="1" si="5"/>
        <v/>
      </c>
      <c r="Q7" s="12" t="str">
        <f t="shared" ca="1" si="5"/>
        <v/>
      </c>
      <c r="R7" s="12" t="str">
        <f t="shared" ca="1" si="5"/>
        <v/>
      </c>
      <c r="S7" s="12" t="str">
        <f t="shared" ca="1" si="5"/>
        <v/>
      </c>
      <c r="T7" s="12" t="str">
        <f t="shared" ca="1" si="5"/>
        <v/>
      </c>
      <c r="U7" s="12" t="str">
        <f t="shared" ca="1" si="5"/>
        <v/>
      </c>
      <c r="V7" s="12" t="str">
        <f t="shared" ca="1" si="5"/>
        <v/>
      </c>
      <c r="W7" s="8" t="str">
        <f ca="1">IF(TODAY()&lt;=DATE(YEAR(W6),MONTH(W6),DAY(31)),"estimates","")</f>
        <v/>
      </c>
      <c r="X7" s="8" t="str">
        <f t="shared" ref="X7:BE7" ca="1" si="6">IF(TODAY()&lt;=DATE(YEAR(X6),MONTH(X6),DAY(31)),"estimates","")</f>
        <v>estimates</v>
      </c>
      <c r="Y7" s="8" t="str">
        <f t="shared" ca="1" si="6"/>
        <v>estimates</v>
      </c>
      <c r="Z7" s="8" t="str">
        <f t="shared" ca="1" si="6"/>
        <v>estimates</v>
      </c>
      <c r="AA7" s="8" t="str">
        <f t="shared" ca="1" si="6"/>
        <v>estimates</v>
      </c>
      <c r="AB7" s="8" t="str">
        <f t="shared" ca="1" si="6"/>
        <v>estimates</v>
      </c>
      <c r="AC7" s="8" t="str">
        <f t="shared" ca="1" si="6"/>
        <v>estimates</v>
      </c>
      <c r="AD7" s="8" t="str">
        <f t="shared" ca="1" si="6"/>
        <v>estimates</v>
      </c>
      <c r="AE7" s="8" t="str">
        <f t="shared" ca="1" si="6"/>
        <v>estimates</v>
      </c>
      <c r="AF7" s="8" t="str">
        <f t="shared" ca="1" si="6"/>
        <v>estimates</v>
      </c>
      <c r="AG7" s="8" t="str">
        <f t="shared" ca="1" si="6"/>
        <v>estimates</v>
      </c>
      <c r="AH7" s="8" t="str">
        <f t="shared" ca="1" si="6"/>
        <v>estimates</v>
      </c>
      <c r="AI7" s="8" t="str">
        <f t="shared" ca="1" si="6"/>
        <v>estimates</v>
      </c>
      <c r="AJ7" s="8" t="str">
        <f t="shared" ca="1" si="6"/>
        <v>estimates</v>
      </c>
      <c r="AK7" s="8" t="str">
        <f t="shared" ca="1" si="6"/>
        <v>estimates</v>
      </c>
      <c r="AL7" s="8" t="str">
        <f t="shared" ca="1" si="6"/>
        <v>estimates</v>
      </c>
      <c r="AM7" s="8" t="str">
        <f t="shared" ca="1" si="6"/>
        <v>estimates</v>
      </c>
      <c r="AN7" s="8" t="str">
        <f t="shared" ca="1" si="6"/>
        <v>estimates</v>
      </c>
      <c r="AO7" s="8" t="str">
        <f t="shared" ca="1" si="6"/>
        <v>estimates</v>
      </c>
      <c r="AP7" s="8" t="str">
        <f t="shared" ca="1" si="6"/>
        <v>estimates</v>
      </c>
      <c r="AQ7" s="8" t="str">
        <f t="shared" ca="1" si="6"/>
        <v>estimates</v>
      </c>
      <c r="AR7" s="8" t="str">
        <f t="shared" ca="1" si="6"/>
        <v>estimates</v>
      </c>
      <c r="AS7" s="8" t="str">
        <f t="shared" ca="1" si="6"/>
        <v>estimates</v>
      </c>
      <c r="AT7" s="8" t="str">
        <f t="shared" ca="1" si="6"/>
        <v>estimates</v>
      </c>
      <c r="AU7" s="8" t="str">
        <f t="shared" ca="1" si="6"/>
        <v>estimates</v>
      </c>
      <c r="AV7" s="8" t="str">
        <f t="shared" ca="1" si="6"/>
        <v>estimates</v>
      </c>
      <c r="AW7" s="8" t="str">
        <f t="shared" ca="1" si="6"/>
        <v>estimates</v>
      </c>
      <c r="AX7" s="8" t="str">
        <f t="shared" ca="1" si="6"/>
        <v>estimates</v>
      </c>
      <c r="AY7" s="8" t="str">
        <f t="shared" ca="1" si="6"/>
        <v>estimates</v>
      </c>
      <c r="AZ7" s="8" t="str">
        <f t="shared" ca="1" si="6"/>
        <v>estimates</v>
      </c>
      <c r="BA7" s="8" t="str">
        <f t="shared" ca="1" si="6"/>
        <v>estimates</v>
      </c>
      <c r="BB7" s="8" t="str">
        <f t="shared" ca="1" si="6"/>
        <v>estimates</v>
      </c>
      <c r="BC7" s="8" t="str">
        <f t="shared" ca="1" si="6"/>
        <v>estimates</v>
      </c>
      <c r="BD7" s="8" t="str">
        <f t="shared" ca="1" si="6"/>
        <v>estimates</v>
      </c>
      <c r="BE7" s="8" t="str">
        <f t="shared" ca="1" si="6"/>
        <v>estimates</v>
      </c>
      <c r="BF7" s="1"/>
      <c r="BG7" s="1"/>
      <c r="BH7" s="1"/>
      <c r="BI7" s="1"/>
      <c r="BJ7" s="1"/>
      <c r="BK7" s="1"/>
      <c r="BL7" s="1"/>
      <c r="BM7" s="1"/>
      <c r="BN7" s="1"/>
      <c r="BO7" s="1"/>
      <c r="BP7" s="1"/>
      <c r="BQ7" s="1"/>
      <c r="BR7" s="1"/>
      <c r="BS7" s="1"/>
      <c r="BT7" s="1"/>
      <c r="BU7" s="1"/>
      <c r="BV7" s="1"/>
      <c r="BW7" s="1"/>
      <c r="BX7" s="1"/>
      <c r="BY7" s="1"/>
      <c r="BZ7" s="1"/>
      <c r="CA7" s="1"/>
      <c r="CB7" s="1"/>
      <c r="CC7" s="1"/>
    </row>
    <row r="8" spans="2:81" hidden="1" x14ac:dyDescent="0.2">
      <c r="J8" s="12"/>
      <c r="K8" s="12"/>
      <c r="L8" s="12"/>
      <c r="M8" s="12"/>
      <c r="N8" s="12"/>
      <c r="O8" s="12"/>
      <c r="P8" s="12"/>
      <c r="Q8" s="12"/>
      <c r="R8" s="12"/>
      <c r="S8" s="12"/>
      <c r="T8" s="12"/>
      <c r="U8" s="12"/>
      <c r="V8" s="12"/>
      <c r="W8" s="8"/>
      <c r="X8" s="8" t="str">
        <f t="shared" ref="X8:BE8" ca="1" si="7">IF(AND(X7="estimates",W7=""),"first estimate","")</f>
        <v>first estimate</v>
      </c>
      <c r="Y8" s="8" t="str">
        <f t="shared" ca="1" si="7"/>
        <v/>
      </c>
      <c r="Z8" s="8" t="str">
        <f t="shared" ca="1" si="7"/>
        <v/>
      </c>
      <c r="AA8" s="8" t="str">
        <f t="shared" ca="1" si="7"/>
        <v/>
      </c>
      <c r="AB8" s="8" t="str">
        <f t="shared" ca="1" si="7"/>
        <v/>
      </c>
      <c r="AC8" s="8" t="str">
        <f t="shared" ca="1" si="7"/>
        <v/>
      </c>
      <c r="AD8" s="8" t="str">
        <f t="shared" ca="1" si="7"/>
        <v/>
      </c>
      <c r="AE8" s="8" t="str">
        <f t="shared" ca="1" si="7"/>
        <v/>
      </c>
      <c r="AF8" s="8" t="str">
        <f t="shared" ca="1" si="7"/>
        <v/>
      </c>
      <c r="AG8" s="8" t="str">
        <f t="shared" ca="1" si="7"/>
        <v/>
      </c>
      <c r="AH8" s="8" t="str">
        <f t="shared" ca="1" si="7"/>
        <v/>
      </c>
      <c r="AI8" s="8" t="str">
        <f t="shared" ca="1" si="7"/>
        <v/>
      </c>
      <c r="AJ8" s="8" t="str">
        <f t="shared" ca="1" si="7"/>
        <v/>
      </c>
      <c r="AK8" s="8" t="str">
        <f t="shared" ca="1" si="7"/>
        <v/>
      </c>
      <c r="AL8" s="8" t="str">
        <f t="shared" ca="1" si="7"/>
        <v/>
      </c>
      <c r="AM8" s="8" t="str">
        <f t="shared" ca="1" si="7"/>
        <v/>
      </c>
      <c r="AN8" s="8" t="str">
        <f t="shared" ca="1" si="7"/>
        <v/>
      </c>
      <c r="AO8" s="8" t="str">
        <f t="shared" ca="1" si="7"/>
        <v/>
      </c>
      <c r="AP8" s="8" t="str">
        <f t="shared" ca="1" si="7"/>
        <v/>
      </c>
      <c r="AQ8" s="8" t="str">
        <f t="shared" ca="1" si="7"/>
        <v/>
      </c>
      <c r="AR8" s="8" t="str">
        <f t="shared" ca="1" si="7"/>
        <v/>
      </c>
      <c r="AS8" s="8" t="str">
        <f t="shared" ca="1" si="7"/>
        <v/>
      </c>
      <c r="AT8" s="8" t="str">
        <f t="shared" ca="1" si="7"/>
        <v/>
      </c>
      <c r="AU8" s="8" t="str">
        <f t="shared" ca="1" si="7"/>
        <v/>
      </c>
      <c r="AV8" s="8" t="str">
        <f t="shared" ca="1" si="7"/>
        <v/>
      </c>
      <c r="AW8" s="8" t="str">
        <f t="shared" ca="1" si="7"/>
        <v/>
      </c>
      <c r="AX8" s="8" t="str">
        <f t="shared" ca="1" si="7"/>
        <v/>
      </c>
      <c r="AY8" s="8" t="str">
        <f t="shared" ca="1" si="7"/>
        <v/>
      </c>
      <c r="AZ8" s="8" t="str">
        <f t="shared" ca="1" si="7"/>
        <v/>
      </c>
      <c r="BA8" s="8" t="str">
        <f t="shared" ca="1" si="7"/>
        <v/>
      </c>
      <c r="BB8" s="8" t="str">
        <f t="shared" ca="1" si="7"/>
        <v/>
      </c>
      <c r="BC8" s="8" t="str">
        <f t="shared" ca="1" si="7"/>
        <v/>
      </c>
      <c r="BD8" s="8" t="str">
        <f t="shared" ca="1" si="7"/>
        <v/>
      </c>
      <c r="BE8" s="8" t="str">
        <f t="shared" ca="1" si="7"/>
        <v/>
      </c>
    </row>
    <row r="9" spans="2:81" hidden="1" x14ac:dyDescent="0.2"/>
    <row r="10" spans="2:81" hidden="1" x14ac:dyDescent="0.2"/>
    <row r="11" spans="2:81" x14ac:dyDescent="0.2">
      <c r="J11" s="13" t="str">
        <f t="shared" ref="J11:BE11" ca="1" si="8">CONCATENATE(J5,"/",J4,"/",J3,LEFT(J7,1))</f>
        <v>1/1/2016</v>
      </c>
      <c r="K11" s="13" t="str">
        <f t="shared" ca="1" si="8"/>
        <v>1/2/2016</v>
      </c>
      <c r="L11" s="13" t="str">
        <f t="shared" ca="1" si="8"/>
        <v>1/3/2016</v>
      </c>
      <c r="M11" s="13" t="str">
        <f t="shared" ca="1" si="8"/>
        <v>1/4/2016</v>
      </c>
      <c r="N11" s="13" t="str">
        <f t="shared" ca="1" si="8"/>
        <v>1/5/2016</v>
      </c>
      <c r="O11" s="13" t="str">
        <f t="shared" ca="1" si="8"/>
        <v>1/6/2016</v>
      </c>
      <c r="P11" s="13" t="str">
        <f t="shared" ca="1" si="8"/>
        <v>1/7/2016</v>
      </c>
      <c r="Q11" s="13" t="str">
        <f t="shared" ca="1" si="8"/>
        <v>1/8/2016</v>
      </c>
      <c r="R11" s="13" t="str">
        <f t="shared" ca="1" si="8"/>
        <v>1/9/2016</v>
      </c>
      <c r="S11" s="13" t="str">
        <f t="shared" ca="1" si="8"/>
        <v>1/10/2016</v>
      </c>
      <c r="T11" s="13" t="str">
        <f t="shared" ca="1" si="8"/>
        <v>1/11/2016</v>
      </c>
      <c r="U11" s="13" t="str">
        <f t="shared" ca="1" si="8"/>
        <v>1/12/2016</v>
      </c>
      <c r="V11" s="13" t="str">
        <f t="shared" ca="1" si="8"/>
        <v>1/1/2017</v>
      </c>
      <c r="W11" s="9" t="str">
        <f t="shared" ca="1" si="8"/>
        <v>1/2/2017</v>
      </c>
      <c r="X11" s="9" t="str">
        <f t="shared" ca="1" si="8"/>
        <v>1/3/2017e</v>
      </c>
      <c r="Y11" s="9" t="str">
        <f t="shared" ca="1" si="8"/>
        <v>1/4/2017e</v>
      </c>
      <c r="Z11" s="9" t="str">
        <f t="shared" ca="1" si="8"/>
        <v>1/5/2017e</v>
      </c>
      <c r="AA11" s="9" t="str">
        <f t="shared" ca="1" si="8"/>
        <v>1/6/2017e</v>
      </c>
      <c r="AB11" s="9" t="str">
        <f t="shared" ca="1" si="8"/>
        <v>1/7/2017e</v>
      </c>
      <c r="AC11" s="9" t="str">
        <f t="shared" ca="1" si="8"/>
        <v>1/8/2017e</v>
      </c>
      <c r="AD11" s="9" t="str">
        <f t="shared" ca="1" si="8"/>
        <v>1/9/2017e</v>
      </c>
      <c r="AE11" s="9" t="str">
        <f t="shared" ca="1" si="8"/>
        <v>1/10/2017e</v>
      </c>
      <c r="AF11" s="9" t="str">
        <f t="shared" ca="1" si="8"/>
        <v>1/11/2017e</v>
      </c>
      <c r="AG11" s="9" t="str">
        <f t="shared" ca="1" si="8"/>
        <v>1/12/2017e</v>
      </c>
      <c r="AH11" s="9" t="str">
        <f t="shared" ca="1" si="8"/>
        <v>1/1/2018e</v>
      </c>
      <c r="AI11" s="9" t="str">
        <f t="shared" ca="1" si="8"/>
        <v>1/2/2018e</v>
      </c>
      <c r="AJ11" s="9" t="str">
        <f t="shared" ca="1" si="8"/>
        <v>1/3/2018e</v>
      </c>
      <c r="AK11" s="9" t="str">
        <f t="shared" ca="1" si="8"/>
        <v>1/4/2018e</v>
      </c>
      <c r="AL11" s="9" t="str">
        <f t="shared" ca="1" si="8"/>
        <v>1/5/2018e</v>
      </c>
      <c r="AM11" s="9" t="str">
        <f t="shared" ca="1" si="8"/>
        <v>1/6/2018e</v>
      </c>
      <c r="AN11" s="9" t="str">
        <f t="shared" ca="1" si="8"/>
        <v>1/7/2018e</v>
      </c>
      <c r="AO11" s="9" t="str">
        <f t="shared" ca="1" si="8"/>
        <v>1/8/2018e</v>
      </c>
      <c r="AP11" s="9" t="str">
        <f t="shared" ca="1" si="8"/>
        <v>1/9/2018e</v>
      </c>
      <c r="AQ11" s="9" t="str">
        <f t="shared" ca="1" si="8"/>
        <v>1/10/2018e</v>
      </c>
      <c r="AR11" s="9" t="str">
        <f t="shared" ca="1" si="8"/>
        <v>1/11/2018e</v>
      </c>
      <c r="AS11" s="9" t="str">
        <f t="shared" ca="1" si="8"/>
        <v>1/12/2018e</v>
      </c>
      <c r="AT11" s="9" t="str">
        <f t="shared" ca="1" si="8"/>
        <v>1/1/2019e</v>
      </c>
      <c r="AU11" s="9" t="str">
        <f t="shared" ca="1" si="8"/>
        <v>1/2/2019e</v>
      </c>
      <c r="AV11" s="9" t="str">
        <f t="shared" ca="1" si="8"/>
        <v>1/3/2019e</v>
      </c>
      <c r="AW11" s="9" t="str">
        <f t="shared" ca="1" si="8"/>
        <v>1/4/2019e</v>
      </c>
      <c r="AX11" s="9" t="str">
        <f t="shared" ca="1" si="8"/>
        <v>1/5/2019e</v>
      </c>
      <c r="AY11" s="9" t="str">
        <f t="shared" ca="1" si="8"/>
        <v>1/6/2019e</v>
      </c>
      <c r="AZ11" s="9" t="str">
        <f t="shared" ca="1" si="8"/>
        <v>1/7/2019e</v>
      </c>
      <c r="BA11" s="9" t="str">
        <f t="shared" ca="1" si="8"/>
        <v>1/8/2019e</v>
      </c>
      <c r="BB11" s="9" t="str">
        <f t="shared" ca="1" si="8"/>
        <v>1/9/2019e</v>
      </c>
      <c r="BC11" s="9" t="str">
        <f t="shared" ca="1" si="8"/>
        <v>1/10/2019e</v>
      </c>
      <c r="BD11" s="9" t="str">
        <f t="shared" ca="1" si="8"/>
        <v>1/11/2019e</v>
      </c>
      <c r="BE11" s="9" t="str">
        <f t="shared" ca="1" si="8"/>
        <v>1/12/2019e</v>
      </c>
    </row>
    <row r="13" spans="2:81" s="23" customFormat="1" ht="17" thickBot="1" x14ac:dyDescent="0.25">
      <c r="D13" s="119"/>
      <c r="I13" s="201" t="s">
        <v>93</v>
      </c>
      <c r="K13" s="113"/>
      <c r="L13" s="113"/>
      <c r="M13" s="113"/>
      <c r="N13" s="113"/>
      <c r="O13" s="113"/>
      <c r="P13" s="113"/>
      <c r="Q13" s="113"/>
      <c r="R13" s="113"/>
      <c r="S13" s="113"/>
      <c r="T13" s="113"/>
      <c r="U13" s="113"/>
      <c r="V13" s="113"/>
      <c r="W13" s="114"/>
      <c r="X13" s="114"/>
      <c r="Y13" s="114"/>
      <c r="Z13" s="114"/>
      <c r="AA13" s="114"/>
      <c r="AB13" s="114"/>
      <c r="AC13" s="114"/>
      <c r="AD13" s="114"/>
      <c r="AE13" s="114"/>
      <c r="AF13" s="114"/>
      <c r="AG13" s="114"/>
      <c r="AH13" s="114"/>
      <c r="AI13" s="114"/>
      <c r="AJ13" s="114"/>
      <c r="AK13" s="114"/>
      <c r="AL13" s="114"/>
      <c r="AM13" s="114"/>
      <c r="AN13" s="114"/>
      <c r="AO13" s="114"/>
      <c r="AP13" s="114"/>
      <c r="AQ13" s="114"/>
      <c r="AR13" s="114"/>
      <c r="AS13" s="114"/>
      <c r="AT13" s="114"/>
      <c r="AU13" s="114"/>
      <c r="AV13" s="114"/>
      <c r="AW13" s="114"/>
      <c r="AX13" s="114"/>
      <c r="AY13" s="114"/>
      <c r="AZ13" s="114"/>
      <c r="BA13" s="114"/>
      <c r="BB13" s="114"/>
      <c r="BC13" s="114"/>
      <c r="BD13" s="114"/>
      <c r="BE13" s="114"/>
      <c r="BF13" s="113"/>
      <c r="BG13" s="113"/>
      <c r="BH13" s="113"/>
      <c r="BI13" s="113"/>
      <c r="BJ13" s="113"/>
      <c r="BK13" s="113"/>
      <c r="BL13" s="113"/>
    </row>
    <row r="14" spans="2:81" s="86" customFormat="1" ht="32" outlineLevel="1" x14ac:dyDescent="0.2">
      <c r="I14" s="202" t="s">
        <v>102</v>
      </c>
      <c r="J14" s="136"/>
      <c r="K14" s="136"/>
      <c r="M14" s="136"/>
      <c r="N14" s="136"/>
      <c r="O14" s="136"/>
      <c r="P14" s="136"/>
      <c r="Q14" s="136"/>
      <c r="R14" s="136"/>
      <c r="S14" s="136"/>
      <c r="T14" s="136"/>
      <c r="U14" s="136"/>
      <c r="V14" s="136"/>
      <c r="W14" s="137"/>
      <c r="X14" s="137"/>
      <c r="Y14" s="137"/>
      <c r="Z14" s="137"/>
      <c r="AA14" s="137"/>
      <c r="AB14" s="137"/>
      <c r="AC14" s="137"/>
      <c r="AD14" s="137"/>
      <c r="AE14" s="137"/>
      <c r="AF14" s="137"/>
      <c r="AG14" s="137"/>
      <c r="AH14" s="137"/>
      <c r="AI14" s="137"/>
      <c r="AJ14" s="137"/>
      <c r="AK14" s="137"/>
      <c r="AL14" s="137"/>
      <c r="AM14" s="137"/>
      <c r="AN14" s="137"/>
      <c r="AO14" s="137"/>
      <c r="AP14" s="137"/>
      <c r="AQ14" s="137"/>
      <c r="AR14" s="137"/>
      <c r="AS14" s="137"/>
      <c r="AT14" s="137"/>
      <c r="AU14" s="137"/>
      <c r="AV14" s="137"/>
      <c r="AW14" s="137"/>
      <c r="AX14" s="137"/>
      <c r="AY14" s="137"/>
      <c r="AZ14" s="137"/>
      <c r="BA14" s="137"/>
      <c r="BB14" s="137"/>
      <c r="BC14" s="137"/>
      <c r="BD14" s="137"/>
      <c r="BE14" s="137"/>
    </row>
    <row r="15" spans="2:81" s="86" customFormat="1" outlineLevel="1" x14ac:dyDescent="0.2">
      <c r="I15" s="160" t="s">
        <v>92</v>
      </c>
      <c r="J15" s="136"/>
      <c r="K15" s="136"/>
      <c r="M15" s="136"/>
      <c r="N15" s="136"/>
      <c r="O15" s="136"/>
      <c r="P15" s="136"/>
      <c r="Q15" s="136"/>
      <c r="R15" s="136"/>
      <c r="S15" s="136"/>
      <c r="T15" s="136"/>
      <c r="U15" s="136"/>
      <c r="V15" s="136"/>
      <c r="W15" s="137"/>
      <c r="X15" s="137"/>
      <c r="Y15" s="137"/>
      <c r="Z15" s="137"/>
      <c r="AA15" s="137"/>
      <c r="AB15" s="137"/>
      <c r="AC15" s="137"/>
      <c r="AD15" s="137"/>
      <c r="AE15" s="137"/>
      <c r="AF15" s="137"/>
      <c r="AG15" s="137"/>
      <c r="AH15" s="137"/>
      <c r="AI15" s="137"/>
      <c r="AJ15" s="137"/>
      <c r="AK15" s="137"/>
      <c r="AL15" s="137"/>
      <c r="AM15" s="137"/>
      <c r="AN15" s="137"/>
      <c r="AO15" s="137"/>
      <c r="AP15" s="137"/>
      <c r="AQ15" s="137"/>
      <c r="AR15" s="137"/>
      <c r="AS15" s="137"/>
      <c r="AT15" s="137"/>
      <c r="AU15" s="137"/>
      <c r="AV15" s="137"/>
      <c r="AW15" s="137"/>
      <c r="AX15" s="137"/>
      <c r="AY15" s="137"/>
      <c r="AZ15" s="137"/>
      <c r="BA15" s="137"/>
      <c r="BB15" s="137"/>
      <c r="BC15" s="137"/>
      <c r="BD15" s="137"/>
      <c r="BE15" s="137"/>
    </row>
    <row r="16" spans="2:81" s="86" customFormat="1" outlineLevel="1" x14ac:dyDescent="0.2">
      <c r="I16" s="160" t="s">
        <v>8</v>
      </c>
      <c r="K16" s="138">
        <f>MRR_Revenue!K15</f>
        <v>3.0000000000000027E-2</v>
      </c>
      <c r="L16" s="138">
        <f>MRR_Revenue!L15</f>
        <v>3.0000000000000027E-2</v>
      </c>
      <c r="M16" s="138">
        <f>MRR_Revenue!M15</f>
        <v>3.0000000000000027E-2</v>
      </c>
      <c r="N16" s="138">
        <f>MRR_Revenue!N15</f>
        <v>3.0000000000000027E-2</v>
      </c>
      <c r="O16" s="138">
        <f>MRR_Revenue!O15</f>
        <v>3.0000000000000027E-2</v>
      </c>
      <c r="P16" s="138">
        <f>MRR_Revenue!P15</f>
        <v>3.0000000000000027E-2</v>
      </c>
      <c r="Q16" s="138">
        <f>MRR_Revenue!Q15</f>
        <v>3.0000000000000027E-2</v>
      </c>
      <c r="R16" s="138">
        <f>MRR_Revenue!R15</f>
        <v>3.0000000000000027E-2</v>
      </c>
      <c r="S16" s="138">
        <f>MRR_Revenue!S15</f>
        <v>3.0000000000000027E-2</v>
      </c>
      <c r="T16" s="138">
        <f>MRR_Revenue!T15</f>
        <v>3.0000000000000027E-2</v>
      </c>
      <c r="U16" s="138">
        <f>MRR_Revenue!U15</f>
        <v>3.0000000000000027E-2</v>
      </c>
      <c r="V16" s="138">
        <f>MRR_Revenue!V15</f>
        <v>4.0000000000000036E-2</v>
      </c>
      <c r="W16" s="153">
        <f ca="1">MRR_Revenue!W15</f>
        <v>3.1666666666666697E-2</v>
      </c>
      <c r="X16" s="153">
        <f ca="1">MRR_Revenue!X15</f>
        <v>3.1944444444444477E-2</v>
      </c>
      <c r="Y16" s="153">
        <f ca="1">MRR_Revenue!Y15</f>
        <v>3.1944444444444477E-2</v>
      </c>
      <c r="Z16" s="153">
        <f ca="1">MRR_Revenue!Z15</f>
        <v>3.1944444444444477E-2</v>
      </c>
      <c r="AA16" s="153">
        <f ca="1">MRR_Revenue!AA15</f>
        <v>3.1944444444444477E-2</v>
      </c>
      <c r="AB16" s="153">
        <f ca="1">MRR_Revenue!AB15</f>
        <v>3.1944444444444477E-2</v>
      </c>
      <c r="AC16" s="153">
        <f ca="1">MRR_Revenue!AC15</f>
        <v>3.1944444444444477E-2</v>
      </c>
      <c r="AD16" s="153">
        <f ca="1">MRR_Revenue!AD15</f>
        <v>3.1944444444444477E-2</v>
      </c>
      <c r="AE16" s="153">
        <f ca="1">MRR_Revenue!AE15</f>
        <v>3.1944444444444477E-2</v>
      </c>
      <c r="AF16" s="153">
        <f ca="1">MRR_Revenue!AF15</f>
        <v>3.1944444444444477E-2</v>
      </c>
      <c r="AG16" s="153">
        <f ca="1">MRR_Revenue!AG15</f>
        <v>3.1944444444444477E-2</v>
      </c>
      <c r="AH16" s="153">
        <f ca="1">MRR_Revenue!AH15</f>
        <v>3.1944444444444477E-2</v>
      </c>
      <c r="AI16" s="153">
        <f ca="1">MRR_Revenue!AI15</f>
        <v>3.1944444444444477E-2</v>
      </c>
      <c r="AJ16" s="153">
        <f ca="1">MRR_Revenue!AJ15</f>
        <v>3.1944444444444477E-2</v>
      </c>
      <c r="AK16" s="153">
        <f ca="1">MRR_Revenue!AK15</f>
        <v>3.1944444444444477E-2</v>
      </c>
      <c r="AL16" s="153">
        <f ca="1">MRR_Revenue!AL15</f>
        <v>3.1944444444444477E-2</v>
      </c>
      <c r="AM16" s="153">
        <f ca="1">MRR_Revenue!AM15</f>
        <v>3.1944444444444477E-2</v>
      </c>
      <c r="AN16" s="153">
        <f ca="1">MRR_Revenue!AN15</f>
        <v>3.1944444444444477E-2</v>
      </c>
      <c r="AO16" s="153">
        <f ca="1">MRR_Revenue!AO15</f>
        <v>3.1944444444444477E-2</v>
      </c>
      <c r="AP16" s="153">
        <f ca="1">MRR_Revenue!AP15</f>
        <v>3.1944444444444477E-2</v>
      </c>
      <c r="AQ16" s="153">
        <f ca="1">MRR_Revenue!AQ15</f>
        <v>3.1944444444444477E-2</v>
      </c>
      <c r="AR16" s="153">
        <f ca="1">MRR_Revenue!AR15</f>
        <v>3.1944444444444477E-2</v>
      </c>
      <c r="AS16" s="153">
        <f ca="1">MRR_Revenue!AS15</f>
        <v>3.1944444444444477E-2</v>
      </c>
      <c r="AT16" s="153">
        <f ca="1">MRR_Revenue!AT15</f>
        <v>3.1944444444444477E-2</v>
      </c>
      <c r="AU16" s="153">
        <f ca="1">MRR_Revenue!AU15</f>
        <v>3.1944444444444477E-2</v>
      </c>
      <c r="AV16" s="153">
        <f ca="1">MRR_Revenue!AV15</f>
        <v>3.1944444444444477E-2</v>
      </c>
      <c r="AW16" s="153">
        <f ca="1">MRR_Revenue!AW15</f>
        <v>3.1944444444444477E-2</v>
      </c>
      <c r="AX16" s="153">
        <f ca="1">MRR_Revenue!AX15</f>
        <v>3.1944444444444477E-2</v>
      </c>
      <c r="AY16" s="153">
        <f ca="1">MRR_Revenue!AY15</f>
        <v>3.1944444444444477E-2</v>
      </c>
      <c r="AZ16" s="153">
        <f ca="1">MRR_Revenue!AZ15</f>
        <v>3.1944444444444477E-2</v>
      </c>
      <c r="BA16" s="153">
        <f ca="1">MRR_Revenue!BA15</f>
        <v>3.1944444444444477E-2</v>
      </c>
      <c r="BB16" s="153">
        <f ca="1">MRR_Revenue!BB15</f>
        <v>3.1944444444444477E-2</v>
      </c>
      <c r="BC16" s="153">
        <f ca="1">MRR_Revenue!BC15</f>
        <v>3.1944444444444477E-2</v>
      </c>
      <c r="BD16" s="153">
        <f ca="1">MRR_Revenue!BD15</f>
        <v>3.1944444444444477E-2</v>
      </c>
      <c r="BE16" s="153">
        <f ca="1">MRR_Revenue!BE15</f>
        <v>3.1944444444444477E-2</v>
      </c>
    </row>
    <row r="17" spans="4:64" s="86" customFormat="1" outlineLevel="1" x14ac:dyDescent="0.2">
      <c r="I17" s="160" t="s">
        <v>9</v>
      </c>
      <c r="K17" s="139">
        <f>MRR_Revenue!K32/MRR_Revenue!J32-1</f>
        <v>4.8000922515374134E-2</v>
      </c>
      <c r="L17" s="139">
        <f>MRR_Revenue!L32/MRR_Revenue!K32-1</f>
        <v>4.8073409845264203E-2</v>
      </c>
      <c r="M17" s="139">
        <f>MRR_Revenue!M32/MRR_Revenue!L32-1</f>
        <v>4.8146127202995492E-2</v>
      </c>
      <c r="N17" s="139">
        <f>MRR_Revenue!N32/MRR_Revenue!M32-1</f>
        <v>4.8219066586028703E-2</v>
      </c>
      <c r="O17" s="139">
        <f>MRR_Revenue!O32/MRR_Revenue!N32-1</f>
        <v>4.8292219882277942E-2</v>
      </c>
      <c r="P17" s="139">
        <f>MRR_Revenue!P32/MRR_Revenue!O32-1</f>
        <v>4.8365578873601489E-2</v>
      </c>
      <c r="Q17" s="139">
        <f>MRR_Revenue!Q32/MRR_Revenue!P32-1</f>
        <v>4.843913523940957E-2</v>
      </c>
      <c r="R17" s="139">
        <f>MRR_Revenue!R32/MRR_Revenue!Q32-1</f>
        <v>4.8512880560376281E-2</v>
      </c>
      <c r="S17" s="139">
        <f>MRR_Revenue!S32/MRR_Revenue!R32-1</f>
        <v>4.8586806322254983E-2</v>
      </c>
      <c r="T17" s="139">
        <f>MRR_Revenue!T32/MRR_Revenue!S32-1</f>
        <v>4.8660903919798271E-2</v>
      </c>
      <c r="U17" s="139">
        <f>MRR_Revenue!U32/MRR_Revenue!T32-1</f>
        <v>4.8735164660772101E-2</v>
      </c>
      <c r="V17" s="139">
        <f>MRR_Revenue!V32/MRR_Revenue!U32-1</f>
        <v>4.8809579770066058E-2</v>
      </c>
      <c r="W17" s="154">
        <f ca="1">MRR_Revenue!W32/MRR_Revenue!V32-1</f>
        <v>4.8884140393891107E-2</v>
      </c>
      <c r="X17" s="154">
        <f ca="1">MRR_Revenue!X32/MRR_Revenue!W32-1</f>
        <v>4.8958837604062388E-2</v>
      </c>
      <c r="Y17" s="154">
        <f ca="1">MRR_Revenue!Y32/MRR_Revenue!X32-1</f>
        <v>4.903366240236795E-2</v>
      </c>
      <c r="Z17" s="154">
        <f ca="1">MRR_Revenue!Z32/MRR_Revenue!Y32-1</f>
        <v>4.9108605725006527E-2</v>
      </c>
      <c r="AA17" s="154">
        <f ca="1">MRR_Revenue!AA32/MRR_Revenue!Z32-1</f>
        <v>4.9183658447104373E-2</v>
      </c>
      <c r="AB17" s="154">
        <f ca="1">MRR_Revenue!AB32/MRR_Revenue!AA32-1</f>
        <v>4.9258811387295154E-2</v>
      </c>
      <c r="AC17" s="154">
        <f ca="1">MRR_Revenue!AC32/MRR_Revenue!AB32-1</f>
        <v>4.9334055312364899E-2</v>
      </c>
      <c r="AD17" s="154">
        <f ca="1">MRR_Revenue!AD32/MRR_Revenue!AC32-1</f>
        <v>4.9409380941953129E-2</v>
      </c>
      <c r="AE17" s="154">
        <f ca="1">MRR_Revenue!AE32/MRR_Revenue!AD32-1</f>
        <v>4.9484778953305941E-2</v>
      </c>
      <c r="AF17" s="154">
        <f ca="1">MRR_Revenue!AF32/MRR_Revenue!AE32-1</f>
        <v>4.956023998607928E-2</v>
      </c>
      <c r="AG17" s="154">
        <f ca="1">MRR_Revenue!AG32/MRR_Revenue!AF32-1</f>
        <v>4.9635754647179064E-2</v>
      </c>
      <c r="AH17" s="154">
        <f ca="1">MRR_Revenue!AH32/MRR_Revenue!AG32-1</f>
        <v>4.9711313515644839E-2</v>
      </c>
      <c r="AI17" s="154">
        <f ca="1">MRR_Revenue!AI32/MRR_Revenue!AH32-1</f>
        <v>4.9786907147557624E-2</v>
      </c>
      <c r="AJ17" s="154">
        <f ca="1">MRR_Revenue!AJ32/MRR_Revenue!AI32-1</f>
        <v>4.9862526080979963E-2</v>
      </c>
      <c r="AK17" s="154">
        <f ca="1">MRR_Revenue!AK32/MRR_Revenue!AJ32-1</f>
        <v>4.9938160840909074E-2</v>
      </c>
      <c r="AL17" s="154">
        <f ca="1">MRR_Revenue!AL32/MRR_Revenue!AK32-1</f>
        <v>5.0013801944252645E-2</v>
      </c>
      <c r="AM17" s="154">
        <f ca="1">MRR_Revenue!AM32/MRR_Revenue!AL32-1</f>
        <v>5.0089439904807076E-2</v>
      </c>
      <c r="AN17" s="154">
        <f ca="1">MRR_Revenue!AN32/MRR_Revenue!AM32-1</f>
        <v>5.0165065238243711E-2</v>
      </c>
      <c r="AO17" s="154">
        <f ca="1">MRR_Revenue!AO32/MRR_Revenue!AN32-1</f>
        <v>5.0240668467087524E-2</v>
      </c>
      <c r="AP17" s="154">
        <f ca="1">MRR_Revenue!AP32/MRR_Revenue!AO32-1</f>
        <v>5.0316240125695133E-2</v>
      </c>
      <c r="AQ17" s="154">
        <f ca="1">MRR_Revenue!AQ32/MRR_Revenue!AP32-1</f>
        <v>5.0391770765213062E-2</v>
      </c>
      <c r="AR17" s="154">
        <f ca="1">MRR_Revenue!AR32/MRR_Revenue!AQ32-1</f>
        <v>5.0467250958520671E-2</v>
      </c>
      <c r="AS17" s="154">
        <f ca="1">MRR_Revenue!AS32/MRR_Revenue!AR32-1</f>
        <v>5.0542671305146669E-2</v>
      </c>
      <c r="AT17" s="154">
        <f ca="1">MRR_Revenue!AT32/MRR_Revenue!AS32-1</f>
        <v>5.0618022436156096E-2</v>
      </c>
      <c r="AU17" s="154">
        <f ca="1">MRR_Revenue!AU32/MRR_Revenue!AT32-1</f>
        <v>5.0693295019002882E-2</v>
      </c>
      <c r="AV17" s="154">
        <f ca="1">MRR_Revenue!AV32/MRR_Revenue!AU32-1</f>
        <v>5.0768479762339336E-2</v>
      </c>
      <c r="AW17" s="154">
        <f ca="1">MRR_Revenue!AW32/MRR_Revenue!AV32-1</f>
        <v>5.0843567420781666E-2</v>
      </c>
      <c r="AX17" s="154">
        <f ca="1">MRR_Revenue!AX32/MRR_Revenue!AW32-1</f>
        <v>5.0918548799622654E-2</v>
      </c>
      <c r="AY17" s="154">
        <f ca="1">MRR_Revenue!AY32/MRR_Revenue!AX32-1</f>
        <v>5.0993414759489042E-2</v>
      </c>
      <c r="AZ17" s="154">
        <f ca="1">MRR_Revenue!AZ32/MRR_Revenue!AY32-1</f>
        <v>5.1068156220935412E-2</v>
      </c>
      <c r="BA17" s="154">
        <f ca="1">MRR_Revenue!BA32/MRR_Revenue!AZ32-1</f>
        <v>5.114276416897523E-2</v>
      </c>
      <c r="BB17" s="154">
        <f ca="1">MRR_Revenue!BB32/MRR_Revenue!BA32-1</f>
        <v>5.1217229657537056E-2</v>
      </c>
      <c r="BC17" s="154">
        <f ca="1">MRR_Revenue!BC32/MRR_Revenue!BB32-1</f>
        <v>5.1291543813846596E-2</v>
      </c>
      <c r="BD17" s="154">
        <f ca="1">MRR_Revenue!BD32/MRR_Revenue!BC32-1</f>
        <v>5.1365697842730595E-2</v>
      </c>
      <c r="BE17" s="154">
        <f ca="1">MRR_Revenue!BE32/MRR_Revenue!BD32-1</f>
        <v>5.1439683030831684E-2</v>
      </c>
    </row>
    <row r="18" spans="4:64" s="86" customFormat="1" outlineLevel="1" x14ac:dyDescent="0.2">
      <c r="I18" s="160" t="s">
        <v>24</v>
      </c>
      <c r="J18" s="136"/>
      <c r="K18" s="139">
        <f>MRR_Revenue!K34/MRR_Revenue!J34-1</f>
        <v>3.9002537502500045E-2</v>
      </c>
      <c r="L18" s="139">
        <f>MRR_Revenue!L34/MRR_Revenue!K34-1</f>
        <v>3.911707086563454E-2</v>
      </c>
      <c r="M18" s="139">
        <f>MRR_Revenue!M34/MRR_Revenue!L34-1</f>
        <v>3.9232650753029397E-2</v>
      </c>
      <c r="N18" s="139">
        <f>MRR_Revenue!N34/MRR_Revenue!M34-1</f>
        <v>3.9349268465854959E-2</v>
      </c>
      <c r="O18" s="139">
        <f>MRR_Revenue!O34/MRR_Revenue!N34-1</f>
        <v>3.9466914639773476E-2</v>
      </c>
      <c r="P18" s="139">
        <f>MRR_Revenue!P34/MRR_Revenue!O34-1</f>
        <v>3.9585579238928137E-2</v>
      </c>
      <c r="Q18" s="139">
        <f>MRR_Revenue!Q34/MRR_Revenue!P34-1</f>
        <v>3.9705251550684828E-2</v>
      </c>
      <c r="R18" s="139">
        <f>MRR_Revenue!R34/MRR_Revenue!Q34-1</f>
        <v>3.9825920181156382E-2</v>
      </c>
      <c r="S18" s="139">
        <f>MRR_Revenue!S34/MRR_Revenue!R34-1</f>
        <v>3.9947573051542395E-2</v>
      </c>
      <c r="T18" s="139">
        <f>MRR_Revenue!T34/MRR_Revenue!S34-1</f>
        <v>4.0070197395311258E-2</v>
      </c>
      <c r="U18" s="139">
        <f>MRR_Revenue!U34/MRR_Revenue!T34-1</f>
        <v>4.0193779756253489E-2</v>
      </c>
      <c r="V18" s="139">
        <f>MRR_Revenue!V34/MRR_Revenue!U34-1</f>
        <v>4.4832640643727828E-2</v>
      </c>
      <c r="W18" s="154">
        <f ca="1">MRR_Revenue!W34/MRR_Revenue!V34-1</f>
        <v>4.1147546730006646E-2</v>
      </c>
      <c r="X18" s="154">
        <f ca="1">MRR_Revenue!X34/MRR_Revenue!W34-1</f>
        <v>4.1383117139353498E-2</v>
      </c>
      <c r="Y18" s="154">
        <f ca="1">MRR_Revenue!Y34/MRR_Revenue!X34-1</f>
        <v>4.1493591133447971E-2</v>
      </c>
      <c r="Z18" s="154">
        <f ca="1">MRR_Revenue!Z34/MRR_Revenue!Y34-1</f>
        <v>4.1604903968933016E-2</v>
      </c>
      <c r="AA18" s="154">
        <f ca="1">MRR_Revenue!AA34/MRR_Revenue!Z34-1</f>
        <v>4.1717043767888207E-2</v>
      </c>
      <c r="AB18" s="154">
        <f ca="1">MRR_Revenue!AB34/MRR_Revenue!AA34-1</f>
        <v>4.1829998090442411E-2</v>
      </c>
      <c r="AC18" s="154">
        <f ca="1">MRR_Revenue!AC34/MRR_Revenue!AB34-1</f>
        <v>4.1943753935404837E-2</v>
      </c>
      <c r="AD18" s="154">
        <f ca="1">MRR_Revenue!AD34/MRR_Revenue!AC34-1</f>
        <v>4.2058297741622841E-2</v>
      </c>
      <c r="AE18" s="154">
        <f ca="1">MRR_Revenue!AE34/MRR_Revenue!AD34-1</f>
        <v>4.2173615390083574E-2</v>
      </c>
      <c r="AF18" s="154">
        <f ca="1">MRR_Revenue!AF34/MRR_Revenue!AE34-1</f>
        <v>4.2289692206768148E-2</v>
      </c>
      <c r="AG18" s="154">
        <f ca="1">MRR_Revenue!AG34/MRR_Revenue!AF34-1</f>
        <v>4.2406512966270515E-2</v>
      </c>
      <c r="AH18" s="154">
        <f ca="1">MRR_Revenue!AH34/MRR_Revenue!AG34-1</f>
        <v>4.2524061896199061E-2</v>
      </c>
      <c r="AI18" s="154">
        <f ca="1">MRR_Revenue!AI34/MRR_Revenue!AH34-1</f>
        <v>4.2642322682352241E-2</v>
      </c>
      <c r="AJ18" s="154">
        <f ca="1">MRR_Revenue!AJ34/MRR_Revenue!AI34-1</f>
        <v>4.2761278474695352E-2</v>
      </c>
      <c r="AK18" s="154">
        <f ca="1">MRR_Revenue!AK34/MRR_Revenue!AJ34-1</f>
        <v>4.288091189412202E-2</v>
      </c>
      <c r="AL18" s="154">
        <f ca="1">MRR_Revenue!AL34/MRR_Revenue!AK34-1</f>
        <v>4.3001205040024804E-2</v>
      </c>
      <c r="AM18" s="154">
        <f ca="1">MRR_Revenue!AM34/MRR_Revenue!AL34-1</f>
        <v>4.3122139498655399E-2</v>
      </c>
      <c r="AN18" s="154">
        <f ca="1">MRR_Revenue!AN34/MRR_Revenue!AM34-1</f>
        <v>4.3243696352290639E-2</v>
      </c>
      <c r="AO18" s="154">
        <f ca="1">MRR_Revenue!AO34/MRR_Revenue!AN34-1</f>
        <v>4.3365856189187646E-2</v>
      </c>
      <c r="AP18" s="154">
        <f ca="1">MRR_Revenue!AP34/MRR_Revenue!AO34-1</f>
        <v>4.3488599114335003E-2</v>
      </c>
      <c r="AQ18" s="154">
        <f ca="1">MRR_Revenue!AQ34/MRR_Revenue!AP34-1</f>
        <v>4.3611904760982423E-2</v>
      </c>
      <c r="AR18" s="154">
        <f ca="1">MRR_Revenue!AR34/MRR_Revenue!AQ34-1</f>
        <v>4.3735752302948683E-2</v>
      </c>
      <c r="AS18" s="154">
        <f ca="1">MRR_Revenue!AS34/MRR_Revenue!AR34-1</f>
        <v>4.38601204676905E-2</v>
      </c>
      <c r="AT18" s="154">
        <f ca="1">MRR_Revenue!AT34/MRR_Revenue!AS34-1</f>
        <v>4.3984987550121257E-2</v>
      </c>
      <c r="AU18" s="154">
        <f ca="1">MRR_Revenue!AU34/MRR_Revenue!AT34-1</f>
        <v>4.4110331427166027E-2</v>
      </c>
      <c r="AV18" s="154">
        <f ca="1">MRR_Revenue!AV34/MRR_Revenue!AU34-1</f>
        <v>4.4236129573032024E-2</v>
      </c>
      <c r="AW18" s="154">
        <f ca="1">MRR_Revenue!AW34/MRR_Revenue!AV34-1</f>
        <v>4.4362359075179603E-2</v>
      </c>
      <c r="AX18" s="154">
        <f ca="1">MRR_Revenue!AX34/MRR_Revenue!AW34-1</f>
        <v>4.4488996650965174E-2</v>
      </c>
      <c r="AY18" s="154">
        <f ca="1">MRR_Revenue!AY34/MRR_Revenue!AX34-1</f>
        <v>4.4616018664942469E-2</v>
      </c>
      <c r="AZ18" s="154">
        <f ca="1">MRR_Revenue!AZ34/MRR_Revenue!AY34-1</f>
        <v>4.4743401146787765E-2</v>
      </c>
      <c r="BA18" s="154">
        <f ca="1">MRR_Revenue!BA34/MRR_Revenue!AZ34-1</f>
        <v>4.487111980982661E-2</v>
      </c>
      <c r="BB18" s="154">
        <f ca="1">MRR_Revenue!BB34/MRR_Revenue!BA34-1</f>
        <v>4.499915007013322E-2</v>
      </c>
      <c r="BC18" s="154">
        <f ca="1">MRR_Revenue!BC34/MRR_Revenue!BB34-1</f>
        <v>4.5127467066166549E-2</v>
      </c>
      <c r="BD18" s="154">
        <f ca="1">MRR_Revenue!BD34/MRR_Revenue!BC34-1</f>
        <v>4.5256045678921275E-2</v>
      </c>
      <c r="BE18" s="154">
        <f ca="1">MRR_Revenue!BE34/MRR_Revenue!BD34-1</f>
        <v>4.5384860552546424E-2</v>
      </c>
    </row>
    <row r="19" spans="4:64" s="86" customFormat="1" outlineLevel="1" x14ac:dyDescent="0.2">
      <c r="I19" s="160"/>
      <c r="J19" s="136"/>
      <c r="K19" s="136"/>
      <c r="M19" s="136"/>
      <c r="N19" s="136"/>
      <c r="O19" s="136"/>
      <c r="P19" s="136"/>
      <c r="Q19" s="136"/>
      <c r="R19" s="136"/>
      <c r="S19" s="136"/>
      <c r="T19" s="136"/>
      <c r="U19" s="136"/>
      <c r="V19" s="136"/>
      <c r="W19" s="137"/>
      <c r="X19" s="137"/>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c r="AU19" s="137"/>
      <c r="AV19" s="137"/>
      <c r="AW19" s="137"/>
      <c r="AX19" s="137"/>
      <c r="AY19" s="137"/>
      <c r="AZ19" s="137"/>
      <c r="BA19" s="137"/>
      <c r="BB19" s="137"/>
      <c r="BC19" s="137"/>
      <c r="BD19" s="137"/>
      <c r="BE19" s="137"/>
    </row>
    <row r="20" spans="4:64" s="70" customFormat="1" ht="17" outlineLevel="1" thickBot="1" x14ac:dyDescent="0.25">
      <c r="I20" s="161"/>
      <c r="J20" s="135"/>
      <c r="K20" s="135"/>
      <c r="L20" s="135"/>
      <c r="M20" s="135"/>
      <c r="N20" s="135"/>
      <c r="O20" s="135"/>
      <c r="P20" s="135"/>
      <c r="Q20" s="135"/>
      <c r="R20" s="135"/>
      <c r="S20" s="135"/>
      <c r="T20" s="135"/>
      <c r="U20" s="135"/>
      <c r="V20" s="135"/>
      <c r="W20" s="155"/>
      <c r="X20" s="155"/>
      <c r="Y20" s="155"/>
      <c r="Z20" s="155"/>
      <c r="AA20" s="155"/>
      <c r="AB20" s="155"/>
      <c r="AC20" s="155"/>
      <c r="AD20" s="155"/>
      <c r="AE20" s="155"/>
      <c r="AF20" s="155"/>
      <c r="AG20" s="155"/>
      <c r="AH20" s="155"/>
      <c r="AI20" s="155"/>
      <c r="AJ20" s="155"/>
      <c r="AK20" s="155"/>
      <c r="AL20" s="155"/>
      <c r="AM20" s="155"/>
      <c r="AN20" s="155"/>
      <c r="AO20" s="155"/>
      <c r="AP20" s="155"/>
      <c r="AQ20" s="155"/>
      <c r="AR20" s="155"/>
      <c r="AS20" s="155"/>
      <c r="AT20" s="155"/>
      <c r="AU20" s="155"/>
      <c r="AV20" s="155"/>
      <c r="AW20" s="155"/>
      <c r="AX20" s="155"/>
      <c r="AY20" s="155"/>
      <c r="AZ20" s="155"/>
      <c r="BA20" s="155"/>
      <c r="BB20" s="155"/>
      <c r="BC20" s="155"/>
      <c r="BD20" s="155"/>
      <c r="BE20" s="155"/>
    </row>
    <row r="21" spans="4:64" x14ac:dyDescent="0.2">
      <c r="L21"/>
    </row>
    <row r="22" spans="4:64" s="23" customFormat="1" ht="17" thickBot="1" x14ac:dyDescent="0.25">
      <c r="D22" s="119"/>
      <c r="I22" s="201" t="s">
        <v>94</v>
      </c>
      <c r="K22" s="113"/>
      <c r="L22" s="113"/>
      <c r="M22" s="113"/>
      <c r="N22" s="113"/>
      <c r="O22" s="113"/>
      <c r="P22" s="113"/>
      <c r="Q22" s="113"/>
      <c r="R22" s="113"/>
      <c r="S22" s="113"/>
      <c r="T22" s="113"/>
      <c r="U22" s="113"/>
      <c r="V22" s="113"/>
      <c r="W22" s="114"/>
      <c r="X22" s="114"/>
      <c r="Y22" s="114"/>
      <c r="Z22" s="114"/>
      <c r="AA22" s="114"/>
      <c r="AB22" s="114"/>
      <c r="AC22" s="114"/>
      <c r="AD22" s="114"/>
      <c r="AE22" s="114"/>
      <c r="AF22" s="114"/>
      <c r="AG22" s="114"/>
      <c r="AH22" s="114"/>
      <c r="AI22" s="114"/>
      <c r="AJ22" s="114"/>
      <c r="AK22" s="114"/>
      <c r="AL22" s="114"/>
      <c r="AM22" s="114"/>
      <c r="AN22" s="114"/>
      <c r="AO22" s="114"/>
      <c r="AP22" s="114"/>
      <c r="AQ22" s="114"/>
      <c r="AR22" s="114"/>
      <c r="AS22" s="114"/>
      <c r="AT22" s="114"/>
      <c r="AU22" s="114"/>
      <c r="AV22" s="114"/>
      <c r="AW22" s="114"/>
      <c r="AX22" s="114"/>
      <c r="AY22" s="114"/>
      <c r="AZ22" s="114"/>
      <c r="BA22" s="114"/>
      <c r="BB22" s="114"/>
      <c r="BC22" s="114"/>
      <c r="BD22" s="114"/>
      <c r="BE22" s="114"/>
      <c r="BF22" s="113"/>
      <c r="BG22" s="113"/>
      <c r="BH22" s="113"/>
      <c r="BI22" s="113"/>
      <c r="BJ22" s="113"/>
      <c r="BK22" s="113"/>
      <c r="BL22" s="113"/>
    </row>
    <row r="23" spans="4:64" s="45" customFormat="1" ht="48" outlineLevel="1" x14ac:dyDescent="0.2">
      <c r="I23" s="202" t="s">
        <v>107</v>
      </c>
      <c r="J23" s="46"/>
      <c r="K23" s="46"/>
      <c r="M23" s="46"/>
      <c r="N23" s="46"/>
      <c r="O23" s="46"/>
      <c r="P23" s="46"/>
      <c r="Q23" s="46"/>
      <c r="R23" s="46"/>
      <c r="S23" s="46"/>
      <c r="T23" s="46"/>
      <c r="U23" s="46"/>
      <c r="V23" s="46"/>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row>
    <row r="24" spans="4:64" s="373" customFormat="1" outlineLevel="1" x14ac:dyDescent="0.2">
      <c r="I24" s="374" t="s">
        <v>224</v>
      </c>
      <c r="J24" s="371"/>
      <c r="K24" s="371"/>
      <c r="M24" s="371"/>
      <c r="N24" s="371"/>
      <c r="O24" s="371"/>
      <c r="P24" s="371"/>
      <c r="Q24" s="371"/>
      <c r="R24" s="371"/>
      <c r="S24" s="371"/>
      <c r="T24" s="371"/>
      <c r="U24" s="371"/>
      <c r="V24" s="371"/>
      <c r="W24" s="372"/>
      <c r="X24" s="372"/>
      <c r="Y24" s="372"/>
      <c r="Z24" s="372"/>
      <c r="AA24" s="372"/>
      <c r="AB24" s="372"/>
      <c r="AC24" s="372"/>
      <c r="AD24" s="372"/>
      <c r="AE24" s="372"/>
      <c r="AF24" s="372"/>
      <c r="AG24" s="372"/>
      <c r="AH24" s="372"/>
      <c r="AI24" s="372"/>
      <c r="AJ24" s="372"/>
      <c r="AK24" s="372"/>
      <c r="AL24" s="372"/>
      <c r="AM24" s="372"/>
      <c r="AN24" s="372"/>
      <c r="AO24" s="372"/>
      <c r="AP24" s="372"/>
      <c r="AQ24" s="372"/>
      <c r="AR24" s="372"/>
      <c r="AS24" s="372"/>
      <c r="AT24" s="372"/>
      <c r="AU24" s="372"/>
      <c r="AV24" s="372"/>
      <c r="AW24" s="372"/>
      <c r="AX24" s="372"/>
      <c r="AY24" s="372"/>
      <c r="AZ24" s="372"/>
      <c r="BA24" s="372"/>
      <c r="BB24" s="372"/>
      <c r="BC24" s="372"/>
      <c r="BD24" s="372"/>
      <c r="BE24" s="372"/>
    </row>
    <row r="25" spans="4:64" s="45" customFormat="1" outlineLevel="1" x14ac:dyDescent="0.2">
      <c r="I25" s="160" t="s">
        <v>8</v>
      </c>
      <c r="J25" s="379">
        <f>MRR_Revenue!J40</f>
        <v>0.01</v>
      </c>
      <c r="K25" s="379">
        <f>MRR_Revenue!K40</f>
        <v>0.01</v>
      </c>
      <c r="L25" s="379">
        <f>MRR_Revenue!L40</f>
        <v>0.01</v>
      </c>
      <c r="M25" s="379">
        <f>MRR_Revenue!M40</f>
        <v>0.01</v>
      </c>
      <c r="N25" s="379">
        <f>MRR_Revenue!N40</f>
        <v>0.01</v>
      </c>
      <c r="O25" s="379">
        <f>MRR_Revenue!O40</f>
        <v>0.01</v>
      </c>
      <c r="P25" s="379">
        <f>MRR_Revenue!P40</f>
        <v>0.01</v>
      </c>
      <c r="Q25" s="379">
        <f>MRR_Revenue!Q40</f>
        <v>0.01</v>
      </c>
      <c r="R25" s="379">
        <f>MRR_Revenue!R40</f>
        <v>0.01</v>
      </c>
      <c r="S25" s="379">
        <f>MRR_Revenue!S40</f>
        <v>0.01</v>
      </c>
      <c r="T25" s="379">
        <f>MRR_Revenue!T40</f>
        <v>0.01</v>
      </c>
      <c r="U25" s="379">
        <f>MRR_Revenue!U40</f>
        <v>0.01</v>
      </c>
      <c r="V25" s="379">
        <f>MRR_Revenue!V40</f>
        <v>9.9999999999999985E-3</v>
      </c>
      <c r="W25" s="380">
        <f ca="1">MRR_Revenue!W40</f>
        <v>0.01</v>
      </c>
      <c r="X25" s="380">
        <f ca="1">MRR_Revenue!X40</f>
        <v>0.01</v>
      </c>
      <c r="Y25" s="380">
        <f ca="1">MRR_Revenue!Y40</f>
        <v>0.01</v>
      </c>
      <c r="Z25" s="380">
        <f ca="1">MRR_Revenue!Z40</f>
        <v>0.01</v>
      </c>
      <c r="AA25" s="380">
        <f ca="1">MRR_Revenue!AA40</f>
        <v>0.01</v>
      </c>
      <c r="AB25" s="380">
        <f ca="1">MRR_Revenue!AB40</f>
        <v>0.01</v>
      </c>
      <c r="AC25" s="380">
        <f ca="1">MRR_Revenue!AC40</f>
        <v>0.01</v>
      </c>
      <c r="AD25" s="380">
        <f ca="1">MRR_Revenue!AD40</f>
        <v>0.01</v>
      </c>
      <c r="AE25" s="380">
        <f ca="1">MRR_Revenue!AE40</f>
        <v>0.01</v>
      </c>
      <c r="AF25" s="380">
        <f ca="1">MRR_Revenue!AF40</f>
        <v>0.01</v>
      </c>
      <c r="AG25" s="380">
        <f ca="1">MRR_Revenue!AG40</f>
        <v>0.01</v>
      </c>
      <c r="AH25" s="380">
        <f ca="1">MRR_Revenue!AH40</f>
        <v>0.01</v>
      </c>
      <c r="AI25" s="380">
        <f ca="1">MRR_Revenue!AI40</f>
        <v>0.01</v>
      </c>
      <c r="AJ25" s="380">
        <f ca="1">MRR_Revenue!AJ40</f>
        <v>0.01</v>
      </c>
      <c r="AK25" s="380">
        <f ca="1">MRR_Revenue!AK40</f>
        <v>0.01</v>
      </c>
      <c r="AL25" s="380">
        <f ca="1">MRR_Revenue!AL40</f>
        <v>0.01</v>
      </c>
      <c r="AM25" s="380">
        <f ca="1">MRR_Revenue!AM40</f>
        <v>0.01</v>
      </c>
      <c r="AN25" s="380">
        <f ca="1">MRR_Revenue!AN40</f>
        <v>0.01</v>
      </c>
      <c r="AO25" s="380">
        <f ca="1">MRR_Revenue!AO40</f>
        <v>0.01</v>
      </c>
      <c r="AP25" s="380">
        <f ca="1">MRR_Revenue!AP40</f>
        <v>0.01</v>
      </c>
      <c r="AQ25" s="380">
        <f ca="1">MRR_Revenue!AQ40</f>
        <v>0.01</v>
      </c>
      <c r="AR25" s="380">
        <f ca="1">MRR_Revenue!AR40</f>
        <v>0.01</v>
      </c>
      <c r="AS25" s="380">
        <f ca="1">MRR_Revenue!AS40</f>
        <v>0.01</v>
      </c>
      <c r="AT25" s="380">
        <f ca="1">MRR_Revenue!AT40</f>
        <v>0.01</v>
      </c>
      <c r="AU25" s="380">
        <f ca="1">MRR_Revenue!AU40</f>
        <v>0.01</v>
      </c>
      <c r="AV25" s="380">
        <f ca="1">MRR_Revenue!AV40</f>
        <v>0.01</v>
      </c>
      <c r="AW25" s="380">
        <f ca="1">MRR_Revenue!AW40</f>
        <v>0.01</v>
      </c>
      <c r="AX25" s="380">
        <f ca="1">MRR_Revenue!AX40</f>
        <v>0.01</v>
      </c>
      <c r="AY25" s="380">
        <f ca="1">MRR_Revenue!AY40</f>
        <v>0.01</v>
      </c>
      <c r="AZ25" s="380">
        <f ca="1">MRR_Revenue!AZ40</f>
        <v>0.01</v>
      </c>
      <c r="BA25" s="380">
        <f ca="1">MRR_Revenue!BA40</f>
        <v>0.01</v>
      </c>
      <c r="BB25" s="380">
        <f ca="1">MRR_Revenue!BB40</f>
        <v>0.01</v>
      </c>
      <c r="BC25" s="380">
        <f ca="1">MRR_Revenue!BC40</f>
        <v>0.01</v>
      </c>
      <c r="BD25" s="380">
        <f ca="1">MRR_Revenue!BD40</f>
        <v>0.01</v>
      </c>
      <c r="BE25" s="380">
        <f ca="1">MRR_Revenue!BE40</f>
        <v>0.01</v>
      </c>
    </row>
    <row r="26" spans="4:64" s="360" customFormat="1" outlineLevel="1" x14ac:dyDescent="0.2">
      <c r="I26" s="361" t="s">
        <v>163</v>
      </c>
      <c r="J26" s="231">
        <f>MRR_Revenue!J43</f>
        <v>3.8979281630110649E-2</v>
      </c>
      <c r="K26" s="231">
        <f>MRR_Revenue!K43</f>
        <v>3.8551696790581569E-2</v>
      </c>
      <c r="L26" s="231">
        <f>MRR_Revenue!L43</f>
        <v>3.8144473133887212E-2</v>
      </c>
      <c r="M26" s="231">
        <f>MRR_Revenue!M43</f>
        <v>3.7756641079892586E-2</v>
      </c>
      <c r="N26" s="231">
        <f>MRR_Revenue!N43</f>
        <v>3.7387277218945317E-2</v>
      </c>
      <c r="O26" s="231">
        <f>MRR_Revenue!O43</f>
        <v>3.703550211328125E-2</v>
      </c>
      <c r="P26" s="231">
        <f>MRR_Revenue!P43</f>
        <v>3.6700478203124998E-2</v>
      </c>
      <c r="Q26" s="231">
        <f>MRR_Revenue!Q43</f>
        <v>3.6381407812500002E-2</v>
      </c>
      <c r="R26" s="231">
        <f>MRR_Revenue!R43</f>
        <v>3.6077531250000003E-2</v>
      </c>
      <c r="S26" s="231">
        <f>MRR_Revenue!S43</f>
        <v>3.5788124999999997E-2</v>
      </c>
      <c r="T26" s="231">
        <f>MRR_Revenue!T43</f>
        <v>3.5512499999999995E-2</v>
      </c>
      <c r="U26" s="231">
        <f>MRR_Revenue!U43</f>
        <v>3.5250000000000004E-2</v>
      </c>
      <c r="V26" s="231">
        <f>MRR_Revenue!V43</f>
        <v>3.5000000000000003E-2</v>
      </c>
      <c r="W26" s="175">
        <f ca="1">MRR_Revenue!W43</f>
        <v>3.5668260677083334E-2</v>
      </c>
      <c r="X26" s="175">
        <f ca="1">MRR_Revenue!X43</f>
        <v>3.5549402821180555E-2</v>
      </c>
      <c r="Y26" s="175">
        <f ca="1">MRR_Revenue!Y43</f>
        <v>3.5549402821180555E-2</v>
      </c>
      <c r="Z26" s="175">
        <f ca="1">MRR_Revenue!Z43</f>
        <v>3.5549402821180555E-2</v>
      </c>
      <c r="AA26" s="175">
        <f ca="1">MRR_Revenue!AA43</f>
        <v>3.5549402821180555E-2</v>
      </c>
      <c r="AB26" s="175">
        <f ca="1">MRR_Revenue!AB43</f>
        <v>3.5549402821180555E-2</v>
      </c>
      <c r="AC26" s="175">
        <f ca="1">MRR_Revenue!AC43</f>
        <v>3.5549402821180555E-2</v>
      </c>
      <c r="AD26" s="175">
        <f ca="1">MRR_Revenue!AD43</f>
        <v>3.5549402821180555E-2</v>
      </c>
      <c r="AE26" s="175">
        <f ca="1">MRR_Revenue!AE43</f>
        <v>3.5549402821180555E-2</v>
      </c>
      <c r="AF26" s="175">
        <f ca="1">MRR_Revenue!AF43</f>
        <v>3.5549402821180555E-2</v>
      </c>
      <c r="AG26" s="175">
        <f ca="1">MRR_Revenue!AG43</f>
        <v>3.5549402821180555E-2</v>
      </c>
      <c r="AH26" s="175">
        <f ca="1">MRR_Revenue!AH43</f>
        <v>3.5549402821180555E-2</v>
      </c>
      <c r="AI26" s="175">
        <f ca="1">MRR_Revenue!AI43</f>
        <v>3.5549402821180555E-2</v>
      </c>
      <c r="AJ26" s="175">
        <f ca="1">MRR_Revenue!AJ43</f>
        <v>3.5549402821180555E-2</v>
      </c>
      <c r="AK26" s="175">
        <f ca="1">MRR_Revenue!AK43</f>
        <v>3.5549402821180555E-2</v>
      </c>
      <c r="AL26" s="175">
        <f ca="1">MRR_Revenue!AL43</f>
        <v>3.5549402821180555E-2</v>
      </c>
      <c r="AM26" s="175">
        <f ca="1">MRR_Revenue!AM43</f>
        <v>3.5549402821180555E-2</v>
      </c>
      <c r="AN26" s="175">
        <f ca="1">MRR_Revenue!AN43</f>
        <v>3.5549402821180555E-2</v>
      </c>
      <c r="AO26" s="175">
        <f ca="1">MRR_Revenue!AO43</f>
        <v>3.5549402821180555E-2</v>
      </c>
      <c r="AP26" s="175">
        <f ca="1">MRR_Revenue!AP43</f>
        <v>3.5549402821180555E-2</v>
      </c>
      <c r="AQ26" s="175">
        <f ca="1">MRR_Revenue!AQ43</f>
        <v>3.5549402821180555E-2</v>
      </c>
      <c r="AR26" s="175">
        <f ca="1">MRR_Revenue!AR43</f>
        <v>3.5549402821180555E-2</v>
      </c>
      <c r="AS26" s="175">
        <f ca="1">MRR_Revenue!AS43</f>
        <v>3.5549402821180555E-2</v>
      </c>
      <c r="AT26" s="175">
        <f ca="1">MRR_Revenue!AT43</f>
        <v>3.5549402821180555E-2</v>
      </c>
      <c r="AU26" s="175">
        <f ca="1">MRR_Revenue!AU43</f>
        <v>3.5549402821180555E-2</v>
      </c>
      <c r="AV26" s="175">
        <f ca="1">MRR_Revenue!AV43</f>
        <v>3.5549402821180555E-2</v>
      </c>
      <c r="AW26" s="175">
        <f ca="1">MRR_Revenue!AW43</f>
        <v>3.5549402821180555E-2</v>
      </c>
      <c r="AX26" s="175">
        <f ca="1">MRR_Revenue!AX43</f>
        <v>3.5549402821180555E-2</v>
      </c>
      <c r="AY26" s="175">
        <f ca="1">MRR_Revenue!AY43</f>
        <v>3.5549402821180555E-2</v>
      </c>
      <c r="AZ26" s="175">
        <f ca="1">MRR_Revenue!AZ43</f>
        <v>3.5549402821180555E-2</v>
      </c>
      <c r="BA26" s="175">
        <f ca="1">MRR_Revenue!BA43</f>
        <v>3.5549402821180555E-2</v>
      </c>
      <c r="BB26" s="175">
        <f ca="1">MRR_Revenue!BB43</f>
        <v>3.5549402821180555E-2</v>
      </c>
      <c r="BC26" s="175">
        <f ca="1">MRR_Revenue!BC43</f>
        <v>3.5549402821180555E-2</v>
      </c>
      <c r="BD26" s="175">
        <f ca="1">MRR_Revenue!BD43</f>
        <v>3.5549402821180555E-2</v>
      </c>
      <c r="BE26" s="175">
        <f ca="1">MRR_Revenue!BE43</f>
        <v>3.5549402821180555E-2</v>
      </c>
    </row>
    <row r="27" spans="4:64" s="360" customFormat="1" outlineLevel="1" x14ac:dyDescent="0.2">
      <c r="I27" s="361" t="s">
        <v>164</v>
      </c>
      <c r="J27" s="231">
        <f>MRR_Revenue!J45</f>
        <v>2.4612431021933608E-2</v>
      </c>
      <c r="K27" s="231">
        <f>MRR_Revenue!K45</f>
        <v>2.4868981925651054E-2</v>
      </c>
      <c r="L27" s="231">
        <f>MRR_Revenue!L45</f>
        <v>2.5113316119667675E-2</v>
      </c>
      <c r="M27" s="231">
        <f>MRR_Revenue!M45</f>
        <v>2.534601535206445E-2</v>
      </c>
      <c r="N27" s="231">
        <f>MRR_Revenue!N45</f>
        <v>2.5567633668632808E-2</v>
      </c>
      <c r="O27" s="231">
        <f>MRR_Revenue!O45</f>
        <v>2.5778698732031244E-2</v>
      </c>
      <c r="P27" s="231">
        <f>MRR_Revenue!P45</f>
        <v>2.5979713078124998E-2</v>
      </c>
      <c r="Q27" s="231">
        <f>MRR_Revenue!Q45</f>
        <v>2.6171155312499996E-2</v>
      </c>
      <c r="R27" s="231">
        <f>MRR_Revenue!R45</f>
        <v>2.6353481249999998E-2</v>
      </c>
      <c r="S27" s="231">
        <f>MRR_Revenue!S45</f>
        <v>2.6527124999999995E-2</v>
      </c>
      <c r="T27" s="231">
        <f>MRR_Revenue!T45</f>
        <v>2.6692499999999997E-2</v>
      </c>
      <c r="U27" s="231">
        <f>MRR_Revenue!U45</f>
        <v>2.6849999999999999E-2</v>
      </c>
      <c r="V27" s="231">
        <f>MRR_Revenue!V45</f>
        <v>2.7E-2</v>
      </c>
      <c r="W27" s="175">
        <f ca="1">MRR_Revenue!W45</f>
        <v>2.6599043593749996E-2</v>
      </c>
      <c r="X27" s="175">
        <f ca="1">MRR_Revenue!X45</f>
        <v>2.6670358307291659E-2</v>
      </c>
      <c r="Y27" s="175">
        <f ca="1">MRR_Revenue!Y45</f>
        <v>2.6670358307291659E-2</v>
      </c>
      <c r="Z27" s="175">
        <f ca="1">MRR_Revenue!Z45</f>
        <v>2.6670358307291659E-2</v>
      </c>
      <c r="AA27" s="175">
        <f ca="1">MRR_Revenue!AA45</f>
        <v>2.6670358307291659E-2</v>
      </c>
      <c r="AB27" s="175">
        <f ca="1">MRR_Revenue!AB45</f>
        <v>2.6670358307291659E-2</v>
      </c>
      <c r="AC27" s="175">
        <f ca="1">MRR_Revenue!AC45</f>
        <v>2.6670358307291659E-2</v>
      </c>
      <c r="AD27" s="175">
        <f ca="1">MRR_Revenue!AD45</f>
        <v>2.6670358307291659E-2</v>
      </c>
      <c r="AE27" s="175">
        <f ca="1">MRR_Revenue!AE45</f>
        <v>2.6670358307291659E-2</v>
      </c>
      <c r="AF27" s="175">
        <f ca="1">MRR_Revenue!AF45</f>
        <v>2.6670358307291659E-2</v>
      </c>
      <c r="AG27" s="175">
        <f ca="1">MRR_Revenue!AG45</f>
        <v>2.6670358307291659E-2</v>
      </c>
      <c r="AH27" s="175">
        <f ca="1">MRR_Revenue!AH45</f>
        <v>2.6670358307291659E-2</v>
      </c>
      <c r="AI27" s="175">
        <f ca="1">MRR_Revenue!AI45</f>
        <v>2.6670358307291659E-2</v>
      </c>
      <c r="AJ27" s="175">
        <f ca="1">MRR_Revenue!AJ45</f>
        <v>2.6670358307291659E-2</v>
      </c>
      <c r="AK27" s="175">
        <f ca="1">MRR_Revenue!AK45</f>
        <v>2.6670358307291659E-2</v>
      </c>
      <c r="AL27" s="175">
        <f ca="1">MRR_Revenue!AL45</f>
        <v>2.6670358307291659E-2</v>
      </c>
      <c r="AM27" s="175">
        <f ca="1">MRR_Revenue!AM45</f>
        <v>2.6670358307291659E-2</v>
      </c>
      <c r="AN27" s="175">
        <f ca="1">MRR_Revenue!AN45</f>
        <v>2.6670358307291659E-2</v>
      </c>
      <c r="AO27" s="175">
        <f ca="1">MRR_Revenue!AO45</f>
        <v>2.6670358307291659E-2</v>
      </c>
      <c r="AP27" s="175">
        <f ca="1">MRR_Revenue!AP45</f>
        <v>2.6670358307291659E-2</v>
      </c>
      <c r="AQ27" s="175">
        <f ca="1">MRR_Revenue!AQ45</f>
        <v>2.6670358307291659E-2</v>
      </c>
      <c r="AR27" s="175">
        <f ca="1">MRR_Revenue!AR45</f>
        <v>2.6670358307291659E-2</v>
      </c>
      <c r="AS27" s="175">
        <f ca="1">MRR_Revenue!AS45</f>
        <v>2.6670358307291659E-2</v>
      </c>
      <c r="AT27" s="175">
        <f ca="1">MRR_Revenue!AT45</f>
        <v>2.6670358307291659E-2</v>
      </c>
      <c r="AU27" s="175">
        <f ca="1">MRR_Revenue!AU45</f>
        <v>2.6670358307291659E-2</v>
      </c>
      <c r="AV27" s="175">
        <f ca="1">MRR_Revenue!AV45</f>
        <v>2.6670358307291659E-2</v>
      </c>
      <c r="AW27" s="175">
        <f ca="1">MRR_Revenue!AW45</f>
        <v>2.6670358307291659E-2</v>
      </c>
      <c r="AX27" s="175">
        <f ca="1">MRR_Revenue!AX45</f>
        <v>2.6670358307291659E-2</v>
      </c>
      <c r="AY27" s="175">
        <f ca="1">MRR_Revenue!AY45</f>
        <v>2.6670358307291659E-2</v>
      </c>
      <c r="AZ27" s="175">
        <f ca="1">MRR_Revenue!AZ45</f>
        <v>2.6670358307291659E-2</v>
      </c>
      <c r="BA27" s="175">
        <f ca="1">MRR_Revenue!BA45</f>
        <v>2.6670358307291659E-2</v>
      </c>
      <c r="BB27" s="175">
        <f ca="1">MRR_Revenue!BB45</f>
        <v>2.6670358307291659E-2</v>
      </c>
      <c r="BC27" s="175">
        <f ca="1">MRR_Revenue!BC45</f>
        <v>2.6670358307291659E-2</v>
      </c>
      <c r="BD27" s="175">
        <f ca="1">MRR_Revenue!BD45</f>
        <v>2.6670358307291659E-2</v>
      </c>
      <c r="BE27" s="175">
        <f ca="1">MRR_Revenue!BE45</f>
        <v>2.6670358307291659E-2</v>
      </c>
    </row>
    <row r="28" spans="4:64" s="362" customFormat="1" outlineLevel="1" x14ac:dyDescent="0.2">
      <c r="I28" s="363" t="s">
        <v>165</v>
      </c>
      <c r="J28" s="231">
        <f>MRR_Revenue!J47</f>
        <v>2.640828734795574E-2</v>
      </c>
      <c r="K28" s="231">
        <f>MRR_Revenue!K47</f>
        <v>2.657932128376737E-2</v>
      </c>
      <c r="L28" s="231">
        <f>MRR_Revenue!L47</f>
        <v>2.6742210746445116E-2</v>
      </c>
      <c r="M28" s="231">
        <f>MRR_Revenue!M47</f>
        <v>2.6897343568042967E-2</v>
      </c>
      <c r="N28" s="231">
        <f>MRR_Revenue!N47</f>
        <v>2.7045089112421872E-2</v>
      </c>
      <c r="O28" s="231">
        <f>MRR_Revenue!O47</f>
        <v>2.7185799154687496E-2</v>
      </c>
      <c r="P28" s="231">
        <f>MRR_Revenue!P47</f>
        <v>2.7319808718749998E-2</v>
      </c>
      <c r="Q28" s="231">
        <f>MRR_Revenue!Q47</f>
        <v>2.7447436874999998E-2</v>
      </c>
      <c r="R28" s="231">
        <f>MRR_Revenue!R47</f>
        <v>2.7568987499999999E-2</v>
      </c>
      <c r="S28" s="231">
        <f>MRR_Revenue!S47</f>
        <v>2.7684749999999998E-2</v>
      </c>
      <c r="T28" s="231">
        <f>MRR_Revenue!T47</f>
        <v>2.7794999999999997E-2</v>
      </c>
      <c r="U28" s="231">
        <f>MRR_Revenue!U47</f>
        <v>2.7900000000000001E-2</v>
      </c>
      <c r="V28" s="231">
        <f>MRR_Revenue!V47</f>
        <v>2.8000000000000001E-2</v>
      </c>
      <c r="W28" s="175">
        <f ca="1">MRR_Revenue!W47</f>
        <v>2.7732695729166663E-2</v>
      </c>
      <c r="X28" s="175">
        <f ca="1">MRR_Revenue!X47</f>
        <v>2.7780238871527779E-2</v>
      </c>
      <c r="Y28" s="175">
        <f ca="1">MRR_Revenue!Y47</f>
        <v>2.7780238871527779E-2</v>
      </c>
      <c r="Z28" s="175">
        <f ca="1">MRR_Revenue!Z47</f>
        <v>2.7780238871527779E-2</v>
      </c>
      <c r="AA28" s="175">
        <f ca="1">MRR_Revenue!AA47</f>
        <v>2.7780238871527779E-2</v>
      </c>
      <c r="AB28" s="175">
        <f ca="1">MRR_Revenue!AB47</f>
        <v>2.7780238871527779E-2</v>
      </c>
      <c r="AC28" s="175">
        <f ca="1">MRR_Revenue!AC47</f>
        <v>2.7780238871527779E-2</v>
      </c>
      <c r="AD28" s="175">
        <f ca="1">MRR_Revenue!AD47</f>
        <v>2.7780238871527779E-2</v>
      </c>
      <c r="AE28" s="175">
        <f ca="1">MRR_Revenue!AE47</f>
        <v>2.7780238871527779E-2</v>
      </c>
      <c r="AF28" s="175">
        <f ca="1">MRR_Revenue!AF47</f>
        <v>2.7780238871527779E-2</v>
      </c>
      <c r="AG28" s="175">
        <f ca="1">MRR_Revenue!AG47</f>
        <v>2.7780238871527779E-2</v>
      </c>
      <c r="AH28" s="175">
        <f ca="1">MRR_Revenue!AH47</f>
        <v>2.7780238871527779E-2</v>
      </c>
      <c r="AI28" s="175">
        <f ca="1">MRR_Revenue!AI47</f>
        <v>2.7780238871527779E-2</v>
      </c>
      <c r="AJ28" s="175">
        <f ca="1">MRR_Revenue!AJ47</f>
        <v>2.7780238871527779E-2</v>
      </c>
      <c r="AK28" s="175">
        <f ca="1">MRR_Revenue!AK47</f>
        <v>2.7780238871527779E-2</v>
      </c>
      <c r="AL28" s="175">
        <f ca="1">MRR_Revenue!AL47</f>
        <v>2.7780238871527779E-2</v>
      </c>
      <c r="AM28" s="175">
        <f ca="1">MRR_Revenue!AM47</f>
        <v>2.7780238871527779E-2</v>
      </c>
      <c r="AN28" s="175">
        <f ca="1">MRR_Revenue!AN47</f>
        <v>2.7780238871527779E-2</v>
      </c>
      <c r="AO28" s="175">
        <f ca="1">MRR_Revenue!AO47</f>
        <v>2.7780238871527779E-2</v>
      </c>
      <c r="AP28" s="175">
        <f ca="1">MRR_Revenue!AP47</f>
        <v>2.7780238871527779E-2</v>
      </c>
      <c r="AQ28" s="175">
        <f ca="1">MRR_Revenue!AQ47</f>
        <v>2.7780238871527779E-2</v>
      </c>
      <c r="AR28" s="175">
        <f ca="1">MRR_Revenue!AR47</f>
        <v>2.7780238871527779E-2</v>
      </c>
      <c r="AS28" s="175">
        <f ca="1">MRR_Revenue!AS47</f>
        <v>2.7780238871527779E-2</v>
      </c>
      <c r="AT28" s="175">
        <f ca="1">MRR_Revenue!AT47</f>
        <v>2.7780238871527779E-2</v>
      </c>
      <c r="AU28" s="175">
        <f ca="1">MRR_Revenue!AU47</f>
        <v>2.7780238871527779E-2</v>
      </c>
      <c r="AV28" s="175">
        <f ca="1">MRR_Revenue!AV47</f>
        <v>2.7780238871527779E-2</v>
      </c>
      <c r="AW28" s="175">
        <f ca="1">MRR_Revenue!AW47</f>
        <v>2.7780238871527779E-2</v>
      </c>
      <c r="AX28" s="175">
        <f ca="1">MRR_Revenue!AX47</f>
        <v>2.7780238871527779E-2</v>
      </c>
      <c r="AY28" s="175">
        <f ca="1">MRR_Revenue!AY47</f>
        <v>2.7780238871527779E-2</v>
      </c>
      <c r="AZ28" s="175">
        <f ca="1">MRR_Revenue!AZ47</f>
        <v>2.7780238871527779E-2</v>
      </c>
      <c r="BA28" s="175">
        <f ca="1">MRR_Revenue!BA47</f>
        <v>2.7780238871527779E-2</v>
      </c>
      <c r="BB28" s="175">
        <f ca="1">MRR_Revenue!BB47</f>
        <v>2.7780238871527779E-2</v>
      </c>
      <c r="BC28" s="175">
        <f ca="1">MRR_Revenue!BC47</f>
        <v>2.7780238871527779E-2</v>
      </c>
      <c r="BD28" s="175">
        <f ca="1">MRR_Revenue!BD47</f>
        <v>2.7780238871527779E-2</v>
      </c>
      <c r="BE28" s="175">
        <f ca="1">MRR_Revenue!BE47</f>
        <v>2.7780238871527779E-2</v>
      </c>
    </row>
    <row r="29" spans="4:64" s="362" customFormat="1" outlineLevel="1" x14ac:dyDescent="0.2">
      <c r="I29" s="364" t="s">
        <v>161</v>
      </c>
      <c r="J29" s="231">
        <f>MRR_Revenue!J49</f>
        <v>0.03</v>
      </c>
      <c r="K29" s="231">
        <f>MRR_Revenue!K49</f>
        <v>0.03</v>
      </c>
      <c r="L29" s="231">
        <f>MRR_Revenue!L49</f>
        <v>0.03</v>
      </c>
      <c r="M29" s="231">
        <f>MRR_Revenue!M49</f>
        <v>0.03</v>
      </c>
      <c r="N29" s="231">
        <f>MRR_Revenue!N49</f>
        <v>3.0000000000000002E-2</v>
      </c>
      <c r="O29" s="231">
        <f>MRR_Revenue!O49</f>
        <v>0.03</v>
      </c>
      <c r="P29" s="231">
        <f>MRR_Revenue!P49</f>
        <v>2.9999999999999995E-2</v>
      </c>
      <c r="Q29" s="231">
        <f>MRR_Revenue!Q49</f>
        <v>0.03</v>
      </c>
      <c r="R29" s="231">
        <f>MRR_Revenue!R49</f>
        <v>0.03</v>
      </c>
      <c r="S29" s="231">
        <f>MRR_Revenue!S49</f>
        <v>0.03</v>
      </c>
      <c r="T29" s="231">
        <f>MRR_Revenue!T49</f>
        <v>2.9999999999999995E-2</v>
      </c>
      <c r="U29" s="231">
        <f>MRR_Revenue!U49</f>
        <v>0.03</v>
      </c>
      <c r="V29" s="231">
        <f>MRR_Revenue!V49</f>
        <v>0.03</v>
      </c>
      <c r="W29" s="175">
        <f ca="1">MRR_Revenue!W49</f>
        <v>0.03</v>
      </c>
      <c r="X29" s="175">
        <f ca="1">MRR_Revenue!X49</f>
        <v>0.03</v>
      </c>
      <c r="Y29" s="175">
        <f ca="1">MRR_Revenue!Y49</f>
        <v>0.03</v>
      </c>
      <c r="Z29" s="175">
        <f ca="1">MRR_Revenue!Z49</f>
        <v>0.03</v>
      </c>
      <c r="AA29" s="175">
        <f ca="1">MRR_Revenue!AA49</f>
        <v>0.03</v>
      </c>
      <c r="AB29" s="175">
        <f ca="1">MRR_Revenue!AB49</f>
        <v>0.03</v>
      </c>
      <c r="AC29" s="175">
        <f ca="1">MRR_Revenue!AC49</f>
        <v>0.03</v>
      </c>
      <c r="AD29" s="175">
        <f ca="1">MRR_Revenue!AD49</f>
        <v>0.03</v>
      </c>
      <c r="AE29" s="175">
        <f ca="1">MRR_Revenue!AE49</f>
        <v>0.03</v>
      </c>
      <c r="AF29" s="175">
        <f ca="1">MRR_Revenue!AF49</f>
        <v>0.03</v>
      </c>
      <c r="AG29" s="175">
        <f ca="1">MRR_Revenue!AG49</f>
        <v>0.03</v>
      </c>
      <c r="AH29" s="175">
        <f ca="1">MRR_Revenue!AH49</f>
        <v>0.03</v>
      </c>
      <c r="AI29" s="175">
        <f ca="1">MRR_Revenue!AI49</f>
        <v>0.03</v>
      </c>
      <c r="AJ29" s="175">
        <f ca="1">MRR_Revenue!AJ49</f>
        <v>0.03</v>
      </c>
      <c r="AK29" s="175">
        <f ca="1">MRR_Revenue!AK49</f>
        <v>0.03</v>
      </c>
      <c r="AL29" s="175">
        <f ca="1">MRR_Revenue!AL49</f>
        <v>0.03</v>
      </c>
      <c r="AM29" s="175">
        <f ca="1">MRR_Revenue!AM49</f>
        <v>0.03</v>
      </c>
      <c r="AN29" s="175">
        <f ca="1">MRR_Revenue!AN49</f>
        <v>0.03</v>
      </c>
      <c r="AO29" s="175">
        <f ca="1">MRR_Revenue!AO49</f>
        <v>0.03</v>
      </c>
      <c r="AP29" s="175">
        <f ca="1">MRR_Revenue!AP49</f>
        <v>0.03</v>
      </c>
      <c r="AQ29" s="175">
        <f ca="1">MRR_Revenue!AQ49</f>
        <v>0.03</v>
      </c>
      <c r="AR29" s="175">
        <f ca="1">MRR_Revenue!AR49</f>
        <v>0.03</v>
      </c>
      <c r="AS29" s="175">
        <f ca="1">MRR_Revenue!AS49</f>
        <v>0.03</v>
      </c>
      <c r="AT29" s="175">
        <f ca="1">MRR_Revenue!AT49</f>
        <v>0.03</v>
      </c>
      <c r="AU29" s="175">
        <f ca="1">MRR_Revenue!AU49</f>
        <v>0.03</v>
      </c>
      <c r="AV29" s="175">
        <f ca="1">MRR_Revenue!AV49</f>
        <v>0.03</v>
      </c>
      <c r="AW29" s="175">
        <f ca="1">MRR_Revenue!AW49</f>
        <v>0.03</v>
      </c>
      <c r="AX29" s="175">
        <f ca="1">MRR_Revenue!AX49</f>
        <v>0.03</v>
      </c>
      <c r="AY29" s="175">
        <f ca="1">MRR_Revenue!AY49</f>
        <v>0.03</v>
      </c>
      <c r="AZ29" s="175">
        <f ca="1">MRR_Revenue!AZ49</f>
        <v>0.03</v>
      </c>
      <c r="BA29" s="175">
        <f ca="1">MRR_Revenue!BA49</f>
        <v>0.03</v>
      </c>
      <c r="BB29" s="175">
        <f ca="1">MRR_Revenue!BB49</f>
        <v>0.03</v>
      </c>
      <c r="BC29" s="175">
        <f ca="1">MRR_Revenue!BC49</f>
        <v>0.03</v>
      </c>
      <c r="BD29" s="175">
        <f ca="1">MRR_Revenue!BD49</f>
        <v>0.03</v>
      </c>
      <c r="BE29" s="175">
        <f ca="1">MRR_Revenue!BE49</f>
        <v>0.03</v>
      </c>
    </row>
    <row r="30" spans="4:64" s="362" customFormat="1" outlineLevel="1" x14ac:dyDescent="0.2">
      <c r="I30" s="364" t="s">
        <v>167</v>
      </c>
      <c r="J30" s="231">
        <f>MRR_Revenue!J51</f>
        <v>0.03</v>
      </c>
      <c r="K30" s="231">
        <f>MRR_Revenue!K51</f>
        <v>0.03</v>
      </c>
      <c r="L30" s="231">
        <f>MRR_Revenue!L51</f>
        <v>2.9999999999999995E-2</v>
      </c>
      <c r="M30" s="231">
        <f>MRR_Revenue!M51</f>
        <v>0.03</v>
      </c>
      <c r="N30" s="231">
        <f>MRR_Revenue!N51</f>
        <v>0.03</v>
      </c>
      <c r="O30" s="231">
        <f>MRR_Revenue!O51</f>
        <v>0.03</v>
      </c>
      <c r="P30" s="231">
        <f>MRR_Revenue!P51</f>
        <v>0.03</v>
      </c>
      <c r="Q30" s="231">
        <f>MRR_Revenue!Q51</f>
        <v>0.03</v>
      </c>
      <c r="R30" s="231">
        <f>MRR_Revenue!R51</f>
        <v>0.03</v>
      </c>
      <c r="S30" s="231">
        <f>MRR_Revenue!S51</f>
        <v>0.03</v>
      </c>
      <c r="T30" s="231">
        <f>MRR_Revenue!T51</f>
        <v>2.9999999999999995E-2</v>
      </c>
      <c r="U30" s="231">
        <f>MRR_Revenue!U51</f>
        <v>0.03</v>
      </c>
      <c r="V30" s="231">
        <f>MRR_Revenue!V51</f>
        <v>0.03</v>
      </c>
      <c r="W30" s="175">
        <f ca="1">MRR_Revenue!W51</f>
        <v>0.03</v>
      </c>
      <c r="X30" s="175">
        <f ca="1">MRR_Revenue!X51</f>
        <v>0.03</v>
      </c>
      <c r="Y30" s="175">
        <f ca="1">MRR_Revenue!Y51</f>
        <v>0.03</v>
      </c>
      <c r="Z30" s="175">
        <f ca="1">MRR_Revenue!Z51</f>
        <v>0.03</v>
      </c>
      <c r="AA30" s="175">
        <f ca="1">MRR_Revenue!AA51</f>
        <v>0.03</v>
      </c>
      <c r="AB30" s="175">
        <f ca="1">MRR_Revenue!AB51</f>
        <v>0.03</v>
      </c>
      <c r="AC30" s="175">
        <f ca="1">MRR_Revenue!AC51</f>
        <v>0.03</v>
      </c>
      <c r="AD30" s="175">
        <f ca="1">MRR_Revenue!AD51</f>
        <v>0.03</v>
      </c>
      <c r="AE30" s="175">
        <f ca="1">MRR_Revenue!AE51</f>
        <v>0.03</v>
      </c>
      <c r="AF30" s="175">
        <f ca="1">MRR_Revenue!AF51</f>
        <v>0.03</v>
      </c>
      <c r="AG30" s="175">
        <f ca="1">MRR_Revenue!AG51</f>
        <v>0.03</v>
      </c>
      <c r="AH30" s="175">
        <f ca="1">MRR_Revenue!AH51</f>
        <v>0.03</v>
      </c>
      <c r="AI30" s="175">
        <f ca="1">MRR_Revenue!AI51</f>
        <v>0.03</v>
      </c>
      <c r="AJ30" s="175">
        <f ca="1">MRR_Revenue!AJ51</f>
        <v>0.03</v>
      </c>
      <c r="AK30" s="175">
        <f ca="1">MRR_Revenue!AK51</f>
        <v>0.03</v>
      </c>
      <c r="AL30" s="175">
        <f ca="1">MRR_Revenue!AL51</f>
        <v>0.03</v>
      </c>
      <c r="AM30" s="175">
        <f ca="1">MRR_Revenue!AM51</f>
        <v>0.03</v>
      </c>
      <c r="AN30" s="175">
        <f ca="1">MRR_Revenue!AN51</f>
        <v>0.03</v>
      </c>
      <c r="AO30" s="175">
        <f ca="1">MRR_Revenue!AO51</f>
        <v>0.03</v>
      </c>
      <c r="AP30" s="175">
        <f ca="1">MRR_Revenue!AP51</f>
        <v>0.03</v>
      </c>
      <c r="AQ30" s="175">
        <f ca="1">MRR_Revenue!AQ51</f>
        <v>0.03</v>
      </c>
      <c r="AR30" s="175">
        <f ca="1">MRR_Revenue!AR51</f>
        <v>0.03</v>
      </c>
      <c r="AS30" s="175">
        <f ca="1">MRR_Revenue!AS51</f>
        <v>0.03</v>
      </c>
      <c r="AT30" s="175">
        <f ca="1">MRR_Revenue!AT51</f>
        <v>0.03</v>
      </c>
      <c r="AU30" s="175">
        <f ca="1">MRR_Revenue!AU51</f>
        <v>0.03</v>
      </c>
      <c r="AV30" s="175">
        <f ca="1">MRR_Revenue!AV51</f>
        <v>0.03</v>
      </c>
      <c r="AW30" s="175">
        <f ca="1">MRR_Revenue!AW51</f>
        <v>0.03</v>
      </c>
      <c r="AX30" s="175">
        <f ca="1">MRR_Revenue!AX51</f>
        <v>0.03</v>
      </c>
      <c r="AY30" s="175">
        <f ca="1">MRR_Revenue!AY51</f>
        <v>0.03</v>
      </c>
      <c r="AZ30" s="175">
        <f ca="1">MRR_Revenue!AZ51</f>
        <v>0.03</v>
      </c>
      <c r="BA30" s="175">
        <f ca="1">MRR_Revenue!BA51</f>
        <v>0.03</v>
      </c>
      <c r="BB30" s="175">
        <f ca="1">MRR_Revenue!BB51</f>
        <v>0.03</v>
      </c>
      <c r="BC30" s="175">
        <f ca="1">MRR_Revenue!BC51</f>
        <v>0.03</v>
      </c>
      <c r="BD30" s="175">
        <f ca="1">MRR_Revenue!BD51</f>
        <v>0.03</v>
      </c>
      <c r="BE30" s="175">
        <f ca="1">MRR_Revenue!BE51</f>
        <v>0.03</v>
      </c>
    </row>
    <row r="31" spans="4:64" s="362" customFormat="1" outlineLevel="1" x14ac:dyDescent="0.2">
      <c r="I31" s="364" t="s">
        <v>13</v>
      </c>
      <c r="J31" s="231">
        <f>MRR_Revenue!J53</f>
        <v>0.03</v>
      </c>
      <c r="K31" s="231">
        <f>MRR_Revenue!K53</f>
        <v>0.03</v>
      </c>
      <c r="L31" s="231">
        <f>MRR_Revenue!L53</f>
        <v>2.9999999999999995E-2</v>
      </c>
      <c r="M31" s="231">
        <f>MRR_Revenue!M53</f>
        <v>0.03</v>
      </c>
      <c r="N31" s="231">
        <f>MRR_Revenue!N53</f>
        <v>0.03</v>
      </c>
      <c r="O31" s="231">
        <f>MRR_Revenue!O53</f>
        <v>0.03</v>
      </c>
      <c r="P31" s="231">
        <f>MRR_Revenue!P53</f>
        <v>0.03</v>
      </c>
      <c r="Q31" s="231">
        <f>MRR_Revenue!Q53</f>
        <v>0.03</v>
      </c>
      <c r="R31" s="231">
        <f>MRR_Revenue!R53</f>
        <v>0.03</v>
      </c>
      <c r="S31" s="231">
        <f>MRR_Revenue!S53</f>
        <v>3.0000000000000002E-2</v>
      </c>
      <c r="T31" s="231">
        <f>MRR_Revenue!T53</f>
        <v>0.03</v>
      </c>
      <c r="U31" s="231">
        <f>MRR_Revenue!U53</f>
        <v>0.03</v>
      </c>
      <c r="V31" s="231">
        <f>MRR_Revenue!V53</f>
        <v>0.03</v>
      </c>
      <c r="W31" s="175">
        <f ca="1">MRR_Revenue!W53</f>
        <v>0.03</v>
      </c>
      <c r="X31" s="175">
        <f ca="1">MRR_Revenue!X53</f>
        <v>0.03</v>
      </c>
      <c r="Y31" s="175">
        <f ca="1">MRR_Revenue!Y53</f>
        <v>0.03</v>
      </c>
      <c r="Z31" s="175">
        <f ca="1">MRR_Revenue!Z53</f>
        <v>0.03</v>
      </c>
      <c r="AA31" s="175">
        <f ca="1">MRR_Revenue!AA53</f>
        <v>0.03</v>
      </c>
      <c r="AB31" s="175">
        <f ca="1">MRR_Revenue!AB53</f>
        <v>0.03</v>
      </c>
      <c r="AC31" s="175">
        <f ca="1">MRR_Revenue!AC53</f>
        <v>0.03</v>
      </c>
      <c r="AD31" s="175">
        <f ca="1">MRR_Revenue!AD53</f>
        <v>0.03</v>
      </c>
      <c r="AE31" s="175">
        <f ca="1">MRR_Revenue!AE53</f>
        <v>0.03</v>
      </c>
      <c r="AF31" s="175">
        <f ca="1">MRR_Revenue!AF53</f>
        <v>0.03</v>
      </c>
      <c r="AG31" s="175">
        <f ca="1">MRR_Revenue!AG53</f>
        <v>0.03</v>
      </c>
      <c r="AH31" s="175">
        <f ca="1">MRR_Revenue!AH53</f>
        <v>0.03</v>
      </c>
      <c r="AI31" s="175">
        <f ca="1">MRR_Revenue!AI53</f>
        <v>0.03</v>
      </c>
      <c r="AJ31" s="175">
        <f ca="1">MRR_Revenue!AJ53</f>
        <v>0.03</v>
      </c>
      <c r="AK31" s="175">
        <f ca="1">MRR_Revenue!AK53</f>
        <v>0.03</v>
      </c>
      <c r="AL31" s="175">
        <f ca="1">MRR_Revenue!AL53</f>
        <v>0.03</v>
      </c>
      <c r="AM31" s="175">
        <f ca="1">MRR_Revenue!AM53</f>
        <v>0.03</v>
      </c>
      <c r="AN31" s="175">
        <f ca="1">MRR_Revenue!AN53</f>
        <v>0.03</v>
      </c>
      <c r="AO31" s="175">
        <f ca="1">MRR_Revenue!AO53</f>
        <v>0.03</v>
      </c>
      <c r="AP31" s="175">
        <f ca="1">MRR_Revenue!AP53</f>
        <v>0.03</v>
      </c>
      <c r="AQ31" s="175">
        <f ca="1">MRR_Revenue!AQ53</f>
        <v>0.03</v>
      </c>
      <c r="AR31" s="175">
        <f ca="1">MRR_Revenue!AR53</f>
        <v>0.03</v>
      </c>
      <c r="AS31" s="175">
        <f ca="1">MRR_Revenue!AS53</f>
        <v>0.03</v>
      </c>
      <c r="AT31" s="175">
        <f ca="1">MRR_Revenue!AT53</f>
        <v>0.03</v>
      </c>
      <c r="AU31" s="175">
        <f ca="1">MRR_Revenue!AU53</f>
        <v>0.03</v>
      </c>
      <c r="AV31" s="175">
        <f ca="1">MRR_Revenue!AV53</f>
        <v>0.03</v>
      </c>
      <c r="AW31" s="175">
        <f ca="1">MRR_Revenue!AW53</f>
        <v>0.03</v>
      </c>
      <c r="AX31" s="175">
        <f ca="1">MRR_Revenue!AX53</f>
        <v>0.03</v>
      </c>
      <c r="AY31" s="175">
        <f ca="1">MRR_Revenue!AY53</f>
        <v>0.03</v>
      </c>
      <c r="AZ31" s="175">
        <f ca="1">MRR_Revenue!AZ53</f>
        <v>0.03</v>
      </c>
      <c r="BA31" s="175">
        <f ca="1">MRR_Revenue!BA53</f>
        <v>0.03</v>
      </c>
      <c r="BB31" s="175">
        <f ca="1">MRR_Revenue!BB53</f>
        <v>0.03</v>
      </c>
      <c r="BC31" s="175">
        <f ca="1">MRR_Revenue!BC53</f>
        <v>0.03</v>
      </c>
      <c r="BD31" s="175">
        <f ca="1">MRR_Revenue!BD53</f>
        <v>0.03</v>
      </c>
      <c r="BE31" s="175">
        <f ca="1">MRR_Revenue!BE53</f>
        <v>0.03</v>
      </c>
    </row>
    <row r="32" spans="4:64" s="362" customFormat="1" outlineLevel="1" x14ac:dyDescent="0.2">
      <c r="I32" s="364" t="s">
        <v>14</v>
      </c>
      <c r="J32" s="231">
        <f>MRR_Revenue!J55</f>
        <v>0.03</v>
      </c>
      <c r="K32" s="231">
        <f>MRR_Revenue!K55</f>
        <v>0.03</v>
      </c>
      <c r="L32" s="231">
        <f>MRR_Revenue!L55</f>
        <v>2.9999999999999995E-2</v>
      </c>
      <c r="M32" s="231">
        <f>MRR_Revenue!M55</f>
        <v>0.03</v>
      </c>
      <c r="N32" s="231">
        <f>MRR_Revenue!N55</f>
        <v>0.03</v>
      </c>
      <c r="O32" s="231">
        <f>MRR_Revenue!O55</f>
        <v>0.03</v>
      </c>
      <c r="P32" s="231">
        <f>MRR_Revenue!P55</f>
        <v>0.03</v>
      </c>
      <c r="Q32" s="231">
        <f>MRR_Revenue!Q55</f>
        <v>0.03</v>
      </c>
      <c r="R32" s="231">
        <f>MRR_Revenue!R55</f>
        <v>0.03</v>
      </c>
      <c r="S32" s="231">
        <f>MRR_Revenue!S55</f>
        <v>3.0000000000000002E-2</v>
      </c>
      <c r="T32" s="231">
        <f>MRR_Revenue!T55</f>
        <v>0.03</v>
      </c>
      <c r="U32" s="231">
        <f>MRR_Revenue!U55</f>
        <v>0.03</v>
      </c>
      <c r="V32" s="231">
        <f>MRR_Revenue!V55</f>
        <v>0.03</v>
      </c>
      <c r="W32" s="175">
        <f ca="1">MRR_Revenue!W55</f>
        <v>0.03</v>
      </c>
      <c r="X32" s="175">
        <f ca="1">MRR_Revenue!X55</f>
        <v>0.03</v>
      </c>
      <c r="Y32" s="175">
        <f ca="1">MRR_Revenue!Y55</f>
        <v>0.03</v>
      </c>
      <c r="Z32" s="175">
        <f ca="1">MRR_Revenue!Z55</f>
        <v>0.03</v>
      </c>
      <c r="AA32" s="175">
        <f ca="1">MRR_Revenue!AA55</f>
        <v>0.03</v>
      </c>
      <c r="AB32" s="175">
        <f ca="1">MRR_Revenue!AB55</f>
        <v>0.03</v>
      </c>
      <c r="AC32" s="175">
        <f ca="1">MRR_Revenue!AC55</f>
        <v>0.03</v>
      </c>
      <c r="AD32" s="175">
        <f ca="1">MRR_Revenue!AD55</f>
        <v>0.03</v>
      </c>
      <c r="AE32" s="175">
        <f ca="1">MRR_Revenue!AE55</f>
        <v>0.03</v>
      </c>
      <c r="AF32" s="175">
        <f ca="1">MRR_Revenue!AF55</f>
        <v>0.03</v>
      </c>
      <c r="AG32" s="175">
        <f ca="1">MRR_Revenue!AG55</f>
        <v>0.03</v>
      </c>
      <c r="AH32" s="175">
        <f ca="1">MRR_Revenue!AH55</f>
        <v>0.03</v>
      </c>
      <c r="AI32" s="175">
        <f ca="1">MRR_Revenue!AI55</f>
        <v>0.03</v>
      </c>
      <c r="AJ32" s="175">
        <f ca="1">MRR_Revenue!AJ55</f>
        <v>0.03</v>
      </c>
      <c r="AK32" s="175">
        <f ca="1">MRR_Revenue!AK55</f>
        <v>0.03</v>
      </c>
      <c r="AL32" s="175">
        <f ca="1">MRR_Revenue!AL55</f>
        <v>0.03</v>
      </c>
      <c r="AM32" s="175">
        <f ca="1">MRR_Revenue!AM55</f>
        <v>0.03</v>
      </c>
      <c r="AN32" s="175">
        <f ca="1">MRR_Revenue!AN55</f>
        <v>0.03</v>
      </c>
      <c r="AO32" s="175">
        <f ca="1">MRR_Revenue!AO55</f>
        <v>0.03</v>
      </c>
      <c r="AP32" s="175">
        <f ca="1">MRR_Revenue!AP55</f>
        <v>0.03</v>
      </c>
      <c r="AQ32" s="175">
        <f ca="1">MRR_Revenue!AQ55</f>
        <v>0.03</v>
      </c>
      <c r="AR32" s="175">
        <f ca="1">MRR_Revenue!AR55</f>
        <v>0.03</v>
      </c>
      <c r="AS32" s="175">
        <f ca="1">MRR_Revenue!AS55</f>
        <v>0.03</v>
      </c>
      <c r="AT32" s="175">
        <f ca="1">MRR_Revenue!AT55</f>
        <v>0.03</v>
      </c>
      <c r="AU32" s="175">
        <f ca="1">MRR_Revenue!AU55</f>
        <v>0.03</v>
      </c>
      <c r="AV32" s="175">
        <f ca="1">MRR_Revenue!AV55</f>
        <v>0.03</v>
      </c>
      <c r="AW32" s="175">
        <f ca="1">MRR_Revenue!AW55</f>
        <v>0.03</v>
      </c>
      <c r="AX32" s="175">
        <f ca="1">MRR_Revenue!AX55</f>
        <v>0.03</v>
      </c>
      <c r="AY32" s="175">
        <f ca="1">MRR_Revenue!AY55</f>
        <v>0.03</v>
      </c>
      <c r="AZ32" s="175">
        <f ca="1">MRR_Revenue!AZ55</f>
        <v>0.03</v>
      </c>
      <c r="BA32" s="175">
        <f ca="1">MRR_Revenue!BA55</f>
        <v>0.03</v>
      </c>
      <c r="BB32" s="175">
        <f ca="1">MRR_Revenue!BB55</f>
        <v>0.03</v>
      </c>
      <c r="BC32" s="175">
        <f ca="1">MRR_Revenue!BC55</f>
        <v>0.03</v>
      </c>
      <c r="BD32" s="175">
        <f ca="1">MRR_Revenue!BD55</f>
        <v>0.03</v>
      </c>
      <c r="BE32" s="175">
        <f ca="1">MRR_Revenue!BE55</f>
        <v>0.03</v>
      </c>
    </row>
    <row r="33" spans="4:64" s="365" customFormat="1" ht="17" outlineLevel="1" thickBot="1" x14ac:dyDescent="0.25">
      <c r="I33" s="366" t="s">
        <v>222</v>
      </c>
      <c r="J33" s="232">
        <f>MRR_Revenue!J57</f>
        <v>0.03</v>
      </c>
      <c r="K33" s="232">
        <f>MRR_Revenue!K57</f>
        <v>3.0000000000000002E-2</v>
      </c>
      <c r="L33" s="232">
        <f>MRR_Revenue!L57</f>
        <v>0.03</v>
      </c>
      <c r="M33" s="232">
        <f>MRR_Revenue!M57</f>
        <v>0.03</v>
      </c>
      <c r="N33" s="232">
        <f>MRR_Revenue!N57</f>
        <v>0.03</v>
      </c>
      <c r="O33" s="232">
        <f>MRR_Revenue!O57</f>
        <v>0.03</v>
      </c>
      <c r="P33" s="232">
        <f>MRR_Revenue!P57</f>
        <v>0.03</v>
      </c>
      <c r="Q33" s="232">
        <f>MRR_Revenue!Q57</f>
        <v>0.03</v>
      </c>
      <c r="R33" s="232">
        <f>MRR_Revenue!R57</f>
        <v>0.03</v>
      </c>
      <c r="S33" s="232">
        <f>MRR_Revenue!S57</f>
        <v>0.03</v>
      </c>
      <c r="T33" s="232">
        <f>MRR_Revenue!T57</f>
        <v>0.03</v>
      </c>
      <c r="U33" s="232">
        <f>MRR_Revenue!U57</f>
        <v>0.03</v>
      </c>
      <c r="V33" s="232">
        <f>MRR_Revenue!V57</f>
        <v>2.9999999999999995E-2</v>
      </c>
      <c r="W33" s="72">
        <f ca="1">MRR_Revenue!W57</f>
        <v>0.03</v>
      </c>
      <c r="X33" s="72">
        <f ca="1">MRR_Revenue!X57</f>
        <v>0.03</v>
      </c>
      <c r="Y33" s="72">
        <f ca="1">MRR_Revenue!Y57</f>
        <v>0.03</v>
      </c>
      <c r="Z33" s="72">
        <f ca="1">MRR_Revenue!Z57</f>
        <v>0.03</v>
      </c>
      <c r="AA33" s="72">
        <f ca="1">MRR_Revenue!AA57</f>
        <v>0.03</v>
      </c>
      <c r="AB33" s="72">
        <f ca="1">MRR_Revenue!AB57</f>
        <v>0.03</v>
      </c>
      <c r="AC33" s="72">
        <f ca="1">MRR_Revenue!AC57</f>
        <v>0.03</v>
      </c>
      <c r="AD33" s="72">
        <f ca="1">MRR_Revenue!AD57</f>
        <v>0.03</v>
      </c>
      <c r="AE33" s="72">
        <f ca="1">MRR_Revenue!AE57</f>
        <v>0.03</v>
      </c>
      <c r="AF33" s="72">
        <f ca="1">MRR_Revenue!AF57</f>
        <v>0.03</v>
      </c>
      <c r="AG33" s="72">
        <f ca="1">MRR_Revenue!AG57</f>
        <v>0.03</v>
      </c>
      <c r="AH33" s="72">
        <f ca="1">MRR_Revenue!AH57</f>
        <v>0.03</v>
      </c>
      <c r="AI33" s="72">
        <f ca="1">MRR_Revenue!AI57</f>
        <v>0.03</v>
      </c>
      <c r="AJ33" s="72">
        <f ca="1">MRR_Revenue!AJ57</f>
        <v>0.03</v>
      </c>
      <c r="AK33" s="72">
        <f ca="1">MRR_Revenue!AK57</f>
        <v>0.03</v>
      </c>
      <c r="AL33" s="72">
        <f ca="1">MRR_Revenue!AL57</f>
        <v>0.03</v>
      </c>
      <c r="AM33" s="72">
        <f ca="1">MRR_Revenue!AM57</f>
        <v>0.03</v>
      </c>
      <c r="AN33" s="72">
        <f ca="1">MRR_Revenue!AN57</f>
        <v>0.03</v>
      </c>
      <c r="AO33" s="72">
        <f ca="1">MRR_Revenue!AO57</f>
        <v>0.03</v>
      </c>
      <c r="AP33" s="72">
        <f ca="1">MRR_Revenue!AP57</f>
        <v>0.03</v>
      </c>
      <c r="AQ33" s="72">
        <f ca="1">MRR_Revenue!AQ57</f>
        <v>0.03</v>
      </c>
      <c r="AR33" s="72">
        <f ca="1">MRR_Revenue!AR57</f>
        <v>0.03</v>
      </c>
      <c r="AS33" s="72">
        <f ca="1">MRR_Revenue!AS57</f>
        <v>0.03</v>
      </c>
      <c r="AT33" s="72">
        <f ca="1">MRR_Revenue!AT57</f>
        <v>0.03</v>
      </c>
      <c r="AU33" s="72">
        <f ca="1">MRR_Revenue!AU57</f>
        <v>0.03</v>
      </c>
      <c r="AV33" s="72">
        <f ca="1">MRR_Revenue!AV57</f>
        <v>0.03</v>
      </c>
      <c r="AW33" s="72">
        <f ca="1">MRR_Revenue!AW57</f>
        <v>0.03</v>
      </c>
      <c r="AX33" s="72">
        <f ca="1">MRR_Revenue!AX57</f>
        <v>0.03</v>
      </c>
      <c r="AY33" s="72">
        <f ca="1">MRR_Revenue!AY57</f>
        <v>0.03</v>
      </c>
      <c r="AZ33" s="72">
        <f ca="1">MRR_Revenue!AZ57</f>
        <v>0.03</v>
      </c>
      <c r="BA33" s="72">
        <f ca="1">MRR_Revenue!BA57</f>
        <v>0.03</v>
      </c>
      <c r="BB33" s="72">
        <f ca="1">MRR_Revenue!BB57</f>
        <v>0.03</v>
      </c>
      <c r="BC33" s="72">
        <f ca="1">MRR_Revenue!BC57</f>
        <v>0.03</v>
      </c>
      <c r="BD33" s="72">
        <f ca="1">MRR_Revenue!BD57</f>
        <v>0.03</v>
      </c>
      <c r="BE33" s="72">
        <f ca="1">MRR_Revenue!BE57</f>
        <v>0.03</v>
      </c>
    </row>
    <row r="34" spans="4:64" x14ac:dyDescent="0.2">
      <c r="L34"/>
    </row>
    <row r="35" spans="4:64" s="23" customFormat="1" ht="17" thickBot="1" x14ac:dyDescent="0.25">
      <c r="D35" s="119"/>
      <c r="I35" s="201" t="s">
        <v>95</v>
      </c>
      <c r="K35" s="113"/>
      <c r="L35" s="113"/>
      <c r="M35" s="113"/>
      <c r="N35" s="113"/>
      <c r="O35" s="113"/>
      <c r="P35" s="113"/>
      <c r="Q35" s="113"/>
      <c r="R35" s="113"/>
      <c r="S35" s="113"/>
      <c r="T35" s="113"/>
      <c r="U35" s="113"/>
      <c r="V35" s="113"/>
      <c r="W35" s="114"/>
      <c r="X35" s="114"/>
      <c r="Y35" s="114"/>
      <c r="Z35" s="114"/>
      <c r="AA35" s="114"/>
      <c r="AB35" s="114"/>
      <c r="AC35" s="114"/>
      <c r="AD35" s="114"/>
      <c r="AE35" s="114"/>
      <c r="AF35" s="114"/>
      <c r="AG35" s="114"/>
      <c r="AH35" s="114"/>
      <c r="AI35" s="114"/>
      <c r="AJ35" s="114"/>
      <c r="AK35" s="114"/>
      <c r="AL35" s="114"/>
      <c r="AM35" s="114"/>
      <c r="AN35" s="114"/>
      <c r="AO35" s="114"/>
      <c r="AP35" s="114"/>
      <c r="AQ35" s="114"/>
      <c r="AR35" s="114"/>
      <c r="AS35" s="114"/>
      <c r="AT35" s="114"/>
      <c r="AU35" s="114"/>
      <c r="AV35" s="114"/>
      <c r="AW35" s="114"/>
      <c r="AX35" s="114"/>
      <c r="AY35" s="114"/>
      <c r="AZ35" s="114"/>
      <c r="BA35" s="114"/>
      <c r="BB35" s="114"/>
      <c r="BC35" s="114"/>
      <c r="BD35" s="114"/>
      <c r="BE35" s="114"/>
      <c r="BF35" s="113"/>
      <c r="BG35" s="113"/>
      <c r="BH35" s="113"/>
      <c r="BI35" s="113"/>
      <c r="BJ35" s="113"/>
      <c r="BK35" s="113"/>
      <c r="BL35" s="113"/>
    </row>
    <row r="36" spans="4:64" s="45" customFormat="1" ht="32" outlineLevel="1" x14ac:dyDescent="0.2">
      <c r="I36" s="202" t="s">
        <v>108</v>
      </c>
      <c r="J36" s="46"/>
      <c r="K36" s="46"/>
      <c r="L36" s="46"/>
      <c r="M36" s="46"/>
      <c r="N36" s="46"/>
      <c r="O36" s="46"/>
      <c r="P36" s="46"/>
      <c r="Q36" s="46"/>
      <c r="R36" s="46"/>
      <c r="S36" s="46"/>
      <c r="T36" s="46"/>
      <c r="U36" s="46"/>
      <c r="V36" s="46"/>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row>
    <row r="37" spans="4:64" s="45" customFormat="1" outlineLevel="1" x14ac:dyDescent="0.2">
      <c r="I37" s="160" t="s">
        <v>112</v>
      </c>
      <c r="J37" s="46"/>
      <c r="K37" s="46"/>
      <c r="M37" s="46"/>
      <c r="N37" s="46"/>
      <c r="O37" s="46"/>
      <c r="P37" s="46"/>
      <c r="Q37" s="46"/>
      <c r="R37" s="46"/>
      <c r="S37" s="46"/>
      <c r="T37" s="46"/>
      <c r="U37" s="46"/>
      <c r="V37" s="46"/>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row>
    <row r="38" spans="4:64" s="45" customFormat="1" outlineLevel="1" x14ac:dyDescent="0.2">
      <c r="I38" s="160"/>
      <c r="J38" s="46"/>
      <c r="K38" s="46"/>
      <c r="M38" s="46"/>
      <c r="N38" s="46"/>
      <c r="O38" s="46"/>
      <c r="P38" s="46"/>
      <c r="Q38" s="46"/>
      <c r="R38" s="46"/>
      <c r="S38" s="46"/>
      <c r="T38" s="46"/>
      <c r="U38" s="46"/>
      <c r="V38" s="46"/>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row>
    <row r="39" spans="4:64" s="45" customFormat="1" outlineLevel="1" x14ac:dyDescent="0.2">
      <c r="I39" s="160"/>
      <c r="J39" s="46"/>
      <c r="K39" s="46"/>
      <c r="M39" s="46"/>
      <c r="N39" s="46"/>
      <c r="O39" s="46"/>
      <c r="P39" s="46"/>
      <c r="Q39" s="46"/>
      <c r="R39" s="46"/>
      <c r="S39" s="46"/>
      <c r="T39" s="46"/>
      <c r="U39" s="46"/>
      <c r="V39" s="46"/>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row>
    <row r="40" spans="4:64" s="70" customFormat="1" ht="17" outlineLevel="1" thickBot="1" x14ac:dyDescent="0.25">
      <c r="I40" s="161"/>
      <c r="J40" s="135"/>
      <c r="K40" s="135"/>
      <c r="L40" s="135"/>
      <c r="M40" s="135"/>
      <c r="N40" s="135"/>
      <c r="O40" s="135"/>
      <c r="P40" s="135"/>
      <c r="Q40" s="135"/>
      <c r="R40" s="135"/>
      <c r="S40" s="135"/>
      <c r="T40" s="135"/>
      <c r="U40" s="135"/>
      <c r="V40" s="135"/>
      <c r="W40" s="155"/>
      <c r="X40" s="155"/>
      <c r="Y40" s="155"/>
      <c r="Z40" s="155"/>
      <c r="AA40" s="155"/>
      <c r="AB40" s="155"/>
      <c r="AC40" s="155"/>
      <c r="AD40" s="155"/>
      <c r="AE40" s="155"/>
      <c r="AF40" s="155"/>
      <c r="AG40" s="155"/>
      <c r="AH40" s="155"/>
      <c r="AI40" s="155"/>
      <c r="AJ40" s="155"/>
      <c r="AK40" s="155"/>
      <c r="AL40" s="155"/>
      <c r="AM40" s="155"/>
      <c r="AN40" s="155"/>
      <c r="AO40" s="155"/>
      <c r="AP40" s="155"/>
      <c r="AQ40" s="155"/>
      <c r="AR40" s="155"/>
      <c r="AS40" s="155"/>
      <c r="AT40" s="155"/>
      <c r="AU40" s="155"/>
      <c r="AV40" s="155"/>
      <c r="AW40" s="155"/>
      <c r="AX40" s="155"/>
      <c r="AY40" s="155"/>
      <c r="AZ40" s="155"/>
      <c r="BA40" s="155"/>
      <c r="BB40" s="155"/>
      <c r="BC40" s="155"/>
      <c r="BD40" s="155"/>
      <c r="BE40" s="155"/>
    </row>
    <row r="41" spans="4:64" x14ac:dyDescent="0.2">
      <c r="L41"/>
    </row>
    <row r="42" spans="4:64" s="23" customFormat="1" ht="17" thickBot="1" x14ac:dyDescent="0.25">
      <c r="D42" s="119"/>
      <c r="I42" s="201" t="s">
        <v>96</v>
      </c>
      <c r="K42" s="113"/>
      <c r="L42" s="113"/>
      <c r="M42" s="113"/>
      <c r="N42" s="113"/>
      <c r="O42" s="113"/>
      <c r="P42" s="113"/>
      <c r="Q42" s="113"/>
      <c r="R42" s="113"/>
      <c r="S42" s="113"/>
      <c r="T42" s="113"/>
      <c r="U42" s="113"/>
      <c r="V42" s="113"/>
      <c r="W42" s="114"/>
      <c r="X42" s="114"/>
      <c r="Y42" s="114"/>
      <c r="Z42" s="114"/>
      <c r="AA42" s="114"/>
      <c r="AB42" s="114"/>
      <c r="AC42" s="114"/>
      <c r="AD42" s="114"/>
      <c r="AE42" s="114"/>
      <c r="AF42" s="114"/>
      <c r="AG42" s="114"/>
      <c r="AH42" s="114"/>
      <c r="AI42" s="114"/>
      <c r="AJ42" s="114"/>
      <c r="AK42" s="114"/>
      <c r="AL42" s="114"/>
      <c r="AM42" s="114"/>
      <c r="AN42" s="114"/>
      <c r="AO42" s="114"/>
      <c r="AP42" s="114"/>
      <c r="AQ42" s="114"/>
      <c r="AR42" s="114"/>
      <c r="AS42" s="114"/>
      <c r="AT42" s="114"/>
      <c r="AU42" s="114"/>
      <c r="AV42" s="114"/>
      <c r="AW42" s="114"/>
      <c r="AX42" s="114"/>
      <c r="AY42" s="114"/>
      <c r="AZ42" s="114"/>
      <c r="BA42" s="114"/>
      <c r="BB42" s="114"/>
      <c r="BC42" s="114"/>
      <c r="BD42" s="114"/>
      <c r="BE42" s="114"/>
      <c r="BF42" s="113"/>
      <c r="BG42" s="113"/>
      <c r="BH42" s="113"/>
      <c r="BI42" s="113"/>
      <c r="BJ42" s="113"/>
      <c r="BK42" s="113"/>
      <c r="BL42" s="113"/>
    </row>
    <row r="43" spans="4:64" s="45" customFormat="1" ht="48" outlineLevel="1" x14ac:dyDescent="0.2">
      <c r="I43" s="202" t="s">
        <v>103</v>
      </c>
      <c r="J43" s="46"/>
      <c r="K43" s="46"/>
      <c r="L43" s="46"/>
      <c r="M43" s="46"/>
      <c r="N43" s="46"/>
      <c r="O43" s="46"/>
      <c r="P43" s="46"/>
      <c r="Q43" s="46"/>
      <c r="R43" s="46"/>
      <c r="S43" s="46"/>
      <c r="T43" s="46"/>
      <c r="U43" s="46"/>
      <c r="V43" s="46"/>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row>
    <row r="44" spans="4:64" s="45" customFormat="1" outlineLevel="1" x14ac:dyDescent="0.2">
      <c r="I44" s="160" t="s">
        <v>192</v>
      </c>
      <c r="J44" s="46"/>
      <c r="K44" s="46"/>
      <c r="L44" s="46"/>
      <c r="M44" s="46"/>
      <c r="N44" s="46"/>
      <c r="O44" s="46"/>
      <c r="P44" s="46"/>
      <c r="Q44" s="46"/>
      <c r="R44" s="46"/>
      <c r="S44" s="46"/>
      <c r="T44" s="46"/>
      <c r="U44" s="46"/>
      <c r="V44" s="46"/>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row>
    <row r="45" spans="4:64" s="45" customFormat="1" outlineLevel="1" x14ac:dyDescent="0.2">
      <c r="I45" s="160" t="s">
        <v>118</v>
      </c>
      <c r="J45" s="134">
        <f>MRR_Revenue!J64</f>
        <v>4.9982700841891881E-2</v>
      </c>
      <c r="K45" s="134">
        <f>MRR_Revenue!K64</f>
        <v>0.05</v>
      </c>
      <c r="L45" s="134">
        <f>MRR_Revenue!L64</f>
        <v>5.5E-2</v>
      </c>
      <c r="M45" s="134">
        <f>MRR_Revenue!M64</f>
        <v>0.06</v>
      </c>
      <c r="N45" s="134">
        <f>MRR_Revenue!N64</f>
        <v>6.5000000000000002E-2</v>
      </c>
      <c r="O45" s="134">
        <f>MRR_Revenue!O64</f>
        <v>7.0000000000000007E-2</v>
      </c>
      <c r="P45" s="134">
        <f>MRR_Revenue!P64</f>
        <v>7.5000000000000011E-2</v>
      </c>
      <c r="Q45" s="134">
        <f>MRR_Revenue!Q64</f>
        <v>8.0000000000000016E-2</v>
      </c>
      <c r="R45" s="134">
        <f>MRR_Revenue!R64</f>
        <v>8.500000000000002E-2</v>
      </c>
      <c r="S45" s="134">
        <f>MRR_Revenue!S64</f>
        <v>9.0000000000000024E-2</v>
      </c>
      <c r="T45" s="134">
        <f>MRR_Revenue!T64</f>
        <v>9.5000000000000029E-2</v>
      </c>
      <c r="U45" s="134">
        <f>MRR_Revenue!U64</f>
        <v>0.10000000000000003</v>
      </c>
      <c r="V45" s="134">
        <f>MRR_Revenue!V64</f>
        <v>0.10500000000000004</v>
      </c>
      <c r="W45" s="156">
        <f ca="1">MRR_Revenue!W64</f>
        <v>0.10000000000000003</v>
      </c>
      <c r="X45" s="156">
        <f ca="1">MRR_Revenue!X64</f>
        <v>9.5000000000000029E-2</v>
      </c>
      <c r="Y45" s="156">
        <f ca="1">MRR_Revenue!Y64</f>
        <v>9.0000000000000024E-2</v>
      </c>
      <c r="Z45" s="156">
        <f ca="1">MRR_Revenue!Z64</f>
        <v>8.500000000000002E-2</v>
      </c>
      <c r="AA45" s="156">
        <f ca="1">MRR_Revenue!AA64</f>
        <v>8.0000000000000016E-2</v>
      </c>
      <c r="AB45" s="156">
        <f ca="1">MRR_Revenue!AB64</f>
        <v>7.5000000000000011E-2</v>
      </c>
      <c r="AC45" s="156">
        <f ca="1">MRR_Revenue!AC64</f>
        <v>7.0000000000000007E-2</v>
      </c>
      <c r="AD45" s="156">
        <f ca="1">MRR_Revenue!AD64</f>
        <v>6.5000000000000002E-2</v>
      </c>
      <c r="AE45" s="156">
        <f ca="1">MRR_Revenue!AE64</f>
        <v>6.0000000000000005E-2</v>
      </c>
      <c r="AF45" s="156">
        <f ca="1">MRR_Revenue!AF64</f>
        <v>5.5000000000000007E-2</v>
      </c>
      <c r="AG45" s="156">
        <f ca="1">MRR_Revenue!AG64</f>
        <v>5.000000000000001E-2</v>
      </c>
      <c r="AH45" s="156">
        <f ca="1">MRR_Revenue!AH64</f>
        <v>4.5000000000000012E-2</v>
      </c>
      <c r="AI45" s="156">
        <f ca="1">MRR_Revenue!AI64</f>
        <v>4.0000000000000015E-2</v>
      </c>
      <c r="AJ45" s="156">
        <f ca="1">MRR_Revenue!AJ64</f>
        <v>4.0000000000000015E-2</v>
      </c>
      <c r="AK45" s="156">
        <f ca="1">MRR_Revenue!AK64</f>
        <v>4.0000000000000015E-2</v>
      </c>
      <c r="AL45" s="156">
        <f ca="1">MRR_Revenue!AL64</f>
        <v>4.0000000000000015E-2</v>
      </c>
      <c r="AM45" s="156">
        <f ca="1">MRR_Revenue!AM64</f>
        <v>4.0000000000000015E-2</v>
      </c>
      <c r="AN45" s="156">
        <f ca="1">MRR_Revenue!AN64</f>
        <v>4.0000000000000015E-2</v>
      </c>
      <c r="AO45" s="156">
        <f ca="1">MRR_Revenue!AO64</f>
        <v>4.0000000000000015E-2</v>
      </c>
      <c r="AP45" s="156">
        <f ca="1">MRR_Revenue!AP64</f>
        <v>4.0000000000000015E-2</v>
      </c>
      <c r="AQ45" s="156">
        <f ca="1">MRR_Revenue!AQ64</f>
        <v>4.0000000000000015E-2</v>
      </c>
      <c r="AR45" s="156">
        <f ca="1">MRR_Revenue!AR64</f>
        <v>4.0000000000000015E-2</v>
      </c>
      <c r="AS45" s="156">
        <f ca="1">MRR_Revenue!AS64</f>
        <v>4.0000000000000015E-2</v>
      </c>
      <c r="AT45" s="156">
        <f ca="1">MRR_Revenue!AT64</f>
        <v>4.0000000000000015E-2</v>
      </c>
      <c r="AU45" s="156">
        <f ca="1">MRR_Revenue!AU64</f>
        <v>4.0000000000000015E-2</v>
      </c>
      <c r="AV45" s="156">
        <f ca="1">MRR_Revenue!AV64</f>
        <v>4.0000000000000015E-2</v>
      </c>
      <c r="AW45" s="156">
        <f ca="1">MRR_Revenue!AW64</f>
        <v>4.0000000000000015E-2</v>
      </c>
      <c r="AX45" s="156">
        <f ca="1">MRR_Revenue!AX64</f>
        <v>4.0000000000000015E-2</v>
      </c>
      <c r="AY45" s="156">
        <f ca="1">MRR_Revenue!AY64</f>
        <v>4.0000000000000015E-2</v>
      </c>
      <c r="AZ45" s="156">
        <f ca="1">MRR_Revenue!AZ64</f>
        <v>4.0000000000000015E-2</v>
      </c>
      <c r="BA45" s="156">
        <f ca="1">MRR_Revenue!BA64</f>
        <v>4.0000000000000015E-2</v>
      </c>
      <c r="BB45" s="156">
        <f ca="1">MRR_Revenue!BB64</f>
        <v>4.0000000000000015E-2</v>
      </c>
      <c r="BC45" s="156">
        <f ca="1">MRR_Revenue!BC64</f>
        <v>4.0000000000000015E-2</v>
      </c>
      <c r="BD45" s="156">
        <f ca="1">MRR_Revenue!BD64</f>
        <v>4.0000000000000015E-2</v>
      </c>
      <c r="BE45" s="156">
        <f ca="1">MRR_Revenue!BE64</f>
        <v>4.0000000000000015E-2</v>
      </c>
    </row>
    <row r="46" spans="4:64" s="45" customFormat="1" outlineLevel="1" x14ac:dyDescent="0.2">
      <c r="I46" s="160" t="s">
        <v>124</v>
      </c>
      <c r="J46" s="140">
        <f>MRR_Revenue!J66</f>
        <v>4.0000000000000001E-3</v>
      </c>
      <c r="K46" s="140">
        <f>MRR_Revenue!K66</f>
        <v>3.0000000000000001E-3</v>
      </c>
      <c r="L46" s="140">
        <f>MRR_Revenue!L66</f>
        <v>3.0000000000000001E-3</v>
      </c>
      <c r="M46" s="140">
        <f>MRR_Revenue!M66</f>
        <v>2.9999999999999996E-3</v>
      </c>
      <c r="N46" s="140">
        <f>MRR_Revenue!N66</f>
        <v>3.0000000000000001E-3</v>
      </c>
      <c r="O46" s="140">
        <f>MRR_Revenue!O66</f>
        <v>3.0000000000000001E-3</v>
      </c>
      <c r="P46" s="140">
        <f>MRR_Revenue!P66</f>
        <v>3.0000000000000001E-3</v>
      </c>
      <c r="Q46" s="140">
        <f>MRR_Revenue!Q66</f>
        <v>3.0000000000000001E-3</v>
      </c>
      <c r="R46" s="140">
        <f>MRR_Revenue!R66</f>
        <v>3.0000000000000001E-3</v>
      </c>
      <c r="S46" s="140">
        <f>MRR_Revenue!S66</f>
        <v>3.0000000000000001E-3</v>
      </c>
      <c r="T46" s="140">
        <f>MRR_Revenue!T66</f>
        <v>3.0000000000000001E-3</v>
      </c>
      <c r="U46" s="140">
        <f>MRR_Revenue!U66</f>
        <v>3.0000000000000001E-3</v>
      </c>
      <c r="V46" s="140">
        <f>MRR_Revenue!V66</f>
        <v>3.0000000000000001E-3</v>
      </c>
      <c r="W46" s="66">
        <f ca="1">MRR_Revenue!W66</f>
        <v>3.0000000000000001E-3</v>
      </c>
      <c r="X46" s="66">
        <f ca="1">MRR_Revenue!X66</f>
        <v>3.0000000000000001E-3</v>
      </c>
      <c r="Y46" s="66">
        <f ca="1">MRR_Revenue!Y66</f>
        <v>3.0000000000000001E-3</v>
      </c>
      <c r="Z46" s="66">
        <f ca="1">MRR_Revenue!Z66</f>
        <v>3.0000000000000001E-3</v>
      </c>
      <c r="AA46" s="66">
        <f ca="1">MRR_Revenue!AA66</f>
        <v>3.0000000000000001E-3</v>
      </c>
      <c r="AB46" s="66">
        <f ca="1">MRR_Revenue!AB66</f>
        <v>3.0000000000000001E-3</v>
      </c>
      <c r="AC46" s="66">
        <f ca="1">MRR_Revenue!AC66</f>
        <v>3.0000000000000001E-3</v>
      </c>
      <c r="AD46" s="66">
        <f ca="1">MRR_Revenue!AD66</f>
        <v>3.0000000000000001E-3</v>
      </c>
      <c r="AE46" s="66">
        <f ca="1">MRR_Revenue!AE66</f>
        <v>3.0000000000000001E-3</v>
      </c>
      <c r="AF46" s="66">
        <f ca="1">MRR_Revenue!AF66</f>
        <v>3.0000000000000001E-3</v>
      </c>
      <c r="AG46" s="66">
        <f ca="1">MRR_Revenue!AG66</f>
        <v>3.0000000000000001E-3</v>
      </c>
      <c r="AH46" s="66">
        <f ca="1">MRR_Revenue!AH66</f>
        <v>3.0000000000000001E-3</v>
      </c>
      <c r="AI46" s="66">
        <f ca="1">MRR_Revenue!AI66</f>
        <v>3.0000000000000001E-3</v>
      </c>
      <c r="AJ46" s="66">
        <f ca="1">MRR_Revenue!AJ66</f>
        <v>3.0000000000000001E-3</v>
      </c>
      <c r="AK46" s="66">
        <f ca="1">MRR_Revenue!AK66</f>
        <v>3.0000000000000001E-3</v>
      </c>
      <c r="AL46" s="66">
        <f ca="1">MRR_Revenue!AL66</f>
        <v>3.0000000000000001E-3</v>
      </c>
      <c r="AM46" s="66">
        <f ca="1">MRR_Revenue!AM66</f>
        <v>3.0000000000000001E-3</v>
      </c>
      <c r="AN46" s="66">
        <f ca="1">MRR_Revenue!AN66</f>
        <v>3.0000000000000001E-3</v>
      </c>
      <c r="AO46" s="66">
        <f ca="1">MRR_Revenue!AO66</f>
        <v>3.0000000000000001E-3</v>
      </c>
      <c r="AP46" s="66">
        <f ca="1">MRR_Revenue!AP66</f>
        <v>3.0000000000000001E-3</v>
      </c>
      <c r="AQ46" s="66">
        <f ca="1">MRR_Revenue!AQ66</f>
        <v>3.0000000000000001E-3</v>
      </c>
      <c r="AR46" s="66">
        <f ca="1">MRR_Revenue!AR66</f>
        <v>3.0000000000000001E-3</v>
      </c>
      <c r="AS46" s="66">
        <f ca="1">MRR_Revenue!AS66</f>
        <v>3.0000000000000001E-3</v>
      </c>
      <c r="AT46" s="66">
        <f ca="1">MRR_Revenue!AT66</f>
        <v>3.0000000000000001E-3</v>
      </c>
      <c r="AU46" s="66">
        <f ca="1">MRR_Revenue!AU66</f>
        <v>3.0000000000000001E-3</v>
      </c>
      <c r="AV46" s="66">
        <f ca="1">MRR_Revenue!AV66</f>
        <v>3.0000000000000001E-3</v>
      </c>
      <c r="AW46" s="66">
        <f ca="1">MRR_Revenue!AW66</f>
        <v>3.0000000000000001E-3</v>
      </c>
      <c r="AX46" s="66">
        <f ca="1">MRR_Revenue!AX66</f>
        <v>3.0000000000000001E-3</v>
      </c>
      <c r="AY46" s="66">
        <f ca="1">MRR_Revenue!AY66</f>
        <v>3.0000000000000001E-3</v>
      </c>
      <c r="AZ46" s="66">
        <f ca="1">MRR_Revenue!AZ66</f>
        <v>3.0000000000000001E-3</v>
      </c>
      <c r="BA46" s="66">
        <f ca="1">MRR_Revenue!BA66</f>
        <v>3.0000000000000001E-3</v>
      </c>
      <c r="BB46" s="66">
        <f ca="1">MRR_Revenue!BB66</f>
        <v>3.0000000000000001E-3</v>
      </c>
      <c r="BC46" s="66">
        <f ca="1">MRR_Revenue!BC66</f>
        <v>3.0000000000000001E-3</v>
      </c>
      <c r="BD46" s="66">
        <f ca="1">MRR_Revenue!BD66</f>
        <v>3.0000000000000001E-3</v>
      </c>
      <c r="BE46" s="66">
        <f ca="1">MRR_Revenue!BE66</f>
        <v>3.0000000000000001E-3</v>
      </c>
    </row>
    <row r="47" spans="4:64" s="70" customFormat="1" ht="17" outlineLevel="1" thickBot="1" x14ac:dyDescent="0.25">
      <c r="I47" s="161" t="s">
        <v>125</v>
      </c>
      <c r="J47" s="135"/>
      <c r="K47" s="135"/>
      <c r="L47" s="135"/>
      <c r="M47" s="135"/>
      <c r="N47" s="135"/>
      <c r="O47" s="135"/>
      <c r="P47" s="135"/>
      <c r="Q47" s="135"/>
      <c r="R47" s="135"/>
      <c r="S47" s="135"/>
      <c r="T47" s="135"/>
      <c r="U47" s="135"/>
      <c r="V47" s="135"/>
      <c r="W47" s="155"/>
      <c r="X47" s="155"/>
      <c r="Y47" s="155"/>
      <c r="Z47" s="155"/>
      <c r="AA47" s="155"/>
      <c r="AB47" s="155"/>
      <c r="AC47" s="155"/>
      <c r="AD47" s="155"/>
      <c r="AE47" s="155"/>
      <c r="AF47" s="155"/>
      <c r="AG47" s="155"/>
      <c r="AH47" s="155"/>
      <c r="AI47" s="155"/>
      <c r="AJ47" s="155"/>
      <c r="AK47" s="155"/>
      <c r="AL47" s="155"/>
      <c r="AM47" s="155"/>
      <c r="AN47" s="155"/>
      <c r="AO47" s="155"/>
      <c r="AP47" s="155"/>
      <c r="AQ47" s="155"/>
      <c r="AR47" s="155"/>
      <c r="AS47" s="155"/>
      <c r="AT47" s="155"/>
      <c r="AU47" s="155"/>
      <c r="AV47" s="155"/>
      <c r="AW47" s="155"/>
      <c r="AX47" s="155"/>
      <c r="AY47" s="155"/>
      <c r="AZ47" s="155"/>
      <c r="BA47" s="155"/>
      <c r="BB47" s="155"/>
      <c r="BC47" s="155"/>
      <c r="BD47" s="155"/>
      <c r="BE47" s="155"/>
    </row>
    <row r="49" spans="4:64" s="23" customFormat="1" ht="17" thickBot="1" x14ac:dyDescent="0.25">
      <c r="D49" s="119"/>
      <c r="I49" s="201" t="s">
        <v>97</v>
      </c>
      <c r="K49" s="113"/>
      <c r="L49" s="113"/>
      <c r="M49" s="113"/>
      <c r="N49" s="113"/>
      <c r="O49" s="113"/>
      <c r="P49" s="113"/>
      <c r="Q49" s="113"/>
      <c r="R49" s="113"/>
      <c r="S49" s="113"/>
      <c r="T49" s="113"/>
      <c r="U49" s="113"/>
      <c r="V49" s="113"/>
      <c r="W49" s="114"/>
      <c r="X49" s="114"/>
      <c r="Y49" s="114"/>
      <c r="Z49" s="114"/>
      <c r="AA49" s="114"/>
      <c r="AB49" s="114"/>
      <c r="AC49" s="114"/>
      <c r="AD49" s="114"/>
      <c r="AE49" s="114"/>
      <c r="AF49" s="114"/>
      <c r="AG49" s="114"/>
      <c r="AH49" s="114"/>
      <c r="AI49" s="114"/>
      <c r="AJ49" s="114"/>
      <c r="AK49" s="114"/>
      <c r="AL49" s="114"/>
      <c r="AM49" s="114"/>
      <c r="AN49" s="114"/>
      <c r="AO49" s="114"/>
      <c r="AP49" s="114"/>
      <c r="AQ49" s="114"/>
      <c r="AR49" s="114"/>
      <c r="AS49" s="114"/>
      <c r="AT49" s="114"/>
      <c r="AU49" s="114"/>
      <c r="AV49" s="114"/>
      <c r="AW49" s="114"/>
      <c r="AX49" s="114"/>
      <c r="AY49" s="114"/>
      <c r="AZ49" s="114"/>
      <c r="BA49" s="114"/>
      <c r="BB49" s="114"/>
      <c r="BC49" s="114"/>
      <c r="BD49" s="114"/>
      <c r="BE49" s="114"/>
      <c r="BF49" s="113"/>
      <c r="BG49" s="113"/>
      <c r="BH49" s="113"/>
      <c r="BI49" s="113"/>
      <c r="BJ49" s="113"/>
      <c r="BK49" s="113"/>
      <c r="BL49" s="113"/>
    </row>
    <row r="50" spans="4:64" s="45" customFormat="1" ht="32" outlineLevel="1" x14ac:dyDescent="0.2">
      <c r="I50" s="202" t="s">
        <v>109</v>
      </c>
      <c r="J50" s="46"/>
      <c r="K50" s="46"/>
      <c r="L50" s="46"/>
      <c r="M50" s="46"/>
      <c r="N50" s="46"/>
      <c r="O50" s="46"/>
      <c r="P50" s="46"/>
      <c r="Q50" s="46"/>
      <c r="R50" s="46"/>
      <c r="S50" s="46"/>
      <c r="T50" s="46"/>
      <c r="U50" s="46"/>
      <c r="V50" s="46"/>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row>
    <row r="51" spans="4:64" s="45" customFormat="1" outlineLevel="1" x14ac:dyDescent="0.2">
      <c r="I51" s="160"/>
      <c r="J51" s="46"/>
      <c r="K51" s="46"/>
      <c r="L51" s="46"/>
      <c r="M51" s="46"/>
      <c r="N51" s="46"/>
      <c r="O51" s="46"/>
      <c r="P51" s="46"/>
      <c r="Q51" s="46"/>
      <c r="R51" s="46"/>
      <c r="S51" s="46"/>
      <c r="T51" s="46"/>
      <c r="U51" s="46"/>
      <c r="V51" s="46"/>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row>
    <row r="52" spans="4:64" s="45" customFormat="1" outlineLevel="1" x14ac:dyDescent="0.2">
      <c r="I52" s="160" t="s">
        <v>87</v>
      </c>
      <c r="J52" s="141">
        <f>MRR_Revenue!J83</f>
        <v>2340</v>
      </c>
      <c r="K52" s="141">
        <f>MRR_Revenue!K83</f>
        <v>2723.8818293756026</v>
      </c>
      <c r="L52" s="141">
        <f>MRR_Revenue!L83</f>
        <v>3189.6021706158949</v>
      </c>
      <c r="M52" s="141">
        <f>MRR_Revenue!M83</f>
        <v>3744.0270455173154</v>
      </c>
      <c r="N52" s="141">
        <f>MRR_Revenue!N83</f>
        <v>4393.3024049156047</v>
      </c>
      <c r="O52" s="141">
        <f>MRR_Revenue!O83</f>
        <v>5144.3229117310748</v>
      </c>
      <c r="P52" s="141">
        <f>MRR_Revenue!P83</f>
        <v>6004.7486886555598</v>
      </c>
      <c r="Q52" s="141">
        <f>MRR_Revenue!Q83</f>
        <v>6983.0056687864235</v>
      </c>
      <c r="R52" s="141">
        <f>MRR_Revenue!R83</f>
        <v>8088.2949662267038</v>
      </c>
      <c r="S52" s="141">
        <f>MRR_Revenue!S83</f>
        <v>9330.6103490263413</v>
      </c>
      <c r="T52" s="141">
        <f>MRR_Revenue!T83</f>
        <v>10720.762752223211</v>
      </c>
      <c r="U52" s="141">
        <f>MRR_Revenue!U83</f>
        <v>12270.411076766959</v>
      </c>
      <c r="V52" s="141">
        <f>MRR_Revenue!V83</f>
        <v>13995.184941364745</v>
      </c>
      <c r="W52" s="74">
        <f ca="1">MRR_Revenue!W83</f>
        <v>15736.84986470797</v>
      </c>
      <c r="X52" s="74">
        <f ca="1">MRR_Revenue!X83</f>
        <v>17492.321339946662</v>
      </c>
      <c r="Y52" s="74">
        <f ca="1">MRR_Revenue!Y83</f>
        <v>19259.878403314491</v>
      </c>
      <c r="Z52" s="74">
        <f ca="1">MRR_Revenue!Z83</f>
        <v>21037.578039112974</v>
      </c>
      <c r="AA52" s="74">
        <f ca="1">MRR_Revenue!AA83</f>
        <v>22823.210131865206</v>
      </c>
      <c r="AB52" s="74">
        <f ca="1">MRR_Revenue!AB83</f>
        <v>24614.273585773102</v>
      </c>
      <c r="AC52" s="74">
        <f ca="1">MRR_Revenue!AC83</f>
        <v>26407.950800165705</v>
      </c>
      <c r="AD52" s="74">
        <f ca="1">MRR_Revenue!AD83</f>
        <v>28201.080131259521</v>
      </c>
      <c r="AE52" s="74">
        <f ca="1">MRR_Revenue!AE83</f>
        <v>29990.126186147729</v>
      </c>
      <c r="AF52" s="74">
        <f ca="1">MRR_Revenue!AF83</f>
        <v>31771.147786101814</v>
      </c>
      <c r="AG52" s="74">
        <f ca="1">MRR_Revenue!AG83</f>
        <v>33539.763424334029</v>
      </c>
      <c r="AH52" s="74">
        <f ca="1">MRR_Revenue!AH83</f>
        <v>35291.114030544275</v>
      </c>
      <c r="AI52" s="74">
        <f ca="1">MRR_Revenue!AI83</f>
        <v>37019.82284082198</v>
      </c>
      <c r="AJ52" s="74">
        <f ca="1">MRR_Revenue!AJ83</f>
        <v>38863.701629510004</v>
      </c>
      <c r="AK52" s="74">
        <f ca="1">MRR_Revenue!AK83</f>
        <v>40829.999135825361</v>
      </c>
      <c r="AL52" s="74">
        <f ca="1">MRR_Revenue!AL83</f>
        <v>42924.952883657272</v>
      </c>
      <c r="AM52" s="74">
        <f ca="1">MRR_Revenue!AM83</f>
        <v>45155.12944849734</v>
      </c>
      <c r="AN52" s="74">
        <f ca="1">MRR_Revenue!AN83</f>
        <v>47527.464586873954</v>
      </c>
      <c r="AO52" s="74">
        <f ca="1">MRR_Revenue!AO83</f>
        <v>50049.284542898997</v>
      </c>
      <c r="AP52" s="74">
        <f ca="1">MRR_Revenue!AP83</f>
        <v>52728.328395320939</v>
      </c>
      <c r="AQ52" s="74">
        <f ca="1">MRR_Revenue!AQ83</f>
        <v>55572.771723223566</v>
      </c>
      <c r="AR52" s="74">
        <f ca="1">MRR_Revenue!AR83</f>
        <v>58591.251672186096</v>
      </c>
      <c r="AS52" s="74">
        <f ca="1">MRR_Revenue!AS83</f>
        <v>61792.893505560241</v>
      </c>
      <c r="AT52" s="74">
        <f ca="1">MRR_Revenue!AT83</f>
        <v>65187.338730702708</v>
      </c>
      <c r="AU52" s="74">
        <f ca="1">MRR_Revenue!AU83</f>
        <v>68784.774895532391</v>
      </c>
      <c r="AV52" s="74">
        <f ca="1">MRR_Revenue!AV83</f>
        <v>72595.967156654515</v>
      </c>
      <c r="AW52" s="74">
        <f ca="1">MRR_Revenue!AW83</f>
        <v>76632.291726536088</v>
      </c>
      <c r="AX52" s="74">
        <f ca="1">MRR_Revenue!AX83</f>
        <v>80905.771313846795</v>
      </c>
      <c r="AY52" s="74">
        <f ca="1">MRR_Revenue!AY83</f>
        <v>85429.1126781247</v>
      </c>
      <c r="AZ52" s="74">
        <f ca="1">MRR_Revenue!AZ83</f>
        <v>90215.746427411374</v>
      </c>
      <c r="BA52" s="74">
        <f ca="1">MRR_Revenue!BA83</f>
        <v>95279.869195453764</v>
      </c>
      <c r="BB52" s="74">
        <f ca="1">MRR_Revenue!BB83</f>
        <v>100636.48834352176</v>
      </c>
      <c r="BC52" s="74">
        <f ca="1">MRR_Revenue!BC83</f>
        <v>106301.46934086962</v>
      </c>
      <c r="BD52" s="74">
        <f ca="1">MRR_Revenue!BD83</f>
        <v>112291.58598741327</v>
      </c>
      <c r="BE52" s="74">
        <f ca="1">MRR_Revenue!BE83</f>
        <v>118624.57365233453</v>
      </c>
    </row>
    <row r="53" spans="4:64" s="45" customFormat="1" ht="32" outlineLevel="1" x14ac:dyDescent="0.2">
      <c r="I53" s="160" t="s">
        <v>120</v>
      </c>
      <c r="J53" s="46">
        <f>J52/MRR_Revenue!J62</f>
        <v>23.4</v>
      </c>
      <c r="K53" s="142">
        <f>'Number dashboard'!K52/AVERAGE(MRR_Revenue!J62:K62)</f>
        <v>25.104901653231359</v>
      </c>
      <c r="L53" s="142">
        <f>'Number dashboard'!L52/AVERAGE(MRR_Revenue!K62:L62)</f>
        <v>25.265025809340781</v>
      </c>
      <c r="M53" s="142">
        <f>'Number dashboard'!M52/AVERAGE(MRR_Revenue!L62:M62)</f>
        <v>25.524985655596019</v>
      </c>
      <c r="N53" s="142">
        <f>'Number dashboard'!N52/AVERAGE(MRR_Revenue!M62:N62)</f>
        <v>25.672130344486863</v>
      </c>
      <c r="O53" s="142">
        <f>'Number dashboard'!O52/AVERAGE(MRR_Revenue!N62:O62)</f>
        <v>25.741758373191011</v>
      </c>
      <c r="P53" s="142">
        <f>'Number dashboard'!P52/AVERAGE(MRR_Revenue!O62:P62)</f>
        <v>25.763604427329991</v>
      </c>
      <c r="Q53" s="142">
        <f>'Number dashboard'!Q52/AVERAGE(MRR_Revenue!P62:Q62)</f>
        <v>25.758217768728947</v>
      </c>
      <c r="R53" s="142">
        <f>'Number dashboard'!R52/AVERAGE(MRR_Revenue!Q62:R62)</f>
        <v>25.739208142253531</v>
      </c>
      <c r="S53" s="142">
        <f>'Number dashboard'!S52/AVERAGE(MRR_Revenue!R62:S62)</f>
        <v>25.715318092919695</v>
      </c>
      <c r="T53" s="142">
        <f>'Number dashboard'!T52/AVERAGE(MRR_Revenue!S62:T62)</f>
        <v>25.692001979549296</v>
      </c>
      <c r="U53" s="142">
        <f>'Number dashboard'!U52/AVERAGE(MRR_Revenue!T62:U62)</f>
        <v>25.672544399373471</v>
      </c>
      <c r="V53" s="142">
        <f>'Number dashboard'!V52/AVERAGE(MRR_Revenue!U62:V62)</f>
        <v>25.664481283697647</v>
      </c>
      <c r="W53" s="157">
        <f ca="1">'Number dashboard'!W52/AVERAGE(MRR_Revenue!V62:W62)</f>
        <v>25.386744056335157</v>
      </c>
      <c r="X53" s="157">
        <f ca="1">'Number dashboard'!X52/AVERAGE(MRR_Revenue!W62:X62)</f>
        <v>25.052826480612811</v>
      </c>
      <c r="Y53" s="157">
        <f ca="1">'Number dashboard'!Y52/AVERAGE(MRR_Revenue!X62:Y62)</f>
        <v>24.804381511432499</v>
      </c>
      <c r="Z53" s="157">
        <f ca="1">'Number dashboard'!Z52/AVERAGE(MRR_Revenue!Y62:Z62)</f>
        <v>24.618881284928339</v>
      </c>
      <c r="AA53" s="157">
        <f ca="1">'Number dashboard'!AA52/AVERAGE(MRR_Revenue!Z62:AA62)</f>
        <v>24.480330108943932</v>
      </c>
      <c r="AB53" s="157">
        <f ca="1">'Number dashboard'!AB52/AVERAGE(MRR_Revenue!AA62:AB62)</f>
        <v>24.377635570088152</v>
      </c>
      <c r="AC53" s="157">
        <f ca="1">'Number dashboard'!AC52/AVERAGE(MRR_Revenue!AB62:AC62)</f>
        <v>24.302854494257996</v>
      </c>
      <c r="AD53" s="157">
        <f ca="1">'Number dashboard'!AD52/AVERAGE(MRR_Revenue!AC62:AD62)</f>
        <v>24.25013497217962</v>
      </c>
      <c r="AE53" s="157">
        <f ca="1">'Number dashboard'!AE52/AVERAGE(MRR_Revenue!AD62:AE62)</f>
        <v>24.215055887783286</v>
      </c>
      <c r="AF53" s="157">
        <f ca="1">'Number dashboard'!AF52/AVERAGE(MRR_Revenue!AE62:AF62)</f>
        <v>24.194199653968173</v>
      </c>
      <c r="AG53" s="157">
        <f ca="1">'Number dashboard'!AG52/AVERAGE(MRR_Revenue!AF62:AG62)</f>
        <v>24.184867031800735</v>
      </c>
      <c r="AH53" s="157">
        <f ca="1">'Number dashboard'!AH52/AVERAGE(MRR_Revenue!AG62:AH62)</f>
        <v>24.184881366146538</v>
      </c>
      <c r="AI53" s="157">
        <f ca="1">'Number dashboard'!AI52/AVERAGE(MRR_Revenue!AH62:AI62)</f>
        <v>24.192450663647321</v>
      </c>
      <c r="AJ53" s="157">
        <f ca="1">'Number dashboard'!AJ52/AVERAGE(MRR_Revenue!AI62:AJ62)</f>
        <v>24.295934015917886</v>
      </c>
      <c r="AK53" s="157">
        <f ca="1">'Number dashboard'!AK52/AVERAGE(MRR_Revenue!AJ62:AK62)</f>
        <v>24.445104334398621</v>
      </c>
      <c r="AL53" s="157">
        <f ca="1">'Number dashboard'!AL52/AVERAGE(MRR_Revenue!AK62:AL62)</f>
        <v>24.593045241325278</v>
      </c>
      <c r="AM53" s="157">
        <f ca="1">'Number dashboard'!AM52/AVERAGE(MRR_Revenue!AL62:AM62)</f>
        <v>24.739416912911985</v>
      </c>
      <c r="AN53" s="157">
        <f ca="1">'Number dashboard'!AN52/AVERAGE(MRR_Revenue!AM62:AN62)</f>
        <v>24.884341401095575</v>
      </c>
      <c r="AO53" s="157">
        <f ca="1">'Number dashboard'!AO52/AVERAGE(MRR_Revenue!AN62:AO62)</f>
        <v>25.027947426174364</v>
      </c>
      <c r="AP53" s="157">
        <f ca="1">'Number dashboard'!AP52/AVERAGE(MRR_Revenue!AO62:AP62)</f>
        <v>25.170364061700919</v>
      </c>
      <c r="AQ53" s="157">
        <f ca="1">'Number dashboard'!AQ52/AVERAGE(MRR_Revenue!AP62:AQ62)</f>
        <v>25.311719140831819</v>
      </c>
      <c r="AR53" s="157">
        <f ca="1">'Number dashboard'!AR52/AVERAGE(MRR_Revenue!AQ62:AR62)</f>
        <v>25.452137992678669</v>
      </c>
      <c r="AS53" s="157">
        <f ca="1">'Number dashboard'!AS52/AVERAGE(MRR_Revenue!AR62:AS62)</f>
        <v>25.591742438757976</v>
      </c>
      <c r="AT53" s="157">
        <f ca="1">'Number dashboard'!AT52/AVERAGE(MRR_Revenue!AS62:AT62)</f>
        <v>25.730650020288838</v>
      </c>
      <c r="AU53" s="157">
        <f ca="1">'Number dashboard'!AU52/AVERAGE(MRR_Revenue!AT62:AU62)</f>
        <v>25.86897342719951</v>
      </c>
      <c r="AV53" s="157">
        <f ca="1">'Number dashboard'!AV52/AVERAGE(MRR_Revenue!AU62:AV62)</f>
        <v>26.006820100541759</v>
      </c>
      <c r="AW53" s="157">
        <f ca="1">'Number dashboard'!AW52/AVERAGE(MRR_Revenue!AV62:AW62)</f>
        <v>26.144291981639665</v>
      </c>
      <c r="AX53" s="157">
        <f ca="1">'Number dashboard'!AX52/AVERAGE(MRR_Revenue!AW62:AX62)</f>
        <v>26.281485383432067</v>
      </c>
      <c r="AY53" s="157">
        <f ca="1">'Number dashboard'!AY52/AVERAGE(MRR_Revenue!AX62:AY62)</f>
        <v>26.41849096188011</v>
      </c>
      <c r="AZ53" s="157">
        <f ca="1">'Number dashboard'!AZ52/AVERAGE(MRR_Revenue!AY62:AZ62)</f>
        <v>26.555393767829017</v>
      </c>
      <c r="BA53" s="157">
        <f ca="1">'Number dashboard'!BA52/AVERAGE(MRR_Revenue!AZ62:BA62)</f>
        <v>26.692273362208702</v>
      </c>
      <c r="BB53" s="157">
        <f ca="1">'Number dashboard'!BB52/AVERAGE(MRR_Revenue!BA62:BB62)</f>
        <v>26.829203979844944</v>
      </c>
      <c r="BC53" s="157">
        <f ca="1">'Number dashboard'!BC52/AVERAGE(MRR_Revenue!BB62:BC62)</f>
        <v>26.966254729372015</v>
      </c>
      <c r="BD53" s="157">
        <f ca="1">'Number dashboard'!BD52/AVERAGE(MRR_Revenue!BC62:BD62)</f>
        <v>27.103489818758074</v>
      </c>
      <c r="BE53" s="157">
        <f ca="1">'Number dashboard'!BE52/AVERAGE(MRR_Revenue!BD62:BE62)</f>
        <v>27.240968797759695</v>
      </c>
    </row>
    <row r="54" spans="4:64" s="70" customFormat="1" ht="17" outlineLevel="1" thickBot="1" x14ac:dyDescent="0.25">
      <c r="I54" s="161"/>
      <c r="J54" s="135"/>
      <c r="K54" s="135"/>
      <c r="L54" s="135"/>
      <c r="M54" s="135"/>
      <c r="N54" s="135"/>
      <c r="O54" s="135"/>
      <c r="P54" s="135"/>
      <c r="Q54" s="135"/>
      <c r="R54" s="135"/>
      <c r="S54" s="135"/>
      <c r="T54" s="135"/>
      <c r="U54" s="135"/>
      <c r="V54" s="135"/>
      <c r="W54" s="155"/>
      <c r="X54" s="155"/>
      <c r="Y54" s="155"/>
      <c r="Z54" s="155"/>
      <c r="AA54" s="155"/>
      <c r="AB54" s="155"/>
      <c r="AC54" s="155"/>
      <c r="AD54" s="155"/>
      <c r="AE54" s="155"/>
      <c r="AF54" s="155"/>
      <c r="AG54" s="155"/>
      <c r="AH54" s="155"/>
      <c r="AI54" s="155"/>
      <c r="AJ54" s="155"/>
      <c r="AK54" s="155"/>
      <c r="AL54" s="155"/>
      <c r="AM54" s="155"/>
      <c r="AN54" s="155"/>
      <c r="AO54" s="155"/>
      <c r="AP54" s="155"/>
      <c r="AQ54" s="155"/>
      <c r="AR54" s="155"/>
      <c r="AS54" s="155"/>
      <c r="AT54" s="155"/>
      <c r="AU54" s="155"/>
      <c r="AV54" s="155"/>
      <c r="AW54" s="155"/>
      <c r="AX54" s="155"/>
      <c r="AY54" s="155"/>
      <c r="AZ54" s="155"/>
      <c r="BA54" s="155"/>
      <c r="BB54" s="155"/>
      <c r="BC54" s="155"/>
      <c r="BD54" s="155"/>
      <c r="BE54" s="155"/>
    </row>
    <row r="56" spans="4:64" s="23" customFormat="1" ht="17" thickBot="1" x14ac:dyDescent="0.25">
      <c r="D56" s="119"/>
      <c r="I56" s="201" t="s">
        <v>190</v>
      </c>
      <c r="K56" s="113"/>
      <c r="L56" s="113"/>
      <c r="M56" s="113"/>
      <c r="N56" s="113"/>
      <c r="O56" s="113"/>
      <c r="P56" s="113"/>
      <c r="Q56" s="113"/>
      <c r="R56" s="113"/>
      <c r="S56" s="113"/>
      <c r="T56" s="113"/>
      <c r="U56" s="113"/>
      <c r="V56" s="113"/>
      <c r="W56" s="114"/>
      <c r="X56" s="114"/>
      <c r="Y56" s="114"/>
      <c r="Z56" s="114"/>
      <c r="AA56" s="114"/>
      <c r="AB56" s="114"/>
      <c r="AC56" s="114"/>
      <c r="AD56" s="114"/>
      <c r="AE56" s="114"/>
      <c r="AF56" s="114"/>
      <c r="AG56" s="114"/>
      <c r="AH56" s="114"/>
      <c r="AI56" s="114"/>
      <c r="AJ56" s="114"/>
      <c r="AK56" s="114"/>
      <c r="AL56" s="114"/>
      <c r="AM56" s="114"/>
      <c r="AN56" s="114"/>
      <c r="AO56" s="114"/>
      <c r="AP56" s="114"/>
      <c r="AQ56" s="114"/>
      <c r="AR56" s="114"/>
      <c r="AS56" s="114"/>
      <c r="AT56" s="114"/>
      <c r="AU56" s="114"/>
      <c r="AV56" s="114"/>
      <c r="AW56" s="114"/>
      <c r="AX56" s="114"/>
      <c r="AY56" s="114"/>
      <c r="AZ56" s="114"/>
      <c r="BA56" s="114"/>
      <c r="BB56" s="114"/>
      <c r="BC56" s="114"/>
      <c r="BD56" s="114"/>
      <c r="BE56" s="114"/>
      <c r="BF56" s="113"/>
      <c r="BG56" s="113"/>
      <c r="BH56" s="113"/>
      <c r="BI56" s="113"/>
      <c r="BJ56" s="113"/>
      <c r="BK56" s="113"/>
      <c r="BL56" s="113"/>
    </row>
    <row r="57" spans="4:64" s="86" customFormat="1" outlineLevel="1" x14ac:dyDescent="0.2">
      <c r="I57" s="202" t="s">
        <v>185</v>
      </c>
      <c r="J57" s="136"/>
      <c r="K57" s="136"/>
      <c r="L57" s="136"/>
      <c r="M57" s="136"/>
      <c r="N57" s="136"/>
      <c r="O57" s="136"/>
      <c r="P57" s="136"/>
      <c r="Q57" s="136"/>
      <c r="R57" s="136"/>
      <c r="S57" s="136"/>
      <c r="T57" s="136"/>
      <c r="U57" s="136"/>
      <c r="V57" s="136"/>
      <c r="W57" s="137"/>
      <c r="X57" s="137"/>
      <c r="Y57" s="137"/>
      <c r="Z57" s="137"/>
      <c r="AA57" s="137"/>
      <c r="AB57" s="137"/>
      <c r="AC57" s="137"/>
      <c r="AD57" s="137"/>
      <c r="AE57" s="137"/>
      <c r="AF57" s="137"/>
      <c r="AG57" s="137"/>
      <c r="AH57" s="137"/>
      <c r="AI57" s="137"/>
      <c r="AJ57" s="137"/>
      <c r="AK57" s="137"/>
      <c r="AL57" s="137"/>
      <c r="AM57" s="137"/>
      <c r="AN57" s="137"/>
      <c r="AO57" s="137"/>
      <c r="AP57" s="137"/>
      <c r="AQ57" s="137"/>
      <c r="AR57" s="137"/>
      <c r="AS57" s="137"/>
      <c r="AT57" s="137"/>
      <c r="AU57" s="137"/>
      <c r="AV57" s="137"/>
      <c r="AW57" s="137"/>
      <c r="AX57" s="137"/>
      <c r="AY57" s="137"/>
      <c r="AZ57" s="137"/>
      <c r="BA57" s="137"/>
      <c r="BB57" s="137"/>
      <c r="BC57" s="137"/>
      <c r="BD57" s="137"/>
      <c r="BE57" s="137"/>
    </row>
    <row r="58" spans="4:64" s="86" customFormat="1" outlineLevel="1" x14ac:dyDescent="0.2">
      <c r="I58" s="202"/>
      <c r="J58" s="136"/>
      <c r="K58" s="136"/>
      <c r="L58" s="136"/>
      <c r="M58" s="136"/>
      <c r="N58" s="136"/>
      <c r="O58" s="136"/>
      <c r="P58" s="136"/>
      <c r="Q58" s="136"/>
      <c r="R58" s="136"/>
      <c r="S58" s="136"/>
      <c r="T58" s="136"/>
      <c r="U58" s="136"/>
      <c r="V58" s="136"/>
      <c r="W58" s="137"/>
      <c r="X58" s="137"/>
      <c r="Y58" s="137"/>
      <c r="Z58" s="137"/>
      <c r="AA58" s="137"/>
      <c r="AB58" s="137"/>
      <c r="AC58" s="137"/>
      <c r="AD58" s="137"/>
      <c r="AE58" s="137"/>
      <c r="AF58" s="137"/>
      <c r="AG58" s="137"/>
      <c r="AH58" s="137"/>
      <c r="AI58" s="137"/>
      <c r="AJ58" s="137"/>
      <c r="AK58" s="137"/>
      <c r="AL58" s="137"/>
      <c r="AM58" s="137"/>
      <c r="AN58" s="137"/>
      <c r="AO58" s="137"/>
      <c r="AP58" s="137"/>
      <c r="AQ58" s="137"/>
      <c r="AR58" s="137"/>
      <c r="AS58" s="137"/>
      <c r="AT58" s="137"/>
      <c r="AU58" s="137"/>
      <c r="AV58" s="137"/>
      <c r="AW58" s="137"/>
      <c r="AX58" s="137"/>
      <c r="AY58" s="137"/>
      <c r="AZ58" s="137"/>
      <c r="BA58" s="137"/>
      <c r="BB58" s="137"/>
      <c r="BC58" s="137"/>
      <c r="BD58" s="137"/>
      <c r="BE58" s="137"/>
    </row>
    <row r="59" spans="4:64" s="373" customFormat="1" outlineLevel="1" x14ac:dyDescent="0.2">
      <c r="I59" s="374" t="s">
        <v>223</v>
      </c>
      <c r="J59" s="371"/>
      <c r="K59" s="371"/>
      <c r="M59" s="371"/>
      <c r="N59" s="371"/>
      <c r="O59" s="371"/>
      <c r="P59" s="371"/>
      <c r="Q59" s="371"/>
      <c r="R59" s="371"/>
      <c r="S59" s="371"/>
      <c r="T59" s="371"/>
      <c r="U59" s="371"/>
      <c r="V59" s="371"/>
      <c r="W59" s="372"/>
      <c r="X59" s="372"/>
      <c r="Y59" s="372"/>
      <c r="Z59" s="372"/>
      <c r="AA59" s="372"/>
      <c r="AB59" s="372"/>
      <c r="AC59" s="372"/>
      <c r="AD59" s="372"/>
      <c r="AE59" s="372"/>
      <c r="AF59" s="372"/>
      <c r="AG59" s="372"/>
      <c r="AH59" s="372"/>
      <c r="AI59" s="372"/>
      <c r="AJ59" s="372"/>
      <c r="AK59" s="372"/>
      <c r="AL59" s="372"/>
      <c r="AM59" s="372"/>
      <c r="AN59" s="372"/>
      <c r="AO59" s="372"/>
      <c r="AP59" s="372"/>
      <c r="AQ59" s="372"/>
      <c r="AR59" s="372"/>
      <c r="AS59" s="372"/>
      <c r="AT59" s="372"/>
      <c r="AU59" s="372"/>
      <c r="AV59" s="372"/>
      <c r="AW59" s="372"/>
      <c r="AX59" s="372"/>
      <c r="AY59" s="372"/>
      <c r="AZ59" s="372"/>
      <c r="BA59" s="372"/>
      <c r="BB59" s="372"/>
      <c r="BC59" s="372"/>
      <c r="BD59" s="372"/>
      <c r="BE59" s="372"/>
    </row>
    <row r="60" spans="4:64" s="355" customFormat="1" outlineLevel="1" x14ac:dyDescent="0.2">
      <c r="I60" s="261" t="s">
        <v>186</v>
      </c>
      <c r="J60" s="356">
        <f>MRR_Revenue!J14/MRR_Revenue!J34</f>
        <v>0.49988465897726192</v>
      </c>
      <c r="K60" s="356">
        <f>MRR_Revenue!K14/MRR_Revenue!K34</f>
        <v>0.49555336022972979</v>
      </c>
      <c r="L60" s="356">
        <f>MRR_Revenue!L14/MRR_Revenue!L34</f>
        <v>0.49120544291647261</v>
      </c>
      <c r="M60" s="356">
        <f>MRR_Revenue!M14/MRR_Revenue!M34</f>
        <v>0.48684152276909393</v>
      </c>
      <c r="N60" s="356">
        <f>MRR_Revenue!N14/MRR_Revenue!N34</f>
        <v>0.48246223253934051</v>
      </c>
      <c r="O60" s="356">
        <f>MRR_Revenue!O14/MRR_Revenue!O34</f>
        <v>0.47806822181322961</v>
      </c>
      <c r="P60" s="356">
        <f>MRR_Revenue!P14/MRR_Revenue!P34</f>
        <v>0.47366015679836182</v>
      </c>
      <c r="Q60" s="356">
        <f>MRR_Revenue!Q14/MRR_Revenue!Q34</f>
        <v>0.46923872008405393</v>
      </c>
      <c r="R60" s="356">
        <f>MRR_Revenue!R14/MRR_Revenue!R34</f>
        <v>0.46480461037398763</v>
      </c>
      <c r="S60" s="356">
        <f>MRR_Revenue!S14/MRR_Revenue!S34</f>
        <v>0.46035854219112571</v>
      </c>
      <c r="T60" s="356">
        <f>MRR_Revenue!T14/MRR_Revenue!T34</f>
        <v>0.45590124555471384</v>
      </c>
      <c r="U60" s="356">
        <f>MRR_Revenue!U14/MRR_Revenue!U34</f>
        <v>0.45143346562925091</v>
      </c>
      <c r="V60" s="356">
        <f>MRR_Revenue!V14/MRR_Revenue!V34</f>
        <v>0.44934546069039805</v>
      </c>
      <c r="W60" s="357">
        <f ca="1">MRR_Revenue!W14/MRR_Revenue!W34</f>
        <v>0.44525363870686452</v>
      </c>
      <c r="X60" s="357">
        <f ca="1">MRR_Revenue!X14/MRR_Revenue!X34</f>
        <v>0.44121804095921163</v>
      </c>
      <c r="Y60" s="357">
        <f ca="1">MRR_Revenue!Y14/MRR_Revenue!Y34</f>
        <v>0.43717264324306343</v>
      </c>
      <c r="Z60" s="357">
        <f ca="1">MRR_Revenue!Z14/MRR_Revenue!Z34</f>
        <v>0.43311804575684687</v>
      </c>
      <c r="AA60" s="357">
        <f ca="1">MRR_Revenue!AA14/MRR_Revenue!AA34</f>
        <v>0.42905486070457494</v>
      </c>
      <c r="AB60" s="357">
        <f ca="1">MRR_Revenue!AB14/MRR_Revenue!AB34</f>
        <v>0.42498371200435964</v>
      </c>
      <c r="AC60" s="357">
        <f ca="1">MRR_Revenue!AC14/MRR_Revenue!AC34</f>
        <v>0.42090523497630672</v>
      </c>
      <c r="AD60" s="357">
        <f ca="1">MRR_Revenue!AD14/MRR_Revenue!AD34</f>
        <v>0.41682007600987403</v>
      </c>
      <c r="AE60" s="357">
        <f ca="1">MRR_Revenue!AE14/MRR_Revenue!AE34</f>
        <v>0.41272889221082593</v>
      </c>
      <c r="AF60" s="357">
        <f ca="1">MRR_Revenue!AF14/MRR_Revenue!AF34</f>
        <v>0.40863235102797091</v>
      </c>
      <c r="AG60" s="357">
        <f ca="1">MRR_Revenue!AG14/MRR_Revenue!AG34</f>
        <v>0.4045311298599219</v>
      </c>
      <c r="AH60" s="357">
        <f ca="1">MRR_Revenue!AH14/MRR_Revenue!AH34</f>
        <v>0.40042591564217067</v>
      </c>
      <c r="AI60" s="357">
        <f ca="1">MRR_Revenue!AI14/MRR_Revenue!AI34</f>
        <v>0.39631740441482843</v>
      </c>
      <c r="AJ60" s="357">
        <f ca="1">MRR_Revenue!AJ14/MRR_Revenue!AJ34</f>
        <v>0.39220630087143105</v>
      </c>
      <c r="AK60" s="357">
        <f ca="1">MRR_Revenue!AK14/MRR_Revenue!AK34</f>
        <v>0.38809331788927215</v>
      </c>
      <c r="AL60" s="357">
        <f ca="1">MRR_Revenue!AL14/MRR_Revenue!AL34</f>
        <v>0.38397917604177412</v>
      </c>
      <c r="AM60" s="357">
        <f ca="1">MRR_Revenue!AM14/MRR_Revenue!AM34</f>
        <v>0.37986460309346626</v>
      </c>
      <c r="AN60" s="357">
        <f ca="1">MRR_Revenue!AN14/MRR_Revenue!AN34</f>
        <v>0.37575033347819353</v>
      </c>
      <c r="AO60" s="357">
        <f ca="1">MRR_Revenue!AO14/MRR_Revenue!AO34</f>
        <v>0.3716371077612301</v>
      </c>
      <c r="AP60" s="357">
        <f ca="1">MRR_Revenue!AP14/MRR_Revenue!AP34</f>
        <v>0.36752567208602699</v>
      </c>
      <c r="AQ60" s="357">
        <f ca="1">MRR_Revenue!AQ14/MRR_Revenue!AQ34</f>
        <v>0.36341677760637392</v>
      </c>
      <c r="AR60" s="357">
        <f ca="1">MRR_Revenue!AR14/MRR_Revenue!AR34</f>
        <v>0.3593111799048031</v>
      </c>
      <c r="AS60" s="357">
        <f ca="1">MRR_Revenue!AS14/MRR_Revenue!AS34</f>
        <v>0.35520963839811381</v>
      </c>
      <c r="AT60" s="357">
        <f ca="1">MRR_Revenue!AT14/MRR_Revenue!AT34</f>
        <v>0.35111291573094133</v>
      </c>
      <c r="AU60" s="357">
        <f ca="1">MRR_Revenue!AU14/MRR_Revenue!AU34</f>
        <v>0.34702177715833693</v>
      </c>
      <c r="AV60" s="357">
        <f ca="1">MRR_Revenue!AV14/MRR_Revenue!AV34</f>
        <v>0.34293698991836924</v>
      </c>
      <c r="AW60" s="357">
        <f ca="1">MRR_Revenue!AW14/MRR_Revenue!AW34</f>
        <v>0.33885932259579488</v>
      </c>
      <c r="AX60" s="357">
        <f ca="1">MRR_Revenue!AX14/MRR_Revenue!AX34</f>
        <v>0.33478954447788367</v>
      </c>
      <c r="AY60" s="357">
        <f ca="1">MRR_Revenue!AY14/MRR_Revenue!AY34</f>
        <v>0.33072842490351606</v>
      </c>
      <c r="AZ60" s="357">
        <f ca="1">MRR_Revenue!AZ14/MRR_Revenue!AZ34</f>
        <v>0.32667673260670149</v>
      </c>
      <c r="BA60" s="357">
        <f ca="1">MRR_Revenue!BA14/MRR_Revenue!BA34</f>
        <v>0.3226352350556933</v>
      </c>
      <c r="BB60" s="357">
        <f ca="1">MRR_Revenue!BB14/MRR_Revenue!BB34</f>
        <v>0.31860469778889816</v>
      </c>
      <c r="BC60" s="357">
        <f ca="1">MRR_Revenue!BC14/MRR_Revenue!BC34</f>
        <v>0.31458588374879981</v>
      </c>
      <c r="BD60" s="357">
        <f ca="1">MRR_Revenue!BD14/MRR_Revenue!BD34</f>
        <v>0.31057955261513054</v>
      </c>
      <c r="BE60" s="357">
        <f ca="1">MRR_Revenue!BE14/MRR_Revenue!BE34</f>
        <v>0.30658646013853863</v>
      </c>
    </row>
    <row r="61" spans="4:64" s="354" customFormat="1" outlineLevel="1" x14ac:dyDescent="0.2">
      <c r="I61" s="258" t="s">
        <v>188</v>
      </c>
      <c r="J61" s="358"/>
      <c r="K61" s="358"/>
      <c r="L61" s="358"/>
      <c r="M61" s="358"/>
      <c r="N61" s="358"/>
      <c r="O61" s="358"/>
      <c r="P61" s="358"/>
      <c r="Q61" s="358"/>
      <c r="R61" s="358"/>
      <c r="S61" s="358"/>
      <c r="T61" s="358"/>
      <c r="U61" s="358"/>
      <c r="V61" s="358"/>
      <c r="W61" s="359"/>
      <c r="X61" s="359"/>
      <c r="Y61" s="359"/>
      <c r="Z61" s="359"/>
      <c r="AA61" s="359"/>
      <c r="AB61" s="359"/>
      <c r="AC61" s="359"/>
      <c r="AD61" s="359"/>
      <c r="AE61" s="359"/>
      <c r="AF61" s="359"/>
      <c r="AG61" s="359"/>
      <c r="AH61" s="359"/>
      <c r="AI61" s="359"/>
      <c r="AJ61" s="359"/>
      <c r="AK61" s="359"/>
      <c r="AL61" s="359"/>
      <c r="AM61" s="359"/>
      <c r="AN61" s="359"/>
      <c r="AO61" s="359"/>
      <c r="AP61" s="359"/>
      <c r="AQ61" s="359"/>
      <c r="AR61" s="359"/>
      <c r="AS61" s="359"/>
      <c r="AT61" s="359"/>
      <c r="AU61" s="359"/>
      <c r="AV61" s="359"/>
      <c r="AW61" s="359"/>
      <c r="AX61" s="359"/>
      <c r="AY61" s="359"/>
      <c r="AZ61" s="359"/>
      <c r="BA61" s="359"/>
      <c r="BB61" s="359"/>
      <c r="BC61" s="359"/>
      <c r="BD61" s="359"/>
      <c r="BE61" s="359"/>
    </row>
    <row r="62" spans="4:64" s="354" customFormat="1" outlineLevel="1" x14ac:dyDescent="0.2">
      <c r="I62" s="262" t="s">
        <v>163</v>
      </c>
      <c r="J62" s="358">
        <f>MRR_Revenue!J18/MRR_Revenue!J$34</f>
        <v>2.7835448289146813E-2</v>
      </c>
      <c r="K62" s="358">
        <f>MRR_Revenue!K18/MRR_Revenue!K$34</f>
        <v>2.8130076345972185E-2</v>
      </c>
      <c r="L62" s="358">
        <f>MRR_Revenue!L18/MRR_Revenue!L$34</f>
        <v>2.8424689567139342E-2</v>
      </c>
      <c r="M62" s="358">
        <f>MRR_Revenue!M18/MRR_Revenue!M$34</f>
        <v>2.8719193939749595E-2</v>
      </c>
      <c r="N62" s="358">
        <f>MRR_Revenue!N18/MRR_Revenue!N$34</f>
        <v>2.9013493877037104E-2</v>
      </c>
      <c r="O62" s="358">
        <f>MRR_Revenue!O18/MRR_Revenue!O$34</f>
        <v>2.9307492274967015E-2</v>
      </c>
      <c r="P62" s="358">
        <f>MRR_Revenue!P18/MRR_Revenue!P$34</f>
        <v>2.9601090572306633E-2</v>
      </c>
      <c r="Q62" s="358">
        <f>MRR_Revenue!Q18/MRR_Revenue!Q$34</f>
        <v>2.989418881415238E-2</v>
      </c>
      <c r="R62" s="358">
        <f>MRR_Revenue!R18/MRR_Revenue!R$34</f>
        <v>3.0186685718885994E-2</v>
      </c>
      <c r="S62" s="358">
        <f>MRR_Revenue!S18/MRR_Revenue!S$34</f>
        <v>3.047847874852376E-2</v>
      </c>
      <c r="T62" s="358">
        <f>MRR_Revenue!T18/MRR_Revenue!T$34</f>
        <v>3.0769464182412713E-2</v>
      </c>
      <c r="U62" s="358">
        <f>MRR_Revenue!U18/MRR_Revenue!U$34</f>
        <v>3.1059537194217796E-2</v>
      </c>
      <c r="V62" s="358">
        <f>MRR_Revenue!V18/MRR_Revenue!V$34</f>
        <v>3.1213146283251562E-2</v>
      </c>
      <c r="W62" s="359">
        <f ca="1">MRR_Revenue!W18/MRR_Revenue!W$34</f>
        <v>3.1478538945175209E-2</v>
      </c>
      <c r="X62" s="359">
        <f ca="1">MRR_Revenue!X18/MRR_Revenue!X$34</f>
        <v>3.1739006853911796E-2</v>
      </c>
      <c r="Y62" s="359">
        <f ca="1">MRR_Revenue!Y18/MRR_Revenue!Y$34</f>
        <v>3.199823549594679E-2</v>
      </c>
      <c r="Z62" s="359">
        <f ca="1">MRR_Revenue!Z18/MRR_Revenue!Z$34</f>
        <v>3.225613391672956E-2</v>
      </c>
      <c r="AA62" s="359">
        <f ca="1">MRR_Revenue!AA18/MRR_Revenue!AA$34</f>
        <v>3.2512610612630617E-2</v>
      </c>
      <c r="AB62" s="359">
        <f ca="1">MRR_Revenue!AB18/MRR_Revenue!AB$34</f>
        <v>3.276757360205957E-2</v>
      </c>
      <c r="AC62" s="359">
        <f ca="1">MRR_Revenue!AC18/MRR_Revenue!AC$34</f>
        <v>3.3020930498610712E-2</v>
      </c>
      <c r="AD62" s="359">
        <f ca="1">MRR_Revenue!AD18/MRR_Revenue!AD$34</f>
        <v>3.3272588586150419E-2</v>
      </c>
      <c r="AE62" s="359">
        <f ca="1">MRR_Revenue!AE18/MRR_Revenue!AE$34</f>
        <v>3.3522454895753021E-2</v>
      </c>
      <c r="AF62" s="359">
        <f ca="1">MRR_Revenue!AF18/MRR_Revenue!AF$34</f>
        <v>3.3770436284385731E-2</v>
      </c>
      <c r="AG62" s="359">
        <f ca="1">MRR_Revenue!AG18/MRR_Revenue!AG$34</f>
        <v>3.4016439515235815E-2</v>
      </c>
      <c r="AH62" s="359">
        <f ca="1">MRR_Revenue!AH18/MRR_Revenue!AH$34</f>
        <v>3.4260371339567094E-2</v>
      </c>
      <c r="AI62" s="359">
        <f ca="1">MRR_Revenue!AI18/MRR_Revenue!AI$34</f>
        <v>3.4502138579986436E-2</v>
      </c>
      <c r="AJ62" s="359">
        <f ca="1">MRR_Revenue!AJ18/MRR_Revenue!AJ$34</f>
        <v>3.4741648214994481E-2</v>
      </c>
      <c r="AK62" s="359">
        <f ca="1">MRR_Revenue!AK18/MRR_Revenue!AK$34</f>
        <v>3.4978807464689399E-2</v>
      </c>
      <c r="AL62" s="359">
        <f ca="1">MRR_Revenue!AL18/MRR_Revenue!AL$34</f>
        <v>3.5213523877486275E-2</v>
      </c>
      <c r="AM62" s="359">
        <f ca="1">MRR_Revenue!AM18/MRR_Revenue!AM$34</f>
        <v>3.5445705417709854E-2</v>
      </c>
      <c r="AN62" s="359">
        <f ca="1">MRR_Revenue!AN18/MRR_Revenue!AN$34</f>
        <v>3.5675260553913082E-2</v>
      </c>
      <c r="AO62" s="359">
        <f ca="1">MRR_Revenue!AO18/MRR_Revenue!AO$34</f>
        <v>3.5902098347769307E-2</v>
      </c>
      <c r="AP62" s="359">
        <f ca="1">MRR_Revenue!AP18/MRR_Revenue!AP$34</f>
        <v>3.6126128543381715E-2</v>
      </c>
      <c r="AQ62" s="359">
        <f ca="1">MRR_Revenue!AQ18/MRR_Revenue!AQ$34</f>
        <v>3.6347261656849754E-2</v>
      </c>
      <c r="AR62" s="359">
        <f ca="1">MRR_Revenue!AR18/MRR_Revenue!AR$34</f>
        <v>3.656540906592879E-2</v>
      </c>
      <c r="AS62" s="359">
        <f ca="1">MRR_Revenue!AS18/MRR_Revenue!AS$34</f>
        <v>3.6780483099616207E-2</v>
      </c>
      <c r="AT62" s="359">
        <f ca="1">MRR_Revenue!AT18/MRR_Revenue!AT$34</f>
        <v>3.6992397127495011E-2</v>
      </c>
      <c r="AU62" s="359">
        <f ca="1">MRR_Revenue!AU18/MRR_Revenue!AU$34</f>
        <v>3.7201065648663455E-2</v>
      </c>
      <c r="AV62" s="359">
        <f ca="1">MRR_Revenue!AV18/MRR_Revenue!AV$34</f>
        <v>3.7406404380078251E-2</v>
      </c>
      <c r="AW62" s="359">
        <f ca="1">MRR_Revenue!AW18/MRR_Revenue!AW$34</f>
        <v>3.7608330344137568E-2</v>
      </c>
      <c r="AX62" s="359">
        <f ca="1">MRR_Revenue!AX18/MRR_Revenue!AX$34</f>
        <v>3.7806761955329934E-2</v>
      </c>
      <c r="AY62" s="359">
        <f ca="1">MRR_Revenue!AY18/MRR_Revenue!AY$34</f>
        <v>3.8001619105775132E-2</v>
      </c>
      <c r="AZ62" s="359">
        <f ca="1">MRR_Revenue!AZ18/MRR_Revenue!AZ$34</f>
        <v>3.8192823249483865E-2</v>
      </c>
      <c r="BA62" s="359">
        <f ca="1">MRR_Revenue!BA18/MRR_Revenue!BA$34</f>
        <v>3.8380297485164458E-2</v>
      </c>
      <c r="BB62" s="359">
        <f ca="1">MRR_Revenue!BB18/MRR_Revenue!BB$34</f>
        <v>3.8563966637406417E-2</v>
      </c>
      <c r="BC62" s="359">
        <f ca="1">MRR_Revenue!BC18/MRR_Revenue!BC$34</f>
        <v>3.8743757336073534E-2</v>
      </c>
      <c r="BD62" s="359">
        <f ca="1">MRR_Revenue!BD18/MRR_Revenue!BD$34</f>
        <v>3.8919598093741584E-2</v>
      </c>
      <c r="BE62" s="359">
        <f ca="1">MRR_Revenue!BE18/MRR_Revenue!BE$34</f>
        <v>3.9091419381019961E-2</v>
      </c>
    </row>
    <row r="63" spans="4:64" s="354" customFormat="1" outlineLevel="1" x14ac:dyDescent="0.2">
      <c r="I63" s="262" t="s">
        <v>164</v>
      </c>
      <c r="J63" s="358">
        <f>MRR_Revenue!J20/MRR_Revenue!J$34</f>
        <v>2.7835448289146813E-2</v>
      </c>
      <c r="K63" s="358">
        <f>MRR_Revenue!K20/MRR_Revenue!K$34</f>
        <v>2.8130076345972185E-2</v>
      </c>
      <c r="L63" s="358">
        <f>MRR_Revenue!L20/MRR_Revenue!L$34</f>
        <v>2.8424689567139342E-2</v>
      </c>
      <c r="M63" s="358">
        <f>MRR_Revenue!M20/MRR_Revenue!M$34</f>
        <v>2.8719193939749595E-2</v>
      </c>
      <c r="N63" s="358">
        <f>MRR_Revenue!N20/MRR_Revenue!N$34</f>
        <v>2.9013493877037104E-2</v>
      </c>
      <c r="O63" s="358">
        <f>MRR_Revenue!O20/MRR_Revenue!O$34</f>
        <v>2.9307492274967015E-2</v>
      </c>
      <c r="P63" s="358">
        <f>MRR_Revenue!P20/MRR_Revenue!P$34</f>
        <v>2.9601090572306633E-2</v>
      </c>
      <c r="Q63" s="358">
        <f>MRR_Revenue!Q20/MRR_Revenue!Q$34</f>
        <v>2.989418881415238E-2</v>
      </c>
      <c r="R63" s="358">
        <f>MRR_Revenue!R20/MRR_Revenue!R$34</f>
        <v>3.0186685718885994E-2</v>
      </c>
      <c r="S63" s="358">
        <f>MRR_Revenue!S20/MRR_Revenue!S$34</f>
        <v>3.047847874852376E-2</v>
      </c>
      <c r="T63" s="358">
        <f>MRR_Revenue!T20/MRR_Revenue!T$34</f>
        <v>3.0769464182412713E-2</v>
      </c>
      <c r="U63" s="358">
        <f>MRR_Revenue!U20/MRR_Revenue!U$34</f>
        <v>3.1059537194217796E-2</v>
      </c>
      <c r="V63" s="358">
        <f>MRR_Revenue!V20/MRR_Revenue!V$34</f>
        <v>3.1213146283251562E-2</v>
      </c>
      <c r="W63" s="359">
        <f ca="1">MRR_Revenue!W20/MRR_Revenue!W$34</f>
        <v>3.1478538945175209E-2</v>
      </c>
      <c r="X63" s="359">
        <f ca="1">MRR_Revenue!X20/MRR_Revenue!X$34</f>
        <v>3.1739006853911796E-2</v>
      </c>
      <c r="Y63" s="359">
        <f ca="1">MRR_Revenue!Y20/MRR_Revenue!Y$34</f>
        <v>3.199823549594679E-2</v>
      </c>
      <c r="Z63" s="359">
        <f ca="1">MRR_Revenue!Z20/MRR_Revenue!Z$34</f>
        <v>3.225613391672956E-2</v>
      </c>
      <c r="AA63" s="359">
        <f ca="1">MRR_Revenue!AA20/MRR_Revenue!AA$34</f>
        <v>3.2512610612630617E-2</v>
      </c>
      <c r="AB63" s="359">
        <f ca="1">MRR_Revenue!AB20/MRR_Revenue!AB$34</f>
        <v>3.276757360205957E-2</v>
      </c>
      <c r="AC63" s="359">
        <f ca="1">MRR_Revenue!AC20/MRR_Revenue!AC$34</f>
        <v>3.3020930498610712E-2</v>
      </c>
      <c r="AD63" s="359">
        <f ca="1">MRR_Revenue!AD20/MRR_Revenue!AD$34</f>
        <v>3.3272588586150419E-2</v>
      </c>
      <c r="AE63" s="359">
        <f ca="1">MRR_Revenue!AE20/MRR_Revenue!AE$34</f>
        <v>3.3522454895753021E-2</v>
      </c>
      <c r="AF63" s="359">
        <f ca="1">MRR_Revenue!AF20/MRR_Revenue!AF$34</f>
        <v>3.3770436284385731E-2</v>
      </c>
      <c r="AG63" s="359">
        <f ca="1">MRR_Revenue!AG20/MRR_Revenue!AG$34</f>
        <v>3.4016439515235815E-2</v>
      </c>
      <c r="AH63" s="359">
        <f ca="1">MRR_Revenue!AH20/MRR_Revenue!AH$34</f>
        <v>3.4260371339567094E-2</v>
      </c>
      <c r="AI63" s="359">
        <f ca="1">MRR_Revenue!AI20/MRR_Revenue!AI$34</f>
        <v>3.4502138579986436E-2</v>
      </c>
      <c r="AJ63" s="359">
        <f ca="1">MRR_Revenue!AJ20/MRR_Revenue!AJ$34</f>
        <v>3.4741648214994481E-2</v>
      </c>
      <c r="AK63" s="359">
        <f ca="1">MRR_Revenue!AK20/MRR_Revenue!AK$34</f>
        <v>3.4978807464689399E-2</v>
      </c>
      <c r="AL63" s="359">
        <f ca="1">MRR_Revenue!AL20/MRR_Revenue!AL$34</f>
        <v>3.5213523877486275E-2</v>
      </c>
      <c r="AM63" s="359">
        <f ca="1">MRR_Revenue!AM20/MRR_Revenue!AM$34</f>
        <v>3.5445705417709854E-2</v>
      </c>
      <c r="AN63" s="359">
        <f ca="1">MRR_Revenue!AN20/MRR_Revenue!AN$34</f>
        <v>3.5675260553913082E-2</v>
      </c>
      <c r="AO63" s="359">
        <f ca="1">MRR_Revenue!AO20/MRR_Revenue!AO$34</f>
        <v>3.5902098347769307E-2</v>
      </c>
      <c r="AP63" s="359">
        <f ca="1">MRR_Revenue!AP20/MRR_Revenue!AP$34</f>
        <v>3.6126128543381715E-2</v>
      </c>
      <c r="AQ63" s="359">
        <f ca="1">MRR_Revenue!AQ20/MRR_Revenue!AQ$34</f>
        <v>3.6347261656849754E-2</v>
      </c>
      <c r="AR63" s="359">
        <f ca="1">MRR_Revenue!AR20/MRR_Revenue!AR$34</f>
        <v>3.656540906592879E-2</v>
      </c>
      <c r="AS63" s="359">
        <f ca="1">MRR_Revenue!AS20/MRR_Revenue!AS$34</f>
        <v>3.6780483099616207E-2</v>
      </c>
      <c r="AT63" s="359">
        <f ca="1">MRR_Revenue!AT20/MRR_Revenue!AT$34</f>
        <v>3.6992397127495011E-2</v>
      </c>
      <c r="AU63" s="359">
        <f ca="1">MRR_Revenue!AU20/MRR_Revenue!AU$34</f>
        <v>3.7201065648663455E-2</v>
      </c>
      <c r="AV63" s="359">
        <f ca="1">MRR_Revenue!AV20/MRR_Revenue!AV$34</f>
        <v>3.7406404380078251E-2</v>
      </c>
      <c r="AW63" s="359">
        <f ca="1">MRR_Revenue!AW20/MRR_Revenue!AW$34</f>
        <v>3.7608330344137568E-2</v>
      </c>
      <c r="AX63" s="359">
        <f ca="1">MRR_Revenue!AX20/MRR_Revenue!AX$34</f>
        <v>3.7806761955329934E-2</v>
      </c>
      <c r="AY63" s="359">
        <f ca="1">MRR_Revenue!AY20/MRR_Revenue!AY$34</f>
        <v>3.8001619105775132E-2</v>
      </c>
      <c r="AZ63" s="359">
        <f ca="1">MRR_Revenue!AZ20/MRR_Revenue!AZ$34</f>
        <v>3.8192823249483865E-2</v>
      </c>
      <c r="BA63" s="359">
        <f ca="1">MRR_Revenue!BA20/MRR_Revenue!BA$34</f>
        <v>3.8380297485164458E-2</v>
      </c>
      <c r="BB63" s="359">
        <f ca="1">MRR_Revenue!BB20/MRR_Revenue!BB$34</f>
        <v>3.8563966637406417E-2</v>
      </c>
      <c r="BC63" s="359">
        <f ca="1">MRR_Revenue!BC20/MRR_Revenue!BC$34</f>
        <v>3.8743757336073534E-2</v>
      </c>
      <c r="BD63" s="359">
        <f ca="1">MRR_Revenue!BD20/MRR_Revenue!BD$34</f>
        <v>3.8919598093741584E-2</v>
      </c>
      <c r="BE63" s="359">
        <f ca="1">MRR_Revenue!BE20/MRR_Revenue!BE$34</f>
        <v>3.9091419381019961E-2</v>
      </c>
    </row>
    <row r="64" spans="4:64" s="354" customFormat="1" outlineLevel="1" x14ac:dyDescent="0.2">
      <c r="I64" s="262" t="s">
        <v>187</v>
      </c>
      <c r="J64" s="358">
        <f>MRR_Revenue!J22/MRR_Revenue!J$34</f>
        <v>2.7835448289146813E-2</v>
      </c>
      <c r="K64" s="358">
        <f>MRR_Revenue!K22/MRR_Revenue!K$34</f>
        <v>2.8130076345972185E-2</v>
      </c>
      <c r="L64" s="358">
        <f>MRR_Revenue!L22/MRR_Revenue!L$34</f>
        <v>2.8424689567139342E-2</v>
      </c>
      <c r="M64" s="358">
        <f>MRR_Revenue!M22/MRR_Revenue!M$34</f>
        <v>2.8719193939749595E-2</v>
      </c>
      <c r="N64" s="358">
        <f>MRR_Revenue!N22/MRR_Revenue!N$34</f>
        <v>2.9013493877037104E-2</v>
      </c>
      <c r="O64" s="358">
        <f>MRR_Revenue!O22/MRR_Revenue!O$34</f>
        <v>2.9307492274967015E-2</v>
      </c>
      <c r="P64" s="358">
        <f>MRR_Revenue!P22/MRR_Revenue!P$34</f>
        <v>2.9601090572306633E-2</v>
      </c>
      <c r="Q64" s="358">
        <f>MRR_Revenue!Q22/MRR_Revenue!Q$34</f>
        <v>2.989418881415238E-2</v>
      </c>
      <c r="R64" s="358">
        <f>MRR_Revenue!R22/MRR_Revenue!R$34</f>
        <v>3.0186685718885994E-2</v>
      </c>
      <c r="S64" s="358">
        <f>MRR_Revenue!S22/MRR_Revenue!S$34</f>
        <v>3.047847874852376E-2</v>
      </c>
      <c r="T64" s="358">
        <f>MRR_Revenue!T22/MRR_Revenue!T$34</f>
        <v>3.0769464182412713E-2</v>
      </c>
      <c r="U64" s="358">
        <f>MRR_Revenue!U22/MRR_Revenue!U$34</f>
        <v>3.1059537194217796E-2</v>
      </c>
      <c r="V64" s="358">
        <f>MRR_Revenue!V22/MRR_Revenue!V$34</f>
        <v>3.1213146283251562E-2</v>
      </c>
      <c r="W64" s="359">
        <f ca="1">MRR_Revenue!W22/MRR_Revenue!W$34</f>
        <v>3.1478538945175209E-2</v>
      </c>
      <c r="X64" s="359">
        <f ca="1">MRR_Revenue!X22/MRR_Revenue!X$34</f>
        <v>3.1739006853911796E-2</v>
      </c>
      <c r="Y64" s="359">
        <f ca="1">MRR_Revenue!Y22/MRR_Revenue!Y$34</f>
        <v>3.199823549594679E-2</v>
      </c>
      <c r="Z64" s="359">
        <f ca="1">MRR_Revenue!Z22/MRR_Revenue!Z$34</f>
        <v>3.225613391672956E-2</v>
      </c>
      <c r="AA64" s="359">
        <f ca="1">MRR_Revenue!AA22/MRR_Revenue!AA$34</f>
        <v>3.2512610612630617E-2</v>
      </c>
      <c r="AB64" s="359">
        <f ca="1">MRR_Revenue!AB22/MRR_Revenue!AB$34</f>
        <v>3.276757360205957E-2</v>
      </c>
      <c r="AC64" s="359">
        <f ca="1">MRR_Revenue!AC22/MRR_Revenue!AC$34</f>
        <v>3.3020930498610712E-2</v>
      </c>
      <c r="AD64" s="359">
        <f ca="1">MRR_Revenue!AD22/MRR_Revenue!AD$34</f>
        <v>3.3272588586150419E-2</v>
      </c>
      <c r="AE64" s="359">
        <f ca="1">MRR_Revenue!AE22/MRR_Revenue!AE$34</f>
        <v>3.3522454895753021E-2</v>
      </c>
      <c r="AF64" s="359">
        <f ca="1">MRR_Revenue!AF22/MRR_Revenue!AF$34</f>
        <v>3.3770436284385731E-2</v>
      </c>
      <c r="AG64" s="359">
        <f ca="1">MRR_Revenue!AG22/MRR_Revenue!AG$34</f>
        <v>3.4016439515235815E-2</v>
      </c>
      <c r="AH64" s="359">
        <f ca="1">MRR_Revenue!AH22/MRR_Revenue!AH$34</f>
        <v>3.4260371339567094E-2</v>
      </c>
      <c r="AI64" s="359">
        <f ca="1">MRR_Revenue!AI22/MRR_Revenue!AI$34</f>
        <v>3.4502138579986436E-2</v>
      </c>
      <c r="AJ64" s="359">
        <f ca="1">MRR_Revenue!AJ22/MRR_Revenue!AJ$34</f>
        <v>3.4741648214994481E-2</v>
      </c>
      <c r="AK64" s="359">
        <f ca="1">MRR_Revenue!AK22/MRR_Revenue!AK$34</f>
        <v>3.4978807464689399E-2</v>
      </c>
      <c r="AL64" s="359">
        <f ca="1">MRR_Revenue!AL22/MRR_Revenue!AL$34</f>
        <v>3.5213523877486275E-2</v>
      </c>
      <c r="AM64" s="359">
        <f ca="1">MRR_Revenue!AM22/MRR_Revenue!AM$34</f>
        <v>3.5445705417709854E-2</v>
      </c>
      <c r="AN64" s="359">
        <f ca="1">MRR_Revenue!AN22/MRR_Revenue!AN$34</f>
        <v>3.5675260553913082E-2</v>
      </c>
      <c r="AO64" s="359">
        <f ca="1">MRR_Revenue!AO22/MRR_Revenue!AO$34</f>
        <v>3.5902098347769307E-2</v>
      </c>
      <c r="AP64" s="359">
        <f ca="1">MRR_Revenue!AP22/MRR_Revenue!AP$34</f>
        <v>3.6126128543381715E-2</v>
      </c>
      <c r="AQ64" s="359">
        <f ca="1">MRR_Revenue!AQ22/MRR_Revenue!AQ$34</f>
        <v>3.6347261656849754E-2</v>
      </c>
      <c r="AR64" s="359">
        <f ca="1">MRR_Revenue!AR22/MRR_Revenue!AR$34</f>
        <v>3.656540906592879E-2</v>
      </c>
      <c r="AS64" s="359">
        <f ca="1">MRR_Revenue!AS22/MRR_Revenue!AS$34</f>
        <v>3.6780483099616207E-2</v>
      </c>
      <c r="AT64" s="359">
        <f ca="1">MRR_Revenue!AT22/MRR_Revenue!AT$34</f>
        <v>3.6992397127495011E-2</v>
      </c>
      <c r="AU64" s="359">
        <f ca="1">MRR_Revenue!AU22/MRR_Revenue!AU$34</f>
        <v>3.7201065648663455E-2</v>
      </c>
      <c r="AV64" s="359">
        <f ca="1">MRR_Revenue!AV22/MRR_Revenue!AV$34</f>
        <v>3.7406404380078251E-2</v>
      </c>
      <c r="AW64" s="359">
        <f ca="1">MRR_Revenue!AW22/MRR_Revenue!AW$34</f>
        <v>3.7608330344137568E-2</v>
      </c>
      <c r="AX64" s="359">
        <f ca="1">MRR_Revenue!AX22/MRR_Revenue!AX$34</f>
        <v>3.7806761955329934E-2</v>
      </c>
      <c r="AY64" s="359">
        <f ca="1">MRR_Revenue!AY22/MRR_Revenue!AY$34</f>
        <v>3.8001619105775132E-2</v>
      </c>
      <c r="AZ64" s="359">
        <f ca="1">MRR_Revenue!AZ22/MRR_Revenue!AZ$34</f>
        <v>3.8192823249483865E-2</v>
      </c>
      <c r="BA64" s="359">
        <f ca="1">MRR_Revenue!BA22/MRR_Revenue!BA$34</f>
        <v>3.8380297485164458E-2</v>
      </c>
      <c r="BB64" s="359">
        <f ca="1">MRR_Revenue!BB22/MRR_Revenue!BB$34</f>
        <v>3.8563966637406417E-2</v>
      </c>
      <c r="BC64" s="359">
        <f ca="1">MRR_Revenue!BC22/MRR_Revenue!BC$34</f>
        <v>3.8743757336073534E-2</v>
      </c>
      <c r="BD64" s="359">
        <f ca="1">MRR_Revenue!BD22/MRR_Revenue!BD$34</f>
        <v>3.8919598093741584E-2</v>
      </c>
      <c r="BE64" s="359">
        <f ca="1">MRR_Revenue!BE22/MRR_Revenue!BE$34</f>
        <v>3.9091419381019961E-2</v>
      </c>
    </row>
    <row r="65" spans="4:64" s="354" customFormat="1" outlineLevel="1" x14ac:dyDescent="0.2">
      <c r="I65" s="262" t="s">
        <v>166</v>
      </c>
      <c r="J65" s="358">
        <f>MRR_Revenue!J26/MRR_Revenue!J$34</f>
        <v>1.6701268973488094E-2</v>
      </c>
      <c r="K65" s="358">
        <f>MRR_Revenue!K26/MRR_Revenue!K$34</f>
        <v>1.6878045807583314E-2</v>
      </c>
      <c r="L65" s="358">
        <f>MRR_Revenue!L26/MRR_Revenue!L$34</f>
        <v>1.7054813740283611E-2</v>
      </c>
      <c r="M65" s="358">
        <f>MRR_Revenue!M26/MRR_Revenue!M$34</f>
        <v>1.7231516363849762E-2</v>
      </c>
      <c r="N65" s="358">
        <f>MRR_Revenue!N26/MRR_Revenue!N$34</f>
        <v>1.7408096326222266E-2</v>
      </c>
      <c r="O65" s="358">
        <f>MRR_Revenue!O26/MRR_Revenue!O$34</f>
        <v>1.7584495364980211E-2</v>
      </c>
      <c r="P65" s="358">
        <f>MRR_Revenue!P26/MRR_Revenue!P$34</f>
        <v>1.7760654343383985E-2</v>
      </c>
      <c r="Q65" s="358">
        <f>MRR_Revenue!Q26/MRR_Revenue!Q$34</f>
        <v>1.793651328849143E-2</v>
      </c>
      <c r="R65" s="358">
        <f>MRR_Revenue!R26/MRR_Revenue!R$34</f>
        <v>1.8112011431331596E-2</v>
      </c>
      <c r="S65" s="358">
        <f>MRR_Revenue!S26/MRR_Revenue!S$34</f>
        <v>1.8287087249114257E-2</v>
      </c>
      <c r="T65" s="358">
        <f>MRR_Revenue!T26/MRR_Revenue!T$34</f>
        <v>1.8461678509447629E-2</v>
      </c>
      <c r="U65" s="358">
        <f>MRR_Revenue!U26/MRR_Revenue!U$34</f>
        <v>1.8635722316530681E-2</v>
      </c>
      <c r="V65" s="358">
        <f>MRR_Revenue!V26/MRR_Revenue!V$34</f>
        <v>1.8727887769950938E-2</v>
      </c>
      <c r="W65" s="359">
        <f ca="1">MRR_Revenue!W26/MRR_Revenue!W$34</f>
        <v>1.8887123367105126E-2</v>
      </c>
      <c r="X65" s="359">
        <f ca="1">MRR_Revenue!X26/MRR_Revenue!X$34</f>
        <v>1.9043404112347079E-2</v>
      </c>
      <c r="Y65" s="359">
        <f ca="1">MRR_Revenue!Y26/MRR_Revenue!Y$34</f>
        <v>1.9198941297568075E-2</v>
      </c>
      <c r="Z65" s="359">
        <f ca="1">MRR_Revenue!Z26/MRR_Revenue!Z$34</f>
        <v>1.9353680350037733E-2</v>
      </c>
      <c r="AA65" s="359">
        <f ca="1">MRR_Revenue!AA26/MRR_Revenue!AA$34</f>
        <v>1.9507566367578371E-2</v>
      </c>
      <c r="AB65" s="359">
        <f ca="1">MRR_Revenue!AB26/MRR_Revenue!AB$34</f>
        <v>1.9660544161235742E-2</v>
      </c>
      <c r="AC65" s="359">
        <f ca="1">MRR_Revenue!AC26/MRR_Revenue!AC$34</f>
        <v>1.9812558299166429E-2</v>
      </c>
      <c r="AD65" s="359">
        <f ca="1">MRR_Revenue!AD26/MRR_Revenue!AD$34</f>
        <v>1.9963553151690246E-2</v>
      </c>
      <c r="AE65" s="359">
        <f ca="1">MRR_Revenue!AE26/MRR_Revenue!AE$34</f>
        <v>2.0113472937451811E-2</v>
      </c>
      <c r="AF65" s="359">
        <f ca="1">MRR_Revenue!AF26/MRR_Revenue!AF$34</f>
        <v>2.0262261770631437E-2</v>
      </c>
      <c r="AG65" s="359">
        <f ca="1">MRR_Revenue!AG26/MRR_Revenue!AG$34</f>
        <v>2.0409863709141489E-2</v>
      </c>
      <c r="AH65" s="359">
        <f ca="1">MRR_Revenue!AH26/MRR_Revenue!AH$34</f>
        <v>2.0556222803740257E-2</v>
      </c>
      <c r="AI65" s="359">
        <f ca="1">MRR_Revenue!AI26/MRR_Revenue!AI$34</f>
        <v>2.0701283147991863E-2</v>
      </c>
      <c r="AJ65" s="359">
        <f ca="1">MRR_Revenue!AJ26/MRR_Revenue!AJ$34</f>
        <v>2.084498892899669E-2</v>
      </c>
      <c r="AK65" s="359">
        <f ca="1">MRR_Revenue!AK26/MRR_Revenue!AK$34</f>
        <v>2.0987284478813643E-2</v>
      </c>
      <c r="AL65" s="359">
        <f ca="1">MRR_Revenue!AL26/MRR_Revenue!AL$34</f>
        <v>2.1128114326491771E-2</v>
      </c>
      <c r="AM65" s="359">
        <f ca="1">MRR_Revenue!AM26/MRR_Revenue!AM$34</f>
        <v>2.126742325062592E-2</v>
      </c>
      <c r="AN65" s="359">
        <f ca="1">MRR_Revenue!AN26/MRR_Revenue!AN$34</f>
        <v>2.1405156332347856E-2</v>
      </c>
      <c r="AO65" s="359">
        <f ca="1">MRR_Revenue!AO26/MRR_Revenue!AO$34</f>
        <v>2.1541259008661585E-2</v>
      </c>
      <c r="AP65" s="359">
        <f ca="1">MRR_Revenue!AP26/MRR_Revenue!AP$34</f>
        <v>2.1675677126029028E-2</v>
      </c>
      <c r="AQ65" s="359">
        <f ca="1">MRR_Revenue!AQ26/MRR_Revenue!AQ$34</f>
        <v>2.1808356994109854E-2</v>
      </c>
      <c r="AR65" s="359">
        <f ca="1">MRR_Revenue!AR26/MRR_Revenue!AR$34</f>
        <v>2.1939245439557279E-2</v>
      </c>
      <c r="AS65" s="359">
        <f ca="1">MRR_Revenue!AS26/MRR_Revenue!AS$34</f>
        <v>2.2068289859769729E-2</v>
      </c>
      <c r="AT65" s="359">
        <f ca="1">MRR_Revenue!AT26/MRR_Revenue!AT$34</f>
        <v>2.2195438276497011E-2</v>
      </c>
      <c r="AU65" s="359">
        <f ca="1">MRR_Revenue!AU26/MRR_Revenue!AU$34</f>
        <v>2.2320639389198076E-2</v>
      </c>
      <c r="AV65" s="359">
        <f ca="1">MRR_Revenue!AV26/MRR_Revenue!AV$34</f>
        <v>2.2443842628046953E-2</v>
      </c>
      <c r="AW65" s="359">
        <f ca="1">MRR_Revenue!AW26/MRR_Revenue!AW$34</f>
        <v>2.2564998206482542E-2</v>
      </c>
      <c r="AX65" s="359">
        <f ca="1">MRR_Revenue!AX26/MRR_Revenue!AX$34</f>
        <v>2.2684057173197963E-2</v>
      </c>
      <c r="AY65" s="359">
        <f ca="1">MRR_Revenue!AY26/MRR_Revenue!AY$34</f>
        <v>2.2800971463465082E-2</v>
      </c>
      <c r="AZ65" s="359">
        <f ca="1">MRR_Revenue!AZ26/MRR_Revenue!AZ$34</f>
        <v>2.2915693949690324E-2</v>
      </c>
      <c r="BA65" s="359">
        <f ca="1">MRR_Revenue!BA26/MRR_Revenue!BA$34</f>
        <v>2.3028178491098679E-2</v>
      </c>
      <c r="BB65" s="359">
        <f ca="1">MRR_Revenue!BB26/MRR_Revenue!BB$34</f>
        <v>2.3138379982443856E-2</v>
      </c>
      <c r="BC65" s="359">
        <f ca="1">MRR_Revenue!BC26/MRR_Revenue!BC$34</f>
        <v>2.3246254401644125E-2</v>
      </c>
      <c r="BD65" s="359">
        <f ca="1">MRR_Revenue!BD26/MRR_Revenue!BD$34</f>
        <v>2.3351758856244954E-2</v>
      </c>
      <c r="BE65" s="359">
        <f ca="1">MRR_Revenue!BE26/MRR_Revenue!BE$34</f>
        <v>2.3454851628611984E-2</v>
      </c>
    </row>
    <row r="66" spans="4:64" s="354" customFormat="1" outlineLevel="1" x14ac:dyDescent="0.2">
      <c r="I66" s="262" t="s">
        <v>13</v>
      </c>
      <c r="J66" s="358">
        <f>MRR_Revenue!J28/MRR_Revenue!J$34</f>
        <v>0.24994232948863096</v>
      </c>
      <c r="K66" s="358">
        <f>MRR_Revenue!K28/MRR_Revenue!K$34</f>
        <v>0.25018227895093154</v>
      </c>
      <c r="L66" s="358">
        <f>MRR_Revenue!L28/MRR_Revenue!L$34</f>
        <v>0.25039485675297235</v>
      </c>
      <c r="M66" s="358">
        <f>MRR_Revenue!M28/MRR_Revenue!M$34</f>
        <v>0.25057974346206058</v>
      </c>
      <c r="N66" s="358">
        <f>MRR_Revenue!N28/MRR_Revenue!N$34</f>
        <v>0.25073663022364884</v>
      </c>
      <c r="O66" s="358">
        <f>MRR_Revenue!O28/MRR_Revenue!O$34</f>
        <v>0.25086521923880867</v>
      </c>
      <c r="P66" s="358">
        <f>MRR_Revenue!P28/MRR_Revenue!P$34</f>
        <v>0.25096522423806955</v>
      </c>
      <c r="Q66" s="358">
        <f>MRR_Revenue!Q28/MRR_Revenue!Q$34</f>
        <v>0.2510363709506267</v>
      </c>
      <c r="R66" s="358">
        <f>MRR_Revenue!R28/MRR_Revenue!R$34</f>
        <v>0.25107839756789996</v>
      </c>
      <c r="S66" s="358">
        <f>MRR_Revenue!S28/MRR_Revenue!S$34</f>
        <v>0.25109105520040881</v>
      </c>
      <c r="T66" s="358">
        <f>MRR_Revenue!T28/MRR_Revenue!T$34</f>
        <v>0.2510741083269139</v>
      </c>
      <c r="U66" s="358">
        <f>MRR_Revenue!U28/MRR_Revenue!U$34</f>
        <v>0.25102733523476511</v>
      </c>
      <c r="V66" s="358">
        <f>MRR_Revenue!V28/MRR_Revenue!V$34</f>
        <v>0.24986626421175917</v>
      </c>
      <c r="W66" s="359">
        <f ca="1">MRR_Revenue!W28/MRR_Revenue!W$34</f>
        <v>0.24959086307833125</v>
      </c>
      <c r="X66" s="359">
        <f ca="1">MRR_Revenue!X28/MRR_Revenue!X$34</f>
        <v>0.24925936797833581</v>
      </c>
      <c r="Y66" s="359">
        <f ca="1">MRR_Revenue!Y28/MRR_Revenue!Y$34</f>
        <v>0.24890190866690967</v>
      </c>
      <c r="Z66" s="359">
        <f ca="1">MRR_Revenue!Z28/MRR_Revenue!Z$34</f>
        <v>0.2485184008132385</v>
      </c>
      <c r="AA66" s="359">
        <f ca="1">MRR_Revenue!AA28/MRR_Revenue!AA$34</f>
        <v>0.24810877233122916</v>
      </c>
      <c r="AB66" s="359">
        <f ca="1">MRR_Revenue!AB28/MRR_Revenue!AB$34</f>
        <v>0.24767296362883018</v>
      </c>
      <c r="AC66" s="359">
        <f ca="1">MRR_Revenue!AC28/MRR_Revenue!AC$34</f>
        <v>0.24721092784625687</v>
      </c>
      <c r="AD66" s="359">
        <f ca="1">MRR_Revenue!AD28/MRR_Revenue!AD$34</f>
        <v>0.2467226310824451</v>
      </c>
      <c r="AE66" s="359">
        <f ca="1">MRR_Revenue!AE28/MRR_Revenue!AE$34</f>
        <v>0.24620805260906664</v>
      </c>
      <c r="AF66" s="359">
        <f ca="1">MRR_Revenue!AF28/MRR_Revenue!AF$34</f>
        <v>0.24566718507145438</v>
      </c>
      <c r="AG66" s="359">
        <f ca="1">MRR_Revenue!AG28/MRR_Revenue!AG$34</f>
        <v>0.24510003467579994</v>
      </c>
      <c r="AH66" s="359">
        <f ca="1">MRR_Revenue!AH28/MRR_Revenue!AH$34</f>
        <v>0.2445066213620036</v>
      </c>
      <c r="AI66" s="359">
        <f ca="1">MRR_Revenue!AI28/MRR_Revenue!AI$34</f>
        <v>0.24388697896157999</v>
      </c>
      <c r="AJ66" s="359">
        <f ca="1">MRR_Revenue!AJ28/MRR_Revenue!AJ$34</f>
        <v>0.24324115534004109</v>
      </c>
      <c r="AK66" s="359">
        <f ca="1">MRR_Revenue!AK28/MRR_Revenue!AK$34</f>
        <v>0.24256921252320846</v>
      </c>
      <c r="AL66" s="359">
        <f ca="1">MRR_Revenue!AL28/MRR_Revenue!AL$34</f>
        <v>0.24187122680692968</v>
      </c>
      <c r="AM66" s="359">
        <f ca="1">MRR_Revenue!AM28/MRR_Revenue!AM$34</f>
        <v>0.24114728884970724</v>
      </c>
      <c r="AN66" s="359">
        <f ca="1">MRR_Revenue!AN28/MRR_Revenue!AN$34</f>
        <v>0.24039750374777799</v>
      </c>
      <c r="AO66" s="359">
        <f ca="1">MRR_Revenue!AO28/MRR_Revenue!AO$34</f>
        <v>0.23962199109221721</v>
      </c>
      <c r="AP66" s="359">
        <f ca="1">MRR_Revenue!AP28/MRR_Revenue!AP$34</f>
        <v>0.23882088500767643</v>
      </c>
      <c r="AQ66" s="359">
        <f ca="1">MRR_Revenue!AQ28/MRR_Revenue!AQ$34</f>
        <v>0.2379943341724032</v>
      </c>
      <c r="AR66" s="359">
        <f ca="1">MRR_Revenue!AR28/MRR_Revenue!AR$34</f>
        <v>0.23714250181923185</v>
      </c>
      <c r="AS66" s="359">
        <f ca="1">MRR_Revenue!AS28/MRR_Revenue!AS$34</f>
        <v>0.23626556571727445</v>
      </c>
      <c r="AT66" s="359">
        <f ca="1">MRR_Revenue!AT28/MRR_Revenue!AT$34</f>
        <v>0.23536371813408735</v>
      </c>
      <c r="AU66" s="359">
        <f ca="1">MRR_Revenue!AU28/MRR_Revenue!AU$34</f>
        <v>0.23443716577813198</v>
      </c>
      <c r="AV66" s="359">
        <f ca="1">MRR_Revenue!AV28/MRR_Revenue!AV$34</f>
        <v>0.23348612972139582</v>
      </c>
      <c r="AW66" s="359">
        <f ca="1">MRR_Revenue!AW28/MRR_Revenue!AW$34</f>
        <v>0.23251084530208696</v>
      </c>
      <c r="AX66" s="359">
        <f ca="1">MRR_Revenue!AX28/MRR_Revenue!AX$34</f>
        <v>0.23151156200736506</v>
      </c>
      <c r="AY66" s="359">
        <f ca="1">MRR_Revenue!AY28/MRR_Revenue!AY$34</f>
        <v>0.23048854333611996</v>
      </c>
      <c r="AZ66" s="359">
        <f ca="1">MRR_Revenue!AZ28/MRR_Revenue!AZ$34</f>
        <v>0.22944206664185998</v>
      </c>
      <c r="BA66" s="359">
        <f ca="1">MRR_Revenue!BA28/MRR_Revenue!BA$34</f>
        <v>0.22837242295582325</v>
      </c>
      <c r="BB66" s="359">
        <f ca="1">MRR_Revenue!BB28/MRR_Revenue!BB$34</f>
        <v>0.2272799167904743</v>
      </c>
      <c r="BC66" s="359">
        <f ca="1">MRR_Revenue!BC28/MRR_Revenue!BC$34</f>
        <v>0.22616486592360197</v>
      </c>
      <c r="BD66" s="359">
        <f ca="1">MRR_Revenue!BD28/MRR_Revenue!BD$34</f>
        <v>0.22502760116328244</v>
      </c>
      <c r="BE66" s="359">
        <f ca="1">MRR_Revenue!BE28/MRR_Revenue!BE$34</f>
        <v>0.223868466094024</v>
      </c>
    </row>
    <row r="67" spans="4:64" s="354" customFormat="1" outlineLevel="1" x14ac:dyDescent="0.2">
      <c r="I67" s="262" t="s">
        <v>14</v>
      </c>
      <c r="J67" s="358">
        <f>MRR_Revenue!J30/MRR_Revenue!J$34</f>
        <v>0.14996539769317857</v>
      </c>
      <c r="K67" s="358">
        <f>MRR_Revenue!K30/MRR_Revenue!K$34</f>
        <v>0.1529960859738389</v>
      </c>
      <c r="L67" s="358">
        <f>MRR_Revenue!L30/MRR_Revenue!L$34</f>
        <v>0.15607081788885344</v>
      </c>
      <c r="M67" s="358">
        <f>MRR_Revenue!M30/MRR_Revenue!M$34</f>
        <v>0.159189635585747</v>
      </c>
      <c r="N67" s="358">
        <f>MRR_Revenue!N30/MRR_Revenue!N$34</f>
        <v>0.16235255927967715</v>
      </c>
      <c r="O67" s="358">
        <f>MRR_Revenue!O30/MRR_Revenue!O$34</f>
        <v>0.16555958675808047</v>
      </c>
      <c r="P67" s="358">
        <f>MRR_Revenue!P30/MRR_Revenue!P$34</f>
        <v>0.16881069290326475</v>
      </c>
      <c r="Q67" s="358">
        <f>MRR_Revenue!Q30/MRR_Revenue!Q$34</f>
        <v>0.17210582923437073</v>
      </c>
      <c r="R67" s="358">
        <f>MRR_Revenue!R30/MRR_Revenue!R$34</f>
        <v>0.17544492347012278</v>
      </c>
      <c r="S67" s="358">
        <f>MRR_Revenue!S30/MRR_Revenue!S$34</f>
        <v>0.17882787911378004</v>
      </c>
      <c r="T67" s="358">
        <f>MRR_Revenue!T30/MRR_Revenue!T$34</f>
        <v>0.18225457506168652</v>
      </c>
      <c r="U67" s="358">
        <f>MRR_Revenue!U30/MRR_Revenue!U$34</f>
        <v>0.18572486523679987</v>
      </c>
      <c r="V67" s="358">
        <f>MRR_Revenue!V30/MRR_Revenue!V$34</f>
        <v>0.18842094847813723</v>
      </c>
      <c r="W67" s="359">
        <f ca="1">MRR_Revenue!W30/MRR_Revenue!W$34</f>
        <v>0.1918327580121735</v>
      </c>
      <c r="X67" s="359">
        <f ca="1">MRR_Revenue!X30/MRR_Revenue!X$34</f>
        <v>0.1952621663883701</v>
      </c>
      <c r="Y67" s="359">
        <f ca="1">MRR_Revenue!Y30/MRR_Revenue!Y$34</f>
        <v>0.19873180030461843</v>
      </c>
      <c r="Z67" s="359">
        <f ca="1">MRR_Revenue!Z30/MRR_Revenue!Z$34</f>
        <v>0.20224147132968817</v>
      </c>
      <c r="AA67" s="359">
        <f ca="1">MRR_Revenue!AA30/MRR_Revenue!AA$34</f>
        <v>0.2057909687587256</v>
      </c>
      <c r="AB67" s="359">
        <f ca="1">MRR_Revenue!AB30/MRR_Revenue!AB$34</f>
        <v>0.20938005939939572</v>
      </c>
      <c r="AC67" s="359">
        <f ca="1">MRR_Revenue!AC30/MRR_Revenue!AC$34</f>
        <v>0.21300848738243769</v>
      </c>
      <c r="AD67" s="359">
        <f ca="1">MRR_Revenue!AD30/MRR_Revenue!AD$34</f>
        <v>0.21667597399753932</v>
      </c>
      <c r="AE67" s="359">
        <f ca="1">MRR_Revenue!AE30/MRR_Revenue!AE$34</f>
        <v>0.22038221755539666</v>
      </c>
      <c r="AF67" s="359">
        <f ca="1">MRR_Revenue!AF30/MRR_Revenue!AF$34</f>
        <v>0.22412689327678603</v>
      </c>
      <c r="AG67" s="359">
        <f ca="1">MRR_Revenue!AG30/MRR_Revenue!AG$34</f>
        <v>0.22790965320942932</v>
      </c>
      <c r="AH67" s="359">
        <f ca="1">MRR_Revenue!AH30/MRR_Revenue!AH$34</f>
        <v>0.23173012617338412</v>
      </c>
      <c r="AI67" s="359">
        <f ca="1">MRR_Revenue!AI30/MRR_Revenue!AI$34</f>
        <v>0.23558791773564053</v>
      </c>
      <c r="AJ67" s="359">
        <f ca="1">MRR_Revenue!AJ30/MRR_Revenue!AJ$34</f>
        <v>0.23948261021454781</v>
      </c>
      <c r="AK67" s="359">
        <f ca="1">MRR_Revenue!AK30/MRR_Revenue!AK$34</f>
        <v>0.24341376271463758</v>
      </c>
      <c r="AL67" s="359">
        <f ca="1">MRR_Revenue!AL30/MRR_Revenue!AL$34</f>
        <v>0.24738091119234565</v>
      </c>
      <c r="AM67" s="359">
        <f ca="1">MRR_Revenue!AM30/MRR_Revenue!AM$34</f>
        <v>0.25138356855307104</v>
      </c>
      <c r="AN67" s="359">
        <f ca="1">MRR_Revenue!AN30/MRR_Revenue!AN$34</f>
        <v>0.25542122477994139</v>
      </c>
      <c r="AO67" s="359">
        <f ca="1">MRR_Revenue!AO30/MRR_Revenue!AO$34</f>
        <v>0.25949334709458322</v>
      </c>
      <c r="AP67" s="359">
        <f ca="1">MRR_Revenue!AP30/MRR_Revenue!AP$34</f>
        <v>0.26359938015012241</v>
      </c>
      <c r="AQ67" s="359">
        <f ca="1">MRR_Revenue!AQ30/MRR_Revenue!AQ$34</f>
        <v>0.26773874625656363</v>
      </c>
      <c r="AR67" s="359">
        <f ca="1">MRR_Revenue!AR30/MRR_Revenue!AR$34</f>
        <v>0.27191084563862145</v>
      </c>
      <c r="AS67" s="359">
        <f ca="1">MRR_Revenue!AS30/MRR_Revenue!AS$34</f>
        <v>0.27611505672599346</v>
      </c>
      <c r="AT67" s="359">
        <f ca="1">MRR_Revenue!AT30/MRR_Revenue!AT$34</f>
        <v>0.28035073647598935</v>
      </c>
      <c r="AU67" s="359">
        <f ca="1">MRR_Revenue!AU30/MRR_Revenue!AU$34</f>
        <v>0.28461722072834267</v>
      </c>
      <c r="AV67" s="359">
        <f ca="1">MRR_Revenue!AV30/MRR_Revenue!AV$34</f>
        <v>0.28891382459195331</v>
      </c>
      <c r="AW67" s="359">
        <f ca="1">MRR_Revenue!AW30/MRR_Revenue!AW$34</f>
        <v>0.29323984286322297</v>
      </c>
      <c r="AX67" s="359">
        <f ca="1">MRR_Revenue!AX30/MRR_Revenue!AX$34</f>
        <v>0.29759455047556355</v>
      </c>
      <c r="AY67" s="359">
        <f ca="1">MRR_Revenue!AY30/MRR_Revenue!AY$34</f>
        <v>0.30197720297957359</v>
      </c>
      <c r="AZ67" s="359">
        <f ca="1">MRR_Revenue!AZ30/MRR_Revenue!AZ$34</f>
        <v>0.30638703705329662</v>
      </c>
      <c r="BA67" s="359">
        <f ca="1">MRR_Revenue!BA30/MRR_Revenue!BA$34</f>
        <v>0.3108232710418915</v>
      </c>
      <c r="BB67" s="359">
        <f ca="1">MRR_Revenue!BB30/MRR_Revenue!BB$34</f>
        <v>0.31528510552596434</v>
      </c>
      <c r="BC67" s="359">
        <f ca="1">MRR_Revenue!BC30/MRR_Revenue!BC$34</f>
        <v>0.31977172391773345</v>
      </c>
      <c r="BD67" s="359">
        <f ca="1">MRR_Revenue!BD30/MRR_Revenue!BD$34</f>
        <v>0.32428229308411727</v>
      </c>
      <c r="BE67" s="359">
        <f ca="1">MRR_Revenue!BE30/MRR_Revenue!BE$34</f>
        <v>0.3288159639957654</v>
      </c>
    </row>
    <row r="68" spans="4:64" s="375" customFormat="1" ht="17" outlineLevel="1" thickBot="1" x14ac:dyDescent="0.25">
      <c r="I68" s="376" t="s">
        <v>189</v>
      </c>
      <c r="J68" s="377">
        <f>MRR_Revenue!J32/MRR_Revenue!J$34</f>
        <v>0.50011534102273802</v>
      </c>
      <c r="K68" s="377">
        <f>MRR_Revenue!K32/MRR_Revenue!K$34</f>
        <v>0.50444663977027027</v>
      </c>
      <c r="L68" s="377">
        <f>MRR_Revenue!L32/MRR_Revenue!L$34</f>
        <v>0.50879455708352739</v>
      </c>
      <c r="M68" s="377">
        <f>MRR_Revenue!M32/MRR_Revenue!M$34</f>
        <v>0.51315847723090613</v>
      </c>
      <c r="N68" s="377">
        <f>MRR_Revenue!N32/MRR_Revenue!N$34</f>
        <v>0.51753776746065949</v>
      </c>
      <c r="O68" s="377">
        <f>MRR_Revenue!O32/MRR_Revenue!O$34</f>
        <v>0.52193177818677039</v>
      </c>
      <c r="P68" s="377">
        <f>MRR_Revenue!P32/MRR_Revenue!P$34</f>
        <v>0.52633984320163829</v>
      </c>
      <c r="Q68" s="377">
        <f>MRR_Revenue!Q32/MRR_Revenue!Q$34</f>
        <v>0.53076127991594602</v>
      </c>
      <c r="R68" s="377">
        <f>MRR_Revenue!R32/MRR_Revenue!R$34</f>
        <v>0.53519538962601232</v>
      </c>
      <c r="S68" s="377">
        <f>MRR_Revenue!S32/MRR_Revenue!S$34</f>
        <v>0.53964145780887429</v>
      </c>
      <c r="T68" s="377">
        <f>MRR_Revenue!T32/MRR_Revenue!T$34</f>
        <v>0.54409875444528621</v>
      </c>
      <c r="U68" s="377">
        <f>MRR_Revenue!U32/MRR_Revenue!U$34</f>
        <v>0.54856653437074909</v>
      </c>
      <c r="V68" s="377">
        <f>MRR_Revenue!V32/MRR_Revenue!V$34</f>
        <v>0.55065453930960195</v>
      </c>
      <c r="W68" s="378">
        <f ca="1">MRR_Revenue!W32/MRR_Revenue!W$34</f>
        <v>0.55474636129313559</v>
      </c>
      <c r="X68" s="378">
        <f ca="1">MRR_Revenue!X32/MRR_Revenue!X$34</f>
        <v>0.55878195904078831</v>
      </c>
      <c r="Y68" s="378">
        <f ca="1">MRR_Revenue!Y32/MRR_Revenue!Y$34</f>
        <v>0.56282735675693651</v>
      </c>
      <c r="Z68" s="378">
        <f ca="1">MRR_Revenue!Z32/MRR_Revenue!Z$34</f>
        <v>0.56688195424315302</v>
      </c>
      <c r="AA68" s="378">
        <f ca="1">MRR_Revenue!AA32/MRR_Revenue!AA$34</f>
        <v>0.57094513929542501</v>
      </c>
      <c r="AB68" s="378">
        <f ca="1">MRR_Revenue!AB32/MRR_Revenue!AB$34</f>
        <v>0.57501628799564042</v>
      </c>
      <c r="AC68" s="378">
        <f ca="1">MRR_Revenue!AC32/MRR_Revenue!AC$34</f>
        <v>0.57909476502369317</v>
      </c>
      <c r="AD68" s="378">
        <f ca="1">MRR_Revenue!AD32/MRR_Revenue!AD$34</f>
        <v>0.58317992399012597</v>
      </c>
      <c r="AE68" s="378">
        <f ca="1">MRR_Revenue!AE32/MRR_Revenue!AE$34</f>
        <v>0.58727110778917413</v>
      </c>
      <c r="AF68" s="378">
        <f ca="1">MRR_Revenue!AF32/MRR_Revenue!AF$34</f>
        <v>0.59136764897202898</v>
      </c>
      <c r="AG68" s="378">
        <f ca="1">MRR_Revenue!AG32/MRR_Revenue!AG$34</f>
        <v>0.59546887014007821</v>
      </c>
      <c r="AH68" s="378">
        <f ca="1">MRR_Revenue!AH32/MRR_Revenue!AH$34</f>
        <v>0.59957408435782933</v>
      </c>
      <c r="AI68" s="378">
        <f ca="1">MRR_Revenue!AI32/MRR_Revenue!AI$34</f>
        <v>0.60368259558517168</v>
      </c>
      <c r="AJ68" s="378">
        <f ca="1">MRR_Revenue!AJ32/MRR_Revenue!AJ$34</f>
        <v>0.60779369912856906</v>
      </c>
      <c r="AK68" s="378">
        <f ca="1">MRR_Revenue!AK32/MRR_Revenue!AK$34</f>
        <v>0.61190668211072785</v>
      </c>
      <c r="AL68" s="378">
        <f ca="1">MRR_Revenue!AL32/MRR_Revenue!AL$34</f>
        <v>0.61602082395822599</v>
      </c>
      <c r="AM68" s="378">
        <f ca="1">MRR_Revenue!AM32/MRR_Revenue!AM$34</f>
        <v>0.62013539690653363</v>
      </c>
      <c r="AN68" s="378">
        <f ca="1">MRR_Revenue!AN32/MRR_Revenue!AN$34</f>
        <v>0.62424966652180647</v>
      </c>
      <c r="AO68" s="378">
        <f ca="1">MRR_Revenue!AO32/MRR_Revenue!AO$34</f>
        <v>0.62836289223876995</v>
      </c>
      <c r="AP68" s="378">
        <f ca="1">MRR_Revenue!AP32/MRR_Revenue!AP$34</f>
        <v>0.63247432791397296</v>
      </c>
      <c r="AQ68" s="378">
        <f ca="1">MRR_Revenue!AQ32/MRR_Revenue!AQ$34</f>
        <v>0.63658322239362597</v>
      </c>
      <c r="AR68" s="378">
        <f ca="1">MRR_Revenue!AR32/MRR_Revenue!AR$34</f>
        <v>0.6406888200951969</v>
      </c>
      <c r="AS68" s="378">
        <f ca="1">MRR_Revenue!AS32/MRR_Revenue!AS$34</f>
        <v>0.6447903616018863</v>
      </c>
      <c r="AT68" s="378">
        <f ca="1">MRR_Revenue!AT32/MRR_Revenue!AT$34</f>
        <v>0.64888708426905872</v>
      </c>
      <c r="AU68" s="378">
        <f ca="1">MRR_Revenue!AU32/MRR_Revenue!AU$34</f>
        <v>0.65297822284166296</v>
      </c>
      <c r="AV68" s="378">
        <f ca="1">MRR_Revenue!AV32/MRR_Revenue!AV$34</f>
        <v>0.65706301008163082</v>
      </c>
      <c r="AW68" s="378">
        <f ca="1">MRR_Revenue!AW32/MRR_Revenue!AW$34</f>
        <v>0.66114067740420512</v>
      </c>
      <c r="AX68" s="378">
        <f ca="1">MRR_Revenue!AX32/MRR_Revenue!AX$34</f>
        <v>0.66521045552211633</v>
      </c>
      <c r="AY68" s="378">
        <f ca="1">MRR_Revenue!AY32/MRR_Revenue!AY$34</f>
        <v>0.66927157509648405</v>
      </c>
      <c r="AZ68" s="378">
        <f ca="1">MRR_Revenue!AZ32/MRR_Revenue!AZ$34</f>
        <v>0.67332326739329851</v>
      </c>
      <c r="BA68" s="378">
        <f ca="1">MRR_Revenue!BA32/MRR_Revenue!BA$34</f>
        <v>0.67736476494430664</v>
      </c>
      <c r="BB68" s="378">
        <f ca="1">MRR_Revenue!BB32/MRR_Revenue!BB$34</f>
        <v>0.68139530221110178</v>
      </c>
      <c r="BC68" s="378">
        <f ca="1">MRR_Revenue!BC32/MRR_Revenue!BC$34</f>
        <v>0.68541411625120019</v>
      </c>
      <c r="BD68" s="378">
        <f ca="1">MRR_Revenue!BD32/MRR_Revenue!BD$34</f>
        <v>0.68942044738486941</v>
      </c>
      <c r="BE68" s="378">
        <f ca="1">MRR_Revenue!BE32/MRR_Revenue!BE$34</f>
        <v>0.69341353986146137</v>
      </c>
    </row>
    <row r="69" spans="4:64" s="355" customFormat="1" ht="17" outlineLevel="1" thickTop="1" x14ac:dyDescent="0.2">
      <c r="I69" s="261"/>
      <c r="J69" s="356"/>
      <c r="K69" s="356"/>
      <c r="L69" s="356"/>
      <c r="M69" s="356"/>
      <c r="N69" s="356"/>
      <c r="O69" s="356"/>
      <c r="P69" s="356"/>
      <c r="Q69" s="356"/>
      <c r="R69" s="356"/>
      <c r="S69" s="356"/>
      <c r="T69" s="356"/>
      <c r="U69" s="356"/>
      <c r="V69" s="356"/>
      <c r="W69" s="357"/>
      <c r="X69" s="357"/>
      <c r="Y69" s="357"/>
      <c r="Z69" s="357"/>
      <c r="AA69" s="357"/>
      <c r="AB69" s="357"/>
      <c r="AC69" s="357"/>
      <c r="AD69" s="357"/>
      <c r="AE69" s="357"/>
      <c r="AF69" s="357"/>
      <c r="AG69" s="357"/>
      <c r="AH69" s="357"/>
      <c r="AI69" s="357"/>
      <c r="AJ69" s="357"/>
      <c r="AK69" s="357"/>
      <c r="AL69" s="357"/>
      <c r="AM69" s="357"/>
      <c r="AN69" s="357"/>
      <c r="AO69" s="357"/>
      <c r="AP69" s="357"/>
      <c r="AQ69" s="357"/>
      <c r="AR69" s="357"/>
      <c r="AS69" s="357"/>
      <c r="AT69" s="357"/>
      <c r="AU69" s="357"/>
      <c r="AV69" s="357"/>
      <c r="AW69" s="357"/>
      <c r="AX69" s="357"/>
      <c r="AY69" s="357"/>
      <c r="AZ69" s="357"/>
      <c r="BA69" s="357"/>
      <c r="BB69" s="357"/>
      <c r="BC69" s="357"/>
      <c r="BD69" s="357"/>
      <c r="BE69" s="357"/>
    </row>
    <row r="70" spans="4:64" s="373" customFormat="1" outlineLevel="1" x14ac:dyDescent="0.2">
      <c r="I70" s="374" t="s">
        <v>221</v>
      </c>
      <c r="J70" s="371"/>
      <c r="K70" s="371"/>
      <c r="M70" s="371"/>
      <c r="N70" s="371"/>
      <c r="O70" s="371"/>
      <c r="P70" s="371"/>
      <c r="Q70" s="371"/>
      <c r="R70" s="371"/>
      <c r="S70" s="371"/>
      <c r="T70" s="371"/>
      <c r="U70" s="371"/>
      <c r="V70" s="371"/>
      <c r="W70" s="372"/>
      <c r="X70" s="372"/>
      <c r="Y70" s="372"/>
      <c r="Z70" s="372"/>
      <c r="AA70" s="372"/>
      <c r="AB70" s="372"/>
      <c r="AC70" s="372"/>
      <c r="AD70" s="372"/>
      <c r="AE70" s="372"/>
      <c r="AF70" s="372"/>
      <c r="AG70" s="372"/>
      <c r="AH70" s="372"/>
      <c r="AI70" s="372"/>
      <c r="AJ70" s="372"/>
      <c r="AK70" s="372"/>
      <c r="AL70" s="372"/>
      <c r="AM70" s="372"/>
      <c r="AN70" s="372"/>
      <c r="AO70" s="372"/>
      <c r="AP70" s="372"/>
      <c r="AQ70" s="372"/>
      <c r="AR70" s="372"/>
      <c r="AS70" s="372"/>
      <c r="AT70" s="372"/>
      <c r="AU70" s="372"/>
      <c r="AV70" s="372"/>
      <c r="AW70" s="372"/>
      <c r="AX70" s="372"/>
      <c r="AY70" s="372"/>
      <c r="AZ70" s="372"/>
      <c r="BA70" s="372"/>
      <c r="BB70" s="372"/>
      <c r="BC70" s="372"/>
      <c r="BD70" s="372"/>
      <c r="BE70" s="372"/>
    </row>
    <row r="71" spans="4:64" s="360" customFormat="1" outlineLevel="1" x14ac:dyDescent="0.2">
      <c r="I71" s="361" t="s">
        <v>163</v>
      </c>
      <c r="J71" s="367">
        <f>Costs!J82/MRR_Revenue!J42</f>
        <v>2.3957478190417252</v>
      </c>
      <c r="K71" s="367">
        <f>Costs!K82/MRR_Revenue!K42</f>
        <v>2.484430311194838</v>
      </c>
      <c r="L71" s="367">
        <f>Costs!L82/MRR_Revenue!L42</f>
        <v>2.5621976023525361</v>
      </c>
      <c r="M71" s="367">
        <f>Costs!M82/MRR_Revenue!M42</f>
        <v>2.6296037725532635</v>
      </c>
      <c r="N71" s="367">
        <f>Costs!N82/MRR_Revenue!N42</f>
        <v>2.687196759189153</v>
      </c>
      <c r="O71" s="367">
        <f>Costs!O82/MRR_Revenue!O42</f>
        <v>2.7355165894974856</v>
      </c>
      <c r="P71" s="367">
        <f>Costs!P82/MRR_Revenue!P42</f>
        <v>2.7750937773564996</v>
      </c>
      <c r="Q71" s="367">
        <f>Costs!Q82/MRR_Revenue!Q42</f>
        <v>2.8064478847605074</v>
      </c>
      <c r="R71" s="367">
        <f>Costs!R82/MRR_Revenue!R42</f>
        <v>2.8300862465471504</v>
      </c>
      <c r="S71" s="367">
        <f>Costs!S82/MRR_Revenue!S42</f>
        <v>2.8465028553465719</v>
      </c>
      <c r="T71" s="367">
        <f>Costs!T82/MRR_Revenue!T42</f>
        <v>2.8561774023231261</v>
      </c>
      <c r="U71" s="367">
        <f>Costs!U82/MRR_Revenue!U42</f>
        <v>2.8595744680851065</v>
      </c>
      <c r="V71" s="367">
        <f>Costs!V82/MRR_Revenue!V42</f>
        <v>2.8571428571428572</v>
      </c>
      <c r="W71" s="369">
        <f ca="1">Costs!W82/MRR_Revenue!W42</f>
        <v>2.670107637160037</v>
      </c>
      <c r="X71" s="369">
        <f ca="1">Costs!X82/MRR_Revenue!X42</f>
        <v>2.5514619275619337</v>
      </c>
      <c r="Y71" s="369">
        <f ca="1">Costs!Y82/MRR_Revenue!Y42</f>
        <v>2.4299637405351753</v>
      </c>
      <c r="Z71" s="369">
        <f ca="1">Costs!Z82/MRR_Revenue!Z42</f>
        <v>2.3142511814620712</v>
      </c>
      <c r="AA71" s="369">
        <f ca="1">Costs!AA82/MRR_Revenue!AA42</f>
        <v>2.2040487442495915</v>
      </c>
      <c r="AB71" s="369">
        <f ca="1">Costs!AB82/MRR_Revenue!AB42</f>
        <v>2.0990940421424678</v>
      </c>
      <c r="AC71" s="369">
        <f ca="1">Costs!AC82/MRR_Revenue!AC42</f>
        <v>1.9991371829928266</v>
      </c>
      <c r="AD71" s="369">
        <f ca="1">Costs!AD82/MRR_Revenue!AD42</f>
        <v>1.9039401742788822</v>
      </c>
      <c r="AE71" s="369">
        <f ca="1">Costs!AE82/MRR_Revenue!AE42</f>
        <v>1.8132763564560783</v>
      </c>
      <c r="AF71" s="369">
        <f ca="1">Costs!AF82/MRR_Revenue!AF42</f>
        <v>1.7269298632915031</v>
      </c>
      <c r="AG71" s="369">
        <f ca="1">Costs!AG82/MRR_Revenue!AG42</f>
        <v>1.6446951078966694</v>
      </c>
      <c r="AH71" s="369">
        <f ca="1">Costs!AH82/MRR_Revenue!AH42</f>
        <v>1.5663762932349232</v>
      </c>
      <c r="AI71" s="369">
        <f ca="1">Costs!AI82/MRR_Revenue!AI42</f>
        <v>1.4917869459380224</v>
      </c>
      <c r="AJ71" s="369">
        <f ca="1">Costs!AJ82/MRR_Revenue!AJ42</f>
        <v>1.4207494723219258</v>
      </c>
      <c r="AK71" s="369">
        <f ca="1">Costs!AK82/MRR_Revenue!AK42</f>
        <v>1.3530947355446912</v>
      </c>
      <c r="AL71" s="369">
        <f ca="1">Costs!AL82/MRR_Revenue!AL42</f>
        <v>1.2886616528997059</v>
      </c>
      <c r="AM71" s="369">
        <f ca="1">Costs!AM82/MRR_Revenue!AM42</f>
        <v>1.2272968122854342</v>
      </c>
      <c r="AN71" s="369">
        <f ca="1">Costs!AN82/MRR_Revenue!AN42</f>
        <v>1.1688541069385088</v>
      </c>
      <c r="AO71" s="369">
        <f ca="1">Costs!AO82/MRR_Revenue!AO42</f>
        <v>1.1131943875604842</v>
      </c>
      <c r="AP71" s="369">
        <f ca="1">Costs!AP82/MRR_Revenue!AP42</f>
        <v>1.060185131009985</v>
      </c>
      <c r="AQ71" s="369">
        <f ca="1">Costs!AQ82/MRR_Revenue!AQ42</f>
        <v>1.0097001247714144</v>
      </c>
      <c r="AR71" s="369">
        <f ca="1">Costs!AR82/MRR_Revenue!AR42</f>
        <v>0.96161916644896595</v>
      </c>
      <c r="AS71" s="369">
        <f ca="1">Costs!AS82/MRR_Revenue!AS42</f>
        <v>0.91582777757044376</v>
      </c>
      <c r="AT71" s="369">
        <f ca="1">Costs!AT82/MRR_Revenue!AT42</f>
        <v>0.87221693101947029</v>
      </c>
      <c r="AU71" s="369">
        <f ca="1">Costs!AU82/MRR_Revenue!AU42</f>
        <v>0.83068279144711443</v>
      </c>
      <c r="AV71" s="369">
        <f ca="1">Costs!AV82/MRR_Revenue!AV42</f>
        <v>0.79112646804487086</v>
      </c>
      <c r="AW71" s="369">
        <f ca="1">Costs!AW82/MRR_Revenue!AW42</f>
        <v>0.75345377909035316</v>
      </c>
      <c r="AX71" s="369">
        <f ca="1">Costs!AX82/MRR_Revenue!AX42</f>
        <v>0.71757502770509818</v>
      </c>
      <c r="AY71" s="369">
        <f ca="1">Costs!AY82/MRR_Revenue!AY42</f>
        <v>0.68340478829056983</v>
      </c>
      <c r="AZ71" s="369">
        <f ca="1">Costs!AZ82/MRR_Revenue!AZ42</f>
        <v>0.65086170313387604</v>
      </c>
      <c r="BA71" s="369">
        <f ca="1">Costs!BA82/MRR_Revenue!BA42</f>
        <v>0.61986828869892951</v>
      </c>
      <c r="BB71" s="369">
        <f ca="1">Costs!BB82/MRR_Revenue!BB42</f>
        <v>0.59035075114183766</v>
      </c>
      <c r="BC71" s="369">
        <f ca="1">Costs!BC82/MRR_Revenue!BC42</f>
        <v>0.56223881061127401</v>
      </c>
      <c r="BD71" s="369">
        <f ca="1">Costs!BD82/MRR_Revenue!BD42</f>
        <v>0.535465533915499</v>
      </c>
      <c r="BE71" s="369">
        <f ca="1">Costs!BE82/MRR_Revenue!BE42</f>
        <v>0.50996717515761814</v>
      </c>
    </row>
    <row r="72" spans="4:64" s="360" customFormat="1" outlineLevel="1" x14ac:dyDescent="0.2">
      <c r="I72" s="361" t="s">
        <v>164</v>
      </c>
      <c r="J72" s="367">
        <f>Costs!J84/MRR_Revenue!J44</f>
        <v>14.593083669156741</v>
      </c>
      <c r="K72" s="367">
        <f>Costs!K84/MRR_Revenue!K44</f>
        <v>13.754799961088787</v>
      </c>
      <c r="L72" s="367">
        <f>Costs!L84/MRR_Revenue!L44</f>
        <v>12.97235792370536</v>
      </c>
      <c r="M72" s="367">
        <f>Costs!M84/MRR_Revenue!M44</f>
        <v>12.241200002683339</v>
      </c>
      <c r="N72" s="367">
        <f>Costs!N84/MRR_Revenue!N44</f>
        <v>11.557232577230272</v>
      </c>
      <c r="O72" s="367">
        <f>Costs!O84/MRR_Revenue!O44</f>
        <v>10.916768431820509</v>
      </c>
      <c r="P72" s="367">
        <f>Costs!P84/MRR_Revenue!P44</f>
        <v>10.316477603852872</v>
      </c>
      <c r="Q72" s="367">
        <f>Costs!Q84/MRR_Revenue!Q44</f>
        <v>9.7533452173616233</v>
      </c>
      <c r="R72" s="367">
        <f>Costs!R84/MRR_Revenue!R44</f>
        <v>9.2246351703534462</v>
      </c>
      <c r="S72" s="367">
        <f>Costs!S84/MRR_Revenue!S44</f>
        <v>8.7278587483566383</v>
      </c>
      <c r="T72" s="367">
        <f>Costs!T84/MRR_Revenue!T44</f>
        <v>8.2607474009553261</v>
      </c>
      <c r="U72" s="367">
        <f>Costs!U84/MRR_Revenue!U44</f>
        <v>7.8212290502793298</v>
      </c>
      <c r="V72" s="367">
        <f>Costs!V84/MRR_Revenue!V44</f>
        <v>7.4074074074074074</v>
      </c>
      <c r="W72" s="369">
        <f ca="1">Costs!W84/MRR_Revenue!W44</f>
        <v>7.1610165156820473</v>
      </c>
      <c r="X72" s="369">
        <f ca="1">Costs!X84/MRR_Revenue!X44</f>
        <v>6.8017794737318438</v>
      </c>
      <c r="Y72" s="369">
        <f ca="1">Costs!Y84/MRR_Revenue!Y44</f>
        <v>6.4778852130779461</v>
      </c>
      <c r="Z72" s="369">
        <f ca="1">Costs!Z84/MRR_Revenue!Z44</f>
        <v>6.1694144886456632</v>
      </c>
      <c r="AA72" s="369">
        <f ca="1">Costs!AA84/MRR_Revenue!AA44</f>
        <v>5.8756328463292027</v>
      </c>
      <c r="AB72" s="369">
        <f ca="1">Costs!AB84/MRR_Revenue!AB44</f>
        <v>5.5958408060278106</v>
      </c>
      <c r="AC72" s="369">
        <f ca="1">Costs!AC84/MRR_Revenue!AC44</f>
        <v>5.3293721962169629</v>
      </c>
      <c r="AD72" s="369">
        <f ca="1">Costs!AD84/MRR_Revenue!AD44</f>
        <v>5.0755925678256784</v>
      </c>
      <c r="AE72" s="369">
        <f ca="1">Costs!AE84/MRR_Revenue!AE44</f>
        <v>4.833897683643503</v>
      </c>
      <c r="AF72" s="369">
        <f ca="1">Costs!AF84/MRR_Revenue!AF44</f>
        <v>4.6037120796604789</v>
      </c>
      <c r="AG72" s="369">
        <f ca="1">Costs!AG84/MRR_Revenue!AG44</f>
        <v>4.3844876949147418</v>
      </c>
      <c r="AH72" s="369">
        <f ca="1">Costs!AH84/MRR_Revenue!AH44</f>
        <v>4.1757025665854686</v>
      </c>
      <c r="AI72" s="369">
        <f ca="1">Costs!AI84/MRR_Revenue!AI44</f>
        <v>3.9768595872242551</v>
      </c>
      <c r="AJ72" s="369">
        <f ca="1">Costs!AJ84/MRR_Revenue!AJ44</f>
        <v>3.7874853211659572</v>
      </c>
      <c r="AK72" s="369">
        <f ca="1">Costs!AK84/MRR_Revenue!AK44</f>
        <v>3.6071288773009114</v>
      </c>
      <c r="AL72" s="369">
        <f ca="1">Costs!AL84/MRR_Revenue!AL44</f>
        <v>3.4353608355246776</v>
      </c>
      <c r="AM72" s="369">
        <f ca="1">Costs!AM84/MRR_Revenue!AM44</f>
        <v>3.2717722243092169</v>
      </c>
      <c r="AN72" s="369">
        <f ca="1">Costs!AN84/MRR_Revenue!AN44</f>
        <v>3.1159735469611589</v>
      </c>
      <c r="AO72" s="369">
        <f ca="1">Costs!AO84/MRR_Revenue!AO44</f>
        <v>2.9675938542487219</v>
      </c>
      <c r="AP72" s="369">
        <f ca="1">Costs!AP84/MRR_Revenue!AP44</f>
        <v>2.8262798611892594</v>
      </c>
      <c r="AQ72" s="369">
        <f ca="1">Costs!AQ84/MRR_Revenue!AQ44</f>
        <v>2.6916951058945329</v>
      </c>
      <c r="AR72" s="369">
        <f ca="1">Costs!AR84/MRR_Revenue!AR44</f>
        <v>2.5635191484709829</v>
      </c>
      <c r="AS72" s="369">
        <f ca="1">Costs!AS84/MRR_Revenue!AS44</f>
        <v>2.4414468080676031</v>
      </c>
      <c r="AT72" s="369">
        <f ca="1">Costs!AT84/MRR_Revenue!AT44</f>
        <v>2.3251874362548599</v>
      </c>
      <c r="AU72" s="369">
        <f ca="1">Costs!AU84/MRR_Revenue!AU44</f>
        <v>2.2144642250046287</v>
      </c>
      <c r="AV72" s="369">
        <f ca="1">Costs!AV84/MRR_Revenue!AV44</f>
        <v>2.1090135476234559</v>
      </c>
      <c r="AW72" s="369">
        <f ca="1">Costs!AW84/MRR_Revenue!AW44</f>
        <v>2.0085843310699576</v>
      </c>
      <c r="AX72" s="369">
        <f ca="1">Costs!AX84/MRR_Revenue!AX44</f>
        <v>1.9129374581618641</v>
      </c>
      <c r="AY72" s="369">
        <f ca="1">Costs!AY84/MRR_Revenue!AY44</f>
        <v>1.8218451982493946</v>
      </c>
      <c r="AZ72" s="369">
        <f ca="1">Costs!AZ84/MRR_Revenue!AZ44</f>
        <v>1.7350906649994235</v>
      </c>
      <c r="BA72" s="369">
        <f ca="1">Costs!BA84/MRR_Revenue!BA44</f>
        <v>1.652467299999451</v>
      </c>
      <c r="BB72" s="369">
        <f ca="1">Costs!BB84/MRR_Revenue!BB44</f>
        <v>1.5737783809518582</v>
      </c>
      <c r="BC72" s="369">
        <f ca="1">Costs!BC84/MRR_Revenue!BC44</f>
        <v>1.4988365532874839</v>
      </c>
      <c r="BD72" s="369">
        <f ca="1">Costs!BD84/MRR_Revenue!BD44</f>
        <v>1.4274633840833182</v>
      </c>
      <c r="BE72" s="369">
        <f ca="1">Costs!BE84/MRR_Revenue!BE44</f>
        <v>1.3594889372222074</v>
      </c>
    </row>
    <row r="73" spans="4:64" s="362" customFormat="1" outlineLevel="1" x14ac:dyDescent="0.2">
      <c r="I73" s="363" t="s">
        <v>165</v>
      </c>
      <c r="J73" s="367">
        <f>Costs!J86/MRR_Revenue!J46</f>
        <v>10.200527029791354</v>
      </c>
      <c r="K73" s="367">
        <f>Costs!K86/MRR_Revenue!K46</f>
        <v>9.6522744496914221</v>
      </c>
      <c r="L73" s="367">
        <f>Costs!L86/MRR_Revenue!L46</f>
        <v>9.1366490352371521</v>
      </c>
      <c r="M73" s="367">
        <f>Costs!M86/MRR_Revenue!M46</f>
        <v>8.6513834278136681</v>
      </c>
      <c r="N73" s="367">
        <f>Costs!N86/MRR_Revenue!N46</f>
        <v>8.1944014178370619</v>
      </c>
      <c r="O73" s="367">
        <f>Costs!O86/MRR_Revenue!O46</f>
        <v>7.7637983786121225</v>
      </c>
      <c r="P73" s="367">
        <f>Costs!P86/MRR_Revenue!P46</f>
        <v>7.3578240668936639</v>
      </c>
      <c r="Q73" s="367">
        <f>Costs!Q86/MRR_Revenue!Q46</f>
        <v>6.9748674620096045</v>
      </c>
      <c r="R73" s="367">
        <f>Costs!R86/MRR_Revenue!R46</f>
        <v>6.6134433663913139</v>
      </c>
      <c r="S73" s="367">
        <f>Costs!S86/MRR_Revenue!S46</f>
        <v>6.2721805326036915</v>
      </c>
      <c r="T73" s="367">
        <f>Costs!T86/MRR_Revenue!T46</f>
        <v>5.9498111171073944</v>
      </c>
      <c r="U73" s="367">
        <f>Costs!U86/MRR_Revenue!U46</f>
        <v>5.645161290322581</v>
      </c>
      <c r="V73" s="367">
        <f>Costs!V86/MRR_Revenue!V46</f>
        <v>5.3571428571428568</v>
      </c>
      <c r="W73" s="369">
        <f ca="1">Costs!W86/MRR_Revenue!W46</f>
        <v>5.1512173303404847</v>
      </c>
      <c r="X73" s="369">
        <f ca="1">Costs!X86/MRR_Revenue!X46</f>
        <v>4.8975252659958555</v>
      </c>
      <c r="Y73" s="369">
        <f ca="1">Costs!Y86/MRR_Revenue!Y46</f>
        <v>4.6643097771389099</v>
      </c>
      <c r="Z73" s="369">
        <f ca="1">Costs!Z86/MRR_Revenue!Z46</f>
        <v>4.4421997877513419</v>
      </c>
      <c r="AA73" s="369">
        <f ca="1">Costs!AA86/MRR_Revenue!AA46</f>
        <v>4.2306664645250871</v>
      </c>
      <c r="AB73" s="369">
        <f ca="1">Costs!AB86/MRR_Revenue!AB46</f>
        <v>4.0292061566905586</v>
      </c>
      <c r="AC73" s="369">
        <f ca="1">Costs!AC86/MRR_Revenue!AC46</f>
        <v>3.8373391968481512</v>
      </c>
      <c r="AD73" s="369">
        <f ca="1">Costs!AD86/MRR_Revenue!AD46</f>
        <v>3.654608758903001</v>
      </c>
      <c r="AE73" s="369">
        <f ca="1">Costs!AE86/MRR_Revenue!AE46</f>
        <v>3.4805797703838102</v>
      </c>
      <c r="AF73" s="369">
        <f ca="1">Costs!AF86/MRR_Revenue!AF46</f>
        <v>3.3148378765560098</v>
      </c>
      <c r="AG73" s="369">
        <f ca="1">Costs!AG86/MRR_Revenue!AG46</f>
        <v>3.1569884538628661</v>
      </c>
      <c r="AH73" s="369">
        <f ca="1">Costs!AH86/MRR_Revenue!AH46</f>
        <v>3.0066556703455869</v>
      </c>
      <c r="AI73" s="369">
        <f ca="1">Costs!AI86/MRR_Revenue!AI46</f>
        <v>2.8634815908053208</v>
      </c>
      <c r="AJ73" s="369">
        <f ca="1">Costs!AJ86/MRR_Revenue!AJ46</f>
        <v>2.7271253245764959</v>
      </c>
      <c r="AK73" s="369">
        <f ca="1">Costs!AK86/MRR_Revenue!AK46</f>
        <v>2.5972622138823769</v>
      </c>
      <c r="AL73" s="369">
        <f ca="1">Costs!AL86/MRR_Revenue!AL46</f>
        <v>2.4735830608403591</v>
      </c>
      <c r="AM73" s="369">
        <f ca="1">Costs!AM86/MRR_Revenue!AM46</f>
        <v>2.3557933912765323</v>
      </c>
      <c r="AN73" s="369">
        <f ca="1">Costs!AN86/MRR_Revenue!AN46</f>
        <v>2.2436127535966968</v>
      </c>
      <c r="AO73" s="369">
        <f ca="1">Costs!AO86/MRR_Revenue!AO46</f>
        <v>2.1367740510444735</v>
      </c>
      <c r="AP73" s="369">
        <f ca="1">Costs!AP86/MRR_Revenue!AP46</f>
        <v>2.0350229057566414</v>
      </c>
      <c r="AQ73" s="369">
        <f ca="1">Costs!AQ86/MRR_Revenue!AQ46</f>
        <v>1.9381170531015632</v>
      </c>
      <c r="AR73" s="369">
        <f ca="1">Costs!AR86/MRR_Revenue!AR46</f>
        <v>1.8458257648586314</v>
      </c>
      <c r="AS73" s="369">
        <f ca="1">Costs!AS86/MRR_Revenue!AS46</f>
        <v>1.7579292998653631</v>
      </c>
      <c r="AT73" s="369">
        <f ca="1">Costs!AT86/MRR_Revenue!AT46</f>
        <v>1.6742183808241553</v>
      </c>
      <c r="AU73" s="369">
        <f ca="1">Costs!AU86/MRR_Revenue!AU46</f>
        <v>1.5944936960230052</v>
      </c>
      <c r="AV73" s="369">
        <f ca="1">Costs!AV86/MRR_Revenue!AV46</f>
        <v>1.5185654247838143</v>
      </c>
      <c r="AW73" s="369">
        <f ca="1">Costs!AW86/MRR_Revenue!AW46</f>
        <v>1.4462527855083944</v>
      </c>
      <c r="AX73" s="369">
        <f ca="1">Costs!AX86/MRR_Revenue!AX46</f>
        <v>1.3773836052460899</v>
      </c>
      <c r="AY73" s="369">
        <f ca="1">Costs!AY86/MRR_Revenue!AY46</f>
        <v>1.311793909758181</v>
      </c>
      <c r="AZ73" s="369">
        <f ca="1">Costs!AZ86/MRR_Revenue!AZ46</f>
        <v>1.2493275331030296</v>
      </c>
      <c r="BA73" s="369">
        <f ca="1">Costs!BA86/MRR_Revenue!BA46</f>
        <v>1.1898357458124091</v>
      </c>
      <c r="BB73" s="369">
        <f ca="1">Costs!BB86/MRR_Revenue!BB46</f>
        <v>1.1331769007737231</v>
      </c>
      <c r="BC73" s="369">
        <f ca="1">Costs!BC86/MRR_Revenue!BC46</f>
        <v>1.0792160959749741</v>
      </c>
      <c r="BD73" s="369">
        <f ca="1">Costs!BD86/MRR_Revenue!BD46</f>
        <v>1.0278248533094994</v>
      </c>
      <c r="BE73" s="369">
        <f ca="1">Costs!BE86/MRR_Revenue!BE46</f>
        <v>0.9788808126757137</v>
      </c>
    </row>
    <row r="74" spans="4:64" s="362" customFormat="1" outlineLevel="1" x14ac:dyDescent="0.2">
      <c r="I74" s="364" t="s">
        <v>161</v>
      </c>
      <c r="J74" s="367">
        <f>Costs!J88/MRR_Revenue!J48</f>
        <v>8.0214915895655157</v>
      </c>
      <c r="K74" s="367">
        <f>Costs!K88/MRR_Revenue!K48</f>
        <v>7.7155308821691522</v>
      </c>
      <c r="L74" s="367">
        <f>Costs!L88/MRR_Revenue!L48</f>
        <v>7.4205199664305708</v>
      </c>
      <c r="M74" s="367">
        <f>Costs!M88/MRR_Revenue!M48</f>
        <v>7.1361097935011761</v>
      </c>
      <c r="N74" s="367">
        <f>Costs!N88/MRR_Revenue!N48</f>
        <v>6.8619597278203157</v>
      </c>
      <c r="O74" s="367">
        <f>Costs!O88/MRR_Revenue!O48</f>
        <v>6.597737537343753</v>
      </c>
      <c r="P74" s="367">
        <f>Costs!P88/MRR_Revenue!P48</f>
        <v>6.3431193656250029</v>
      </c>
      <c r="Q74" s="367">
        <f>Costs!Q88/MRR_Revenue!Q48</f>
        <v>6.0977896875000015</v>
      </c>
      <c r="R74" s="367">
        <f>Costs!R88/MRR_Revenue!R48</f>
        <v>5.8614412500000022</v>
      </c>
      <c r="S74" s="367">
        <f>Costs!S88/MRR_Revenue!S48</f>
        <v>5.6337750000000018</v>
      </c>
      <c r="T74" s="367">
        <f>Costs!T88/MRR_Revenue!T48</f>
        <v>5.4145000000000012</v>
      </c>
      <c r="U74" s="367">
        <f>Costs!U88/MRR_Revenue!U48</f>
        <v>5.203333333333334</v>
      </c>
      <c r="V74" s="367">
        <f>Costs!V88/MRR_Revenue!V48</f>
        <v>5</v>
      </c>
      <c r="W74" s="369">
        <f ca="1">Costs!W88/MRR_Revenue!W48</f>
        <v>4.7619047619047628</v>
      </c>
      <c r="X74" s="369">
        <f ca="1">Costs!X88/MRR_Revenue!X48</f>
        <v>4.5351473922902494</v>
      </c>
      <c r="Y74" s="369">
        <f ca="1">Costs!Y88/MRR_Revenue!Y48</f>
        <v>4.3191879926573806</v>
      </c>
      <c r="Z74" s="369">
        <f ca="1">Costs!Z88/MRR_Revenue!Z48</f>
        <v>4.1135123739594093</v>
      </c>
      <c r="AA74" s="369">
        <f ca="1">Costs!AA88/MRR_Revenue!AA48</f>
        <v>3.9176308323422946</v>
      </c>
      <c r="AB74" s="369">
        <f ca="1">Costs!AB88/MRR_Revenue!AB48</f>
        <v>3.7310769831831374</v>
      </c>
      <c r="AC74" s="369">
        <f ca="1">Costs!AC88/MRR_Revenue!AC48</f>
        <v>3.5534066506506066</v>
      </c>
      <c r="AD74" s="369">
        <f ca="1">Costs!AD88/MRR_Revenue!AD48</f>
        <v>3.3841968101434352</v>
      </c>
      <c r="AE74" s="369">
        <f ca="1">Costs!AE88/MRR_Revenue!AE48</f>
        <v>3.2230445810889856</v>
      </c>
      <c r="AF74" s="369">
        <f ca="1">Costs!AF88/MRR_Revenue!AF48</f>
        <v>3.0695662677037951</v>
      </c>
      <c r="AG74" s="369">
        <f ca="1">Costs!AG88/MRR_Revenue!AG48</f>
        <v>2.9233964454321861</v>
      </c>
      <c r="AH74" s="369">
        <f ca="1">Costs!AH88/MRR_Revenue!AH48</f>
        <v>2.7841870908877961</v>
      </c>
      <c r="AI74" s="369">
        <f ca="1">Costs!AI88/MRR_Revenue!AI48</f>
        <v>2.6516067532264729</v>
      </c>
      <c r="AJ74" s="369">
        <f ca="1">Costs!AJ88/MRR_Revenue!AJ48</f>
        <v>2.525339764977593</v>
      </c>
      <c r="AK74" s="369">
        <f ca="1">Costs!AK88/MRR_Revenue!AK48</f>
        <v>2.4050854904548502</v>
      </c>
      <c r="AL74" s="369">
        <f ca="1">Costs!AL88/MRR_Revenue!AL48</f>
        <v>2.2905576099570002</v>
      </c>
      <c r="AM74" s="369">
        <f ca="1">Costs!AM88/MRR_Revenue!AM48</f>
        <v>2.1814834380542858</v>
      </c>
      <c r="AN74" s="369">
        <f ca="1">Costs!AN88/MRR_Revenue!AN48</f>
        <v>2.0776032743374149</v>
      </c>
      <c r="AO74" s="369">
        <f ca="1">Costs!AO88/MRR_Revenue!AO48</f>
        <v>1.9786697850832522</v>
      </c>
      <c r="AP74" s="369">
        <f ca="1">Costs!AP88/MRR_Revenue!AP48</f>
        <v>1.8844474143650021</v>
      </c>
      <c r="AQ74" s="369">
        <f ca="1">Costs!AQ88/MRR_Revenue!AQ48</f>
        <v>1.7947118232047639</v>
      </c>
      <c r="AR74" s="369">
        <f ca="1">Costs!AR88/MRR_Revenue!AR48</f>
        <v>1.7092493554331081</v>
      </c>
      <c r="AS74" s="369">
        <f ca="1">Costs!AS88/MRR_Revenue!AS48</f>
        <v>1.6278565289839129</v>
      </c>
      <c r="AT74" s="369">
        <f ca="1">Costs!AT88/MRR_Revenue!AT48</f>
        <v>1.5503395514132503</v>
      </c>
      <c r="AU74" s="369">
        <f ca="1">Costs!AU88/MRR_Revenue!AU48</f>
        <v>1.4765138584888096</v>
      </c>
      <c r="AV74" s="369">
        <f ca="1">Costs!AV88/MRR_Revenue!AV48</f>
        <v>1.4062036747512474</v>
      </c>
      <c r="AW74" s="369">
        <f ca="1">Costs!AW88/MRR_Revenue!AW48</f>
        <v>1.3392415950011876</v>
      </c>
      <c r="AX74" s="369">
        <f ca="1">Costs!AX88/MRR_Revenue!AX48</f>
        <v>1.2754681857154166</v>
      </c>
      <c r="AY74" s="369">
        <f ca="1">Costs!AY88/MRR_Revenue!AY48</f>
        <v>1.2147316054432542</v>
      </c>
      <c r="AZ74" s="369">
        <f ca="1">Costs!AZ88/MRR_Revenue!AZ48</f>
        <v>1.1568872432792898</v>
      </c>
      <c r="BA74" s="369">
        <f ca="1">Costs!BA88/MRR_Revenue!BA48</f>
        <v>1.1017973745517047</v>
      </c>
      <c r="BB74" s="369">
        <f ca="1">Costs!BB88/MRR_Revenue!BB48</f>
        <v>1.0493308329063853</v>
      </c>
      <c r="BC74" s="369">
        <f ca="1">Costs!BC88/MRR_Revenue!BC48</f>
        <v>0.99936269800608113</v>
      </c>
      <c r="BD74" s="369">
        <f ca="1">Costs!BD88/MRR_Revenue!BD48</f>
        <v>0.95177399810102981</v>
      </c>
      <c r="BE74" s="369">
        <f ca="1">Costs!BE88/MRR_Revenue!BE48</f>
        <v>0.90645142676288537</v>
      </c>
    </row>
    <row r="75" spans="4:64" s="362" customFormat="1" outlineLevel="1" x14ac:dyDescent="0.2">
      <c r="I75" s="364" t="s">
        <v>167</v>
      </c>
      <c r="J75" s="367">
        <f>Costs!J90/MRR_Revenue!J50</f>
        <v>19.953959178023666</v>
      </c>
      <c r="K75" s="367">
        <f>Costs!K90/MRR_Revenue!K50</f>
        <v>19.003770645736825</v>
      </c>
      <c r="L75" s="367">
        <f>Costs!L90/MRR_Revenue!L50</f>
        <v>18.098829186416022</v>
      </c>
      <c r="M75" s="367">
        <f>Costs!M90/MRR_Revenue!M50</f>
        <v>17.236980177539071</v>
      </c>
      <c r="N75" s="367">
        <f>Costs!N90/MRR_Revenue!N50</f>
        <v>16.416171597656255</v>
      </c>
      <c r="O75" s="367">
        <f>Costs!O90/MRR_Revenue!O50</f>
        <v>15.634449140625005</v>
      </c>
      <c r="P75" s="367">
        <f>Costs!P90/MRR_Revenue!P50</f>
        <v>14.889951562500004</v>
      </c>
      <c r="Q75" s="367">
        <f>Costs!Q90/MRR_Revenue!Q50</f>
        <v>14.180906250000003</v>
      </c>
      <c r="R75" s="367">
        <f>Costs!R90/MRR_Revenue!R50</f>
        <v>13.505625000000002</v>
      </c>
      <c r="S75" s="367">
        <f>Costs!S90/MRR_Revenue!S50</f>
        <v>12.862500000000002</v>
      </c>
      <c r="T75" s="367">
        <f>Costs!T90/MRR_Revenue!T50</f>
        <v>12.250000000000002</v>
      </c>
      <c r="U75" s="367">
        <f>Costs!U90/MRR_Revenue!U50</f>
        <v>11.666666666666668</v>
      </c>
      <c r="V75" s="367">
        <f>Costs!V90/MRR_Revenue!V50</f>
        <v>11.111111111111111</v>
      </c>
      <c r="W75" s="369">
        <f ca="1">Costs!W90/MRR_Revenue!W50</f>
        <v>10.582010582010582</v>
      </c>
      <c r="X75" s="369">
        <f ca="1">Costs!X90/MRR_Revenue!X50</f>
        <v>10.078105316200554</v>
      </c>
      <c r="Y75" s="369">
        <f ca="1">Costs!Y90/MRR_Revenue!Y50</f>
        <v>9.5981955392386222</v>
      </c>
      <c r="Z75" s="369">
        <f ca="1">Costs!Z90/MRR_Revenue!Z50</f>
        <v>9.1411386087986877</v>
      </c>
      <c r="AA75" s="369">
        <f ca="1">Costs!AA90/MRR_Revenue!AA50</f>
        <v>8.7058462940939894</v>
      </c>
      <c r="AB75" s="369">
        <f ca="1">Costs!AB90/MRR_Revenue!AB50</f>
        <v>8.2912821848514167</v>
      </c>
      <c r="AC75" s="369">
        <f ca="1">Costs!AC90/MRR_Revenue!AC50</f>
        <v>7.8964592236680158</v>
      </c>
      <c r="AD75" s="369">
        <f ca="1">Costs!AD90/MRR_Revenue!AD50</f>
        <v>7.520437355874301</v>
      </c>
      <c r="AE75" s="369">
        <f ca="1">Costs!AE90/MRR_Revenue!AE50</f>
        <v>7.1623212913088583</v>
      </c>
      <c r="AF75" s="369">
        <f ca="1">Costs!AF90/MRR_Revenue!AF50</f>
        <v>6.8212583726751017</v>
      </c>
      <c r="AG75" s="369">
        <f ca="1">Costs!AG90/MRR_Revenue!AG50</f>
        <v>6.4964365454048592</v>
      </c>
      <c r="AH75" s="369">
        <f ca="1">Costs!AH90/MRR_Revenue!AH50</f>
        <v>6.1870824241951023</v>
      </c>
      <c r="AI75" s="369">
        <f ca="1">Costs!AI90/MRR_Revenue!AI50</f>
        <v>5.8924594516143829</v>
      </c>
      <c r="AJ75" s="369">
        <f ca="1">Costs!AJ90/MRR_Revenue!AJ50</f>
        <v>5.61186614439465</v>
      </c>
      <c r="AK75" s="369">
        <f ca="1">Costs!AK90/MRR_Revenue!AK50</f>
        <v>5.344634423232999</v>
      </c>
      <c r="AL75" s="369">
        <f ca="1">Costs!AL90/MRR_Revenue!AL50</f>
        <v>5.0901280221266658</v>
      </c>
      <c r="AM75" s="369">
        <f ca="1">Costs!AM90/MRR_Revenue!AM50</f>
        <v>4.8477409734539672</v>
      </c>
      <c r="AN75" s="369">
        <f ca="1">Costs!AN90/MRR_Revenue!AN50</f>
        <v>4.6168961651942544</v>
      </c>
      <c r="AO75" s="369">
        <f ca="1">Costs!AO90/MRR_Revenue!AO50</f>
        <v>4.3970439668516708</v>
      </c>
      <c r="AP75" s="369">
        <f ca="1">Costs!AP90/MRR_Revenue!AP50</f>
        <v>4.1876609208111155</v>
      </c>
      <c r="AQ75" s="369">
        <f ca="1">Costs!AQ90/MRR_Revenue!AQ50</f>
        <v>3.9882484960105855</v>
      </c>
      <c r="AR75" s="369">
        <f ca="1">Costs!AR90/MRR_Revenue!AR50</f>
        <v>3.7983319009624625</v>
      </c>
      <c r="AS75" s="369">
        <f ca="1">Costs!AS90/MRR_Revenue!AS50</f>
        <v>3.6174589532975832</v>
      </c>
      <c r="AT75" s="369">
        <f ca="1">Costs!AT90/MRR_Revenue!AT50</f>
        <v>3.4451990031405555</v>
      </c>
      <c r="AU75" s="369">
        <f ca="1">Costs!AU90/MRR_Revenue!AU50</f>
        <v>3.2811419077529096</v>
      </c>
      <c r="AV75" s="369">
        <f ca="1">Costs!AV90/MRR_Revenue!AV50</f>
        <v>3.124897055002771</v>
      </c>
      <c r="AW75" s="369">
        <f ca="1">Costs!AW90/MRR_Revenue!AW50</f>
        <v>2.9760924333359724</v>
      </c>
      <c r="AX75" s="369">
        <f ca="1">Costs!AX90/MRR_Revenue!AX50</f>
        <v>2.8343737460342595</v>
      </c>
      <c r="AY75" s="369">
        <f ca="1">Costs!AY90/MRR_Revenue!AY50</f>
        <v>2.6994035676516757</v>
      </c>
      <c r="AZ75" s="369">
        <f ca="1">Costs!AZ90/MRR_Revenue!AZ50</f>
        <v>2.5708605406206431</v>
      </c>
      <c r="BA75" s="369">
        <f ca="1">Costs!BA90/MRR_Revenue!BA50</f>
        <v>2.4484386101148985</v>
      </c>
      <c r="BB75" s="369">
        <f ca="1">Costs!BB90/MRR_Revenue!BB50</f>
        <v>2.3318462953475225</v>
      </c>
      <c r="BC75" s="369">
        <f ca="1">Costs!BC90/MRR_Revenue!BC50</f>
        <v>2.2208059955690689</v>
      </c>
      <c r="BD75" s="369">
        <f ca="1">Costs!BD90/MRR_Revenue!BD50</f>
        <v>2.1150533291133988</v>
      </c>
      <c r="BE75" s="369">
        <f ca="1">Costs!BE90/MRR_Revenue!BE50</f>
        <v>2.0143365039175225</v>
      </c>
    </row>
    <row r="76" spans="4:64" s="362" customFormat="1" outlineLevel="1" x14ac:dyDescent="0.2">
      <c r="I76" s="364" t="s">
        <v>13</v>
      </c>
      <c r="J76" s="367">
        <f>Costs!J92/MRR_Revenue!J52</f>
        <v>2</v>
      </c>
      <c r="K76" s="367">
        <f>Costs!K92/MRR_Revenue!K52</f>
        <v>1.9230769230769231</v>
      </c>
      <c r="L76" s="367">
        <f>Costs!L92/MRR_Revenue!L52</f>
        <v>1.8491124260355032</v>
      </c>
      <c r="M76" s="367">
        <f>Costs!M92/MRR_Revenue!M52</f>
        <v>1.7779927173418297</v>
      </c>
      <c r="N76" s="367">
        <f>Costs!N92/MRR_Revenue!N52</f>
        <v>1.7096083820594514</v>
      </c>
      <c r="O76" s="367">
        <f>Costs!O92/MRR_Revenue!O52</f>
        <v>1.6438542135187031</v>
      </c>
      <c r="P76" s="367">
        <f>Costs!P92/MRR_Revenue!P52</f>
        <v>1.5806290514602916</v>
      </c>
      <c r="Q76" s="367">
        <f>Costs!Q92/MRR_Revenue!Q52</f>
        <v>1.5198356264041264</v>
      </c>
      <c r="R76" s="367">
        <f>Costs!R92/MRR_Revenue!R52</f>
        <v>1.4613804100039676</v>
      </c>
      <c r="S76" s="367">
        <f>Costs!S92/MRR_Revenue!S52</f>
        <v>1.4051734711576609</v>
      </c>
      <c r="T76" s="367">
        <f>Costs!T92/MRR_Revenue!T52</f>
        <v>1.351128337651597</v>
      </c>
      <c r="U76" s="367">
        <f>Costs!U92/MRR_Revenue!U52</f>
        <v>1.2991618631265358</v>
      </c>
      <c r="V76" s="367">
        <f>Costs!V92/MRR_Revenue!V52</f>
        <v>1.2491940991601305</v>
      </c>
      <c r="W76" s="369">
        <f ca="1">Costs!W92/MRR_Revenue!W52</f>
        <v>1.201148172269356</v>
      </c>
      <c r="X76" s="369">
        <f ca="1">Costs!X92/MRR_Revenue!X52</f>
        <v>1.1549501656436116</v>
      </c>
      <c r="Y76" s="369">
        <f ca="1">Costs!Y92/MRR_Revenue!Y52</f>
        <v>1.1105290054265498</v>
      </c>
      <c r="Z76" s="369">
        <f ca="1">Costs!Z92/MRR_Revenue!Z52</f>
        <v>1.0678163513716823</v>
      </c>
      <c r="AA76" s="369">
        <f ca="1">Costs!AA92/MRR_Revenue!AA52</f>
        <v>1.0267464917035407</v>
      </c>
      <c r="AB76" s="369">
        <f ca="1">Costs!AB92/MRR_Revenue!AB52</f>
        <v>0.98725624202263518</v>
      </c>
      <c r="AC76" s="369">
        <f ca="1">Costs!AC92/MRR_Revenue!AC52</f>
        <v>0.94928484809868752</v>
      </c>
      <c r="AD76" s="369">
        <f ca="1">Costs!AD92/MRR_Revenue!AD52</f>
        <v>0.912773892402584</v>
      </c>
      <c r="AE76" s="369">
        <f ca="1">Costs!AE92/MRR_Revenue!AE52</f>
        <v>0.87766720423325406</v>
      </c>
      <c r="AF76" s="369">
        <f ca="1">Costs!AF92/MRR_Revenue!AF52</f>
        <v>0.84391077330120567</v>
      </c>
      <c r="AG76" s="369">
        <f ca="1">Costs!AG92/MRR_Revenue!AG52</f>
        <v>0.81145266663577464</v>
      </c>
      <c r="AH76" s="369">
        <f ca="1">Costs!AH92/MRR_Revenue!AH52</f>
        <v>0.78024294868824484</v>
      </c>
      <c r="AI76" s="369">
        <f ca="1">Costs!AI92/MRR_Revenue!AI52</f>
        <v>0.75023360450792775</v>
      </c>
      <c r="AJ76" s="369">
        <f ca="1">Costs!AJ92/MRR_Revenue!AJ52</f>
        <v>0.72137846587300736</v>
      </c>
      <c r="AK76" s="369">
        <f ca="1">Costs!AK92/MRR_Revenue!AK52</f>
        <v>0.69363314026250722</v>
      </c>
      <c r="AL76" s="369">
        <f ca="1">Costs!AL92/MRR_Revenue!AL52</f>
        <v>0.66695494256010301</v>
      </c>
      <c r="AM76" s="369">
        <f ca="1">Costs!AM92/MRR_Revenue!AM52</f>
        <v>0.6413028293847145</v>
      </c>
      <c r="AN76" s="369">
        <f ca="1">Costs!AN92/MRR_Revenue!AN52</f>
        <v>0.61663733594684078</v>
      </c>
      <c r="AO76" s="369">
        <f ca="1">Costs!AO92/MRR_Revenue!AO52</f>
        <v>0.59292051533350076</v>
      </c>
      <c r="AP76" s="369">
        <f ca="1">Costs!AP92/MRR_Revenue!AP52</f>
        <v>0.57011588012836611</v>
      </c>
      <c r="AQ76" s="369">
        <f ca="1">Costs!AQ92/MRR_Revenue!AQ52</f>
        <v>0.54818834627727497</v>
      </c>
      <c r="AR76" s="369">
        <f ca="1">Costs!AR92/MRR_Revenue!AR52</f>
        <v>0.52710417911276441</v>
      </c>
      <c r="AS76" s="369">
        <f ca="1">Costs!AS92/MRR_Revenue!AS52</f>
        <v>0.50683094145458107</v>
      </c>
      <c r="AT76" s="369">
        <f ca="1">Costs!AT92/MRR_Revenue!AT52</f>
        <v>0.48733744370632798</v>
      </c>
      <c r="AU76" s="369">
        <f ca="1">Costs!AU92/MRR_Revenue!AU52</f>
        <v>0.46859369587146915</v>
      </c>
      <c r="AV76" s="369">
        <f ca="1">Costs!AV92/MRR_Revenue!AV52</f>
        <v>0.45057086141487412</v>
      </c>
      <c r="AW76" s="369">
        <f ca="1">Costs!AW92/MRR_Revenue!AW52</f>
        <v>0.43324121289891743</v>
      </c>
      <c r="AX76" s="369">
        <f ca="1">Costs!AX92/MRR_Revenue!AX52</f>
        <v>0.41657808932588219</v>
      </c>
      <c r="AY76" s="369">
        <f ca="1">Costs!AY92/MRR_Revenue!AY52</f>
        <v>0.40055585512104047</v>
      </c>
      <c r="AZ76" s="369">
        <f ca="1">Costs!AZ92/MRR_Revenue!AZ52</f>
        <v>0.3851498606933082</v>
      </c>
      <c r="BA76" s="369">
        <f ca="1">Costs!BA92/MRR_Revenue!BA52</f>
        <v>0.37033640451279631</v>
      </c>
      <c r="BB76" s="369">
        <f ca="1">Costs!BB92/MRR_Revenue!BB52</f>
        <v>0.3560926966469195</v>
      </c>
      <c r="BC76" s="369">
        <f ca="1">Costs!BC92/MRR_Revenue!BC52</f>
        <v>0.34239682369896102</v>
      </c>
      <c r="BD76" s="369">
        <f ca="1">Costs!BD92/MRR_Revenue!BD52</f>
        <v>0.32922771509515486</v>
      </c>
      <c r="BE76" s="369">
        <f ca="1">Costs!BE92/MRR_Revenue!BE52</f>
        <v>0.31656511066841808</v>
      </c>
    </row>
    <row r="77" spans="4:64" s="362" customFormat="1" outlineLevel="1" x14ac:dyDescent="0.2">
      <c r="I77" s="364" t="s">
        <v>14</v>
      </c>
      <c r="J77" s="367">
        <f>Costs!J94/MRR_Revenue!J54</f>
        <v>22.222222222222221</v>
      </c>
      <c r="K77" s="367">
        <f>Costs!K94/MRR_Revenue!K54</f>
        <v>20.964360587002098</v>
      </c>
      <c r="L77" s="367">
        <f>Costs!L94/MRR_Revenue!L54</f>
        <v>19.77769866698311</v>
      </c>
      <c r="M77" s="367">
        <f>Costs!M94/MRR_Revenue!M54</f>
        <v>18.658206289606706</v>
      </c>
      <c r="N77" s="367">
        <f>Costs!N94/MRR_Revenue!N54</f>
        <v>17.602081405289344</v>
      </c>
      <c r="O77" s="367">
        <f>Costs!O94/MRR_Revenue!O54</f>
        <v>16.60573717480127</v>
      </c>
      <c r="P77" s="367">
        <f>Costs!P94/MRR_Revenue!P54</f>
        <v>15.665789787548366</v>
      </c>
      <c r="Q77" s="367">
        <f>Costs!Q94/MRR_Revenue!Q54</f>
        <v>14.779046969385252</v>
      </c>
      <c r="R77" s="367">
        <f>Costs!R94/MRR_Revenue!R54</f>
        <v>13.942497140929481</v>
      </c>
      <c r="S77" s="367">
        <f>Costs!S94/MRR_Revenue!S54</f>
        <v>13.153299189556114</v>
      </c>
      <c r="T77" s="367">
        <f>Costs!T94/MRR_Revenue!T54</f>
        <v>12.408772820335956</v>
      </c>
      <c r="U77" s="367">
        <f>Costs!U94/MRR_Revenue!U54</f>
        <v>11.706389453147128</v>
      </c>
      <c r="V77" s="367">
        <f>Costs!V94/MRR_Revenue!V54</f>
        <v>11.595951816796683</v>
      </c>
      <c r="W77" s="369">
        <f ca="1">Costs!W94/MRR_Revenue!W54</f>
        <v>10.939577185657248</v>
      </c>
      <c r="X77" s="369">
        <f ca="1">Costs!X94/MRR_Revenue!X54</f>
        <v>10.320355835525705</v>
      </c>
      <c r="Y77" s="369">
        <f ca="1">Costs!Y94/MRR_Revenue!Y54</f>
        <v>9.736184750495946</v>
      </c>
      <c r="Z77" s="369">
        <f ca="1">Costs!Z94/MRR_Revenue!Z54</f>
        <v>9.1850799532980609</v>
      </c>
      <c r="AA77" s="369">
        <f ca="1">Costs!AA94/MRR_Revenue!AA54</f>
        <v>8.6651697672623218</v>
      </c>
      <c r="AB77" s="369">
        <f ca="1">Costs!AB94/MRR_Revenue!AB54</f>
        <v>8.1746884596814358</v>
      </c>
      <c r="AC77" s="369">
        <f ca="1">Costs!AC94/MRR_Revenue!AC54</f>
        <v>7.7119702449824858</v>
      </c>
      <c r="AD77" s="369">
        <f ca="1">Costs!AD94/MRR_Revenue!AD54</f>
        <v>7.2754436273419669</v>
      </c>
      <c r="AE77" s="369">
        <f ca="1">Costs!AE94/MRR_Revenue!AE54</f>
        <v>6.8636260635301571</v>
      </c>
      <c r="AF77" s="369">
        <f ca="1">Costs!AF94/MRR_Revenue!AF54</f>
        <v>6.4751189278586399</v>
      </c>
      <c r="AG77" s="369">
        <f ca="1">Costs!AG94/MRR_Revenue!AG54</f>
        <v>6.1086027621307917</v>
      </c>
      <c r="AH77" s="369">
        <f ca="1">Costs!AH94/MRR_Revenue!AH54</f>
        <v>12.101948868372322</v>
      </c>
      <c r="AI77" s="369">
        <f ca="1">Costs!AI94/MRR_Revenue!AI54</f>
        <v>11.41693289469087</v>
      </c>
      <c r="AJ77" s="369">
        <f ca="1">Costs!AJ94/MRR_Revenue!AJ54</f>
        <v>10.770691410085727</v>
      </c>
      <c r="AK77" s="369">
        <f ca="1">Costs!AK94/MRR_Revenue!AK54</f>
        <v>10.161029632156344</v>
      </c>
      <c r="AL77" s="369">
        <f ca="1">Costs!AL94/MRR_Revenue!AL54</f>
        <v>9.5858770114682486</v>
      </c>
      <c r="AM77" s="369">
        <f ca="1">Costs!AM94/MRR_Revenue!AM54</f>
        <v>9.0432801994983461</v>
      </c>
      <c r="AN77" s="369">
        <f ca="1">Costs!AN94/MRR_Revenue!AN54</f>
        <v>8.5313964146210814</v>
      </c>
      <c r="AO77" s="369">
        <f ca="1">Costs!AO94/MRR_Revenue!AO54</f>
        <v>8.0484871836047933</v>
      </c>
      <c r="AP77" s="369">
        <f ca="1">Costs!AP94/MRR_Revenue!AP54</f>
        <v>7.5929124373630108</v>
      </c>
      <c r="AQ77" s="369">
        <f ca="1">Costs!AQ94/MRR_Revenue!AQ54</f>
        <v>7.1631249409085003</v>
      </c>
      <c r="AR77" s="369">
        <f ca="1">Costs!AR94/MRR_Revenue!AR54</f>
        <v>6.7576650385929247</v>
      </c>
      <c r="AS77" s="369">
        <f ca="1">Costs!AS94/MRR_Revenue!AS54</f>
        <v>6.3751556967857779</v>
      </c>
      <c r="AT77" s="369">
        <f ca="1">Costs!AT94/MRR_Revenue!AT54</f>
        <v>6.3150127185142146</v>
      </c>
      <c r="AU77" s="369">
        <f ca="1">Costs!AU94/MRR_Revenue!AU54</f>
        <v>5.9575591684096354</v>
      </c>
      <c r="AV77" s="369">
        <f ca="1">Costs!AV94/MRR_Revenue!AV54</f>
        <v>5.6203388381222981</v>
      </c>
      <c r="AW77" s="369">
        <f ca="1">Costs!AW94/MRR_Revenue!AW54</f>
        <v>5.3022064510587708</v>
      </c>
      <c r="AX77" s="369">
        <f ca="1">Costs!AX94/MRR_Revenue!AX54</f>
        <v>5.0020815576026143</v>
      </c>
      <c r="AY77" s="369">
        <f ca="1">Costs!AY94/MRR_Revenue!AY54</f>
        <v>4.7189448656628441</v>
      </c>
      <c r="AZ77" s="369">
        <f ca="1">Costs!AZ94/MRR_Revenue!AZ54</f>
        <v>4.4518347789272115</v>
      </c>
      <c r="BA77" s="369">
        <f ca="1">Costs!BA94/MRR_Revenue!BA54</f>
        <v>4.199844131063406</v>
      </c>
      <c r="BB77" s="369">
        <f ca="1">Costs!BB94/MRR_Revenue!BB54</f>
        <v>3.9621171047767985</v>
      </c>
      <c r="BC77" s="369">
        <f ca="1">Costs!BC94/MRR_Revenue!BC54</f>
        <v>3.7378463252611303</v>
      </c>
      <c r="BD77" s="369">
        <f ca="1">Costs!BD94/MRR_Revenue!BD54</f>
        <v>3.5262701181708769</v>
      </c>
      <c r="BE77" s="369">
        <f ca="1">Costs!BE94/MRR_Revenue!BE54</f>
        <v>3.3266699228027141</v>
      </c>
    </row>
    <row r="78" spans="4:64" s="365" customFormat="1" ht="17" outlineLevel="1" thickBot="1" x14ac:dyDescent="0.25">
      <c r="I78" s="366" t="s">
        <v>222</v>
      </c>
      <c r="J78" s="368">
        <f>Costs!J94/MRR_Revenue!J56</f>
        <v>6.6635916154194303</v>
      </c>
      <c r="K78" s="368">
        <f>Costs!K94/MRR_Revenue!K56</f>
        <v>6.3583833489628203</v>
      </c>
      <c r="L78" s="368">
        <f>Costs!L94/MRR_Revenue!L56</f>
        <v>6.0667347241464329</v>
      </c>
      <c r="M78" s="368">
        <f>Costs!M94/MRR_Revenue!M56</f>
        <v>5.788061956910215</v>
      </c>
      <c r="N78" s="368">
        <f>Costs!N94/MRR_Revenue!N56</f>
        <v>5.5218056429382658</v>
      </c>
      <c r="O78" s="368">
        <f>Costs!O94/MRR_Revenue!O56</f>
        <v>5.2674297664427563</v>
      </c>
      <c r="P78" s="368">
        <f>Costs!P94/MRR_Revenue!P56</f>
        <v>5.0244207484399253</v>
      </c>
      <c r="Q78" s="368">
        <f>Costs!Q94/MRR_Revenue!Q56</f>
        <v>4.7922865329636961</v>
      </c>
      <c r="R78" s="368">
        <f>Costs!R94/MRR_Revenue!R56</f>
        <v>4.5705557097233411</v>
      </c>
      <c r="S78" s="368">
        <f>Costs!S94/MRR_Revenue!S56</f>
        <v>4.3587766717700847</v>
      </c>
      <c r="T78" s="368">
        <f>Costs!T94/MRR_Revenue!T56</f>
        <v>4.1565168067936717</v>
      </c>
      <c r="U78" s="368">
        <f>Costs!U94/MRR_Revenue!U56</f>
        <v>3.9633617207239862</v>
      </c>
      <c r="V78" s="368">
        <f>Costs!V94/MRR_Revenue!V56</f>
        <v>3.967860216982888</v>
      </c>
      <c r="W78" s="370">
        <f ca="1">Costs!W94/MRR_Revenue!W56</f>
        <v>3.7829347057271971</v>
      </c>
      <c r="X78" s="370">
        <f ca="1">Costs!X94/MRR_Revenue!X56</f>
        <v>3.6063709748304675</v>
      </c>
      <c r="Y78" s="370">
        <f ca="1">Costs!Y94/MRR_Revenue!Y56</f>
        <v>3.4378029076508376</v>
      </c>
      <c r="Z78" s="370">
        <f ca="1">Costs!Z94/MRR_Revenue!Z56</f>
        <v>3.2768799044166435</v>
      </c>
      <c r="AA78" s="370">
        <f ca="1">Costs!AA94/MRR_Revenue!AA56</f>
        <v>3.123266244221484</v>
      </c>
      <c r="AB78" s="370">
        <f ca="1">Costs!AB94/MRR_Revenue!AB56</f>
        <v>2.9766404726132398</v>
      </c>
      <c r="AC78" s="370">
        <f ca="1">Costs!AC94/MRR_Revenue!AC56</f>
        <v>2.8366948137665804</v>
      </c>
      <c r="AD78" s="370">
        <f ca="1">Costs!AD94/MRR_Revenue!AD56</f>
        <v>2.7031346062681028</v>
      </c>
      <c r="AE78" s="370">
        <f ca="1">Costs!AE94/MRR_Revenue!AE56</f>
        <v>2.5756777615813058</v>
      </c>
      <c r="AF78" s="370">
        <f ca="1">Costs!AF94/MRR_Revenue!AF56</f>
        <v>2.4540542442951807</v>
      </c>
      <c r="AG78" s="370">
        <f ca="1">Costs!AG94/MRR_Revenue!AG56</f>
        <v>2.3380055732953551</v>
      </c>
      <c r="AH78" s="370">
        <f ca="1">Costs!AH94/MRR_Revenue!AH56</f>
        <v>4.677297120364007</v>
      </c>
      <c r="AI78" s="370">
        <f ca="1">Costs!AI94/MRR_Revenue!AI56</f>
        <v>4.4554729045659238</v>
      </c>
      <c r="AJ78" s="370">
        <f ca="1">Costs!AJ94/MRR_Revenue!AJ56</f>
        <v>4.243863166730705</v>
      </c>
      <c r="AK78" s="370">
        <f ca="1">Costs!AK94/MRR_Revenue!AK56</f>
        <v>4.0420124965566924</v>
      </c>
      <c r="AL78" s="370">
        <f ca="1">Costs!AL94/MRR_Revenue!AL56</f>
        <v>3.8494851106455172</v>
      </c>
      <c r="AM78" s="370">
        <f ca="1">Costs!AM94/MRR_Revenue!AM56</f>
        <v>3.6658640343954718</v>
      </c>
      <c r="AN78" s="370">
        <f ca="1">Costs!AN94/MRR_Revenue!AN56</f>
        <v>3.4907503170121372</v>
      </c>
      <c r="AO78" s="370">
        <f ca="1">Costs!AO94/MRR_Revenue!AO56</f>
        <v>3.323762278323477</v>
      </c>
      <c r="AP78" s="370">
        <f ca="1">Costs!AP94/MRR_Revenue!AP56</f>
        <v>3.1645347861380397</v>
      </c>
      <c r="AQ78" s="370">
        <f ca="1">Costs!AQ94/MRR_Revenue!AQ56</f>
        <v>3.0127185629345399</v>
      </c>
      <c r="AR78" s="370">
        <f ca="1">Costs!AR94/MRR_Revenue!AR56</f>
        <v>2.8679795207185399</v>
      </c>
      <c r="AS78" s="370">
        <f ca="1">Costs!AS94/MRR_Revenue!AS56</f>
        <v>2.7299981229277361</v>
      </c>
      <c r="AT78" s="370">
        <f ca="1">Costs!AT94/MRR_Revenue!AT56</f>
        <v>2.7283922109267968</v>
      </c>
      <c r="AU78" s="370">
        <f ca="1">Costs!AU94/MRR_Revenue!AU56</f>
        <v>2.5967541849379083</v>
      </c>
      <c r="AV78" s="370">
        <f ca="1">Costs!AV94/MRR_Revenue!AV56</f>
        <v>2.4712905220807886</v>
      </c>
      <c r="AW78" s="370">
        <f ca="1">Costs!AW94/MRR_Revenue!AW56</f>
        <v>2.3517206544323148</v>
      </c>
      <c r="AX78" s="370">
        <f ca="1">Costs!AX94/MRR_Revenue!AX56</f>
        <v>2.2377763311138534</v>
      </c>
      <c r="AY78" s="370">
        <f ca="1">Costs!AY94/MRR_Revenue!AY56</f>
        <v>2.1292010964939774</v>
      </c>
      <c r="AZ78" s="370">
        <f ca="1">Costs!AZ94/MRR_Revenue!AZ56</f>
        <v>2.0257497897656958</v>
      </c>
      <c r="BA78" s="370">
        <f ca="1">Costs!BA94/MRR_Revenue!BA56</f>
        <v>1.9271880650457951</v>
      </c>
      <c r="BB78" s="370">
        <f ca="1">Costs!BB94/MRR_Revenue!BB56</f>
        <v>1.8332919311773741</v>
      </c>
      <c r="BC78" s="370">
        <f ca="1">Costs!BC94/MRR_Revenue!BC56</f>
        <v>1.7438473104488292</v>
      </c>
      <c r="BD78" s="370">
        <f ca="1">Costs!BD94/MRR_Revenue!BD56</f>
        <v>1.6586496154734585</v>
      </c>
      <c r="BE78" s="370">
        <f ca="1">Costs!BE94/MRR_Revenue!BE56</f>
        <v>1.5775033435035581</v>
      </c>
    </row>
    <row r="80" spans="4:64" s="23" customFormat="1" ht="17" thickBot="1" x14ac:dyDescent="0.25">
      <c r="D80" s="119"/>
      <c r="I80" s="201" t="s">
        <v>184</v>
      </c>
      <c r="K80" s="113"/>
      <c r="L80" s="113"/>
      <c r="M80" s="113"/>
      <c r="N80" s="113"/>
      <c r="O80" s="113"/>
      <c r="P80" s="113"/>
      <c r="Q80" s="113"/>
      <c r="R80" s="113"/>
      <c r="S80" s="113"/>
      <c r="T80" s="113"/>
      <c r="U80" s="113"/>
      <c r="V80" s="113"/>
      <c r="W80" s="114"/>
      <c r="X80" s="114"/>
      <c r="Y80" s="114"/>
      <c r="Z80" s="114"/>
      <c r="AA80" s="114"/>
      <c r="AB80" s="114"/>
      <c r="AC80" s="114"/>
      <c r="AD80" s="114"/>
      <c r="AE80" s="114"/>
      <c r="AF80" s="114"/>
      <c r="AG80" s="114"/>
      <c r="AH80" s="114"/>
      <c r="AI80" s="114"/>
      <c r="AJ80" s="114"/>
      <c r="AK80" s="114"/>
      <c r="AL80" s="114"/>
      <c r="AM80" s="114"/>
      <c r="AN80" s="114"/>
      <c r="AO80" s="114"/>
      <c r="AP80" s="114"/>
      <c r="AQ80" s="114"/>
      <c r="AR80" s="114"/>
      <c r="AS80" s="114"/>
      <c r="AT80" s="114"/>
      <c r="AU80" s="114"/>
      <c r="AV80" s="114"/>
      <c r="AW80" s="114"/>
      <c r="AX80" s="114"/>
      <c r="AY80" s="114"/>
      <c r="AZ80" s="114"/>
      <c r="BA80" s="114"/>
      <c r="BB80" s="114"/>
      <c r="BC80" s="114"/>
      <c r="BD80" s="114"/>
      <c r="BE80" s="114"/>
      <c r="BF80" s="113"/>
      <c r="BG80" s="113"/>
      <c r="BH80" s="113"/>
      <c r="BI80" s="113"/>
      <c r="BJ80" s="113"/>
      <c r="BK80" s="113"/>
      <c r="BL80" s="113"/>
    </row>
    <row r="81" spans="4:64" s="45" customFormat="1" outlineLevel="1" x14ac:dyDescent="0.2">
      <c r="I81" s="202" t="s">
        <v>110</v>
      </c>
      <c r="J81" s="46"/>
      <c r="K81" s="46"/>
      <c r="L81" s="46"/>
      <c r="M81" s="46"/>
      <c r="N81" s="46"/>
      <c r="O81" s="46"/>
      <c r="P81" s="46"/>
      <c r="Q81" s="46"/>
      <c r="R81" s="46"/>
      <c r="S81" s="46"/>
      <c r="T81" s="46"/>
      <c r="U81" s="46"/>
      <c r="V81" s="46"/>
      <c r="W81" s="47"/>
      <c r="X81" s="47"/>
      <c r="Y81" s="47"/>
      <c r="Z81" s="47"/>
      <c r="AA81" s="47"/>
      <c r="AB81" s="47"/>
      <c r="AC81" s="47"/>
      <c r="AD81" s="47"/>
      <c r="AE81" s="47"/>
      <c r="AF81" s="47"/>
      <c r="AG81" s="47"/>
      <c r="AH81" s="47"/>
      <c r="AI81" s="47"/>
      <c r="AJ81" s="47"/>
      <c r="AK81" s="47"/>
      <c r="AL81" s="47"/>
      <c r="AM81" s="47"/>
      <c r="AN81" s="47"/>
      <c r="AO81" s="47"/>
      <c r="AP81" s="47"/>
      <c r="AQ81" s="47"/>
      <c r="AR81" s="47"/>
      <c r="AS81" s="47"/>
      <c r="AT81" s="47"/>
      <c r="AU81" s="47"/>
      <c r="AV81" s="47"/>
      <c r="AW81" s="47"/>
      <c r="AX81" s="47"/>
      <c r="AY81" s="47"/>
      <c r="AZ81" s="47"/>
      <c r="BA81" s="47"/>
      <c r="BB81" s="47"/>
      <c r="BC81" s="47"/>
      <c r="BD81" s="47"/>
      <c r="BE81" s="47"/>
    </row>
    <row r="82" spans="4:64" s="33" customFormat="1" ht="48" outlineLevel="1" x14ac:dyDescent="0.2">
      <c r="I82" s="203" t="s">
        <v>193</v>
      </c>
      <c r="J82" s="34">
        <f>Costs!J146/MRR_Revenue!J67</f>
        <v>368.27272727272725</v>
      </c>
      <c r="K82" s="34">
        <f>Costs!K146/MRR_Revenue!K67</f>
        <v>344.67680481043499</v>
      </c>
      <c r="L82" s="34">
        <f>Costs!L146/MRR_Revenue!L67</f>
        <v>291.75774301488326</v>
      </c>
      <c r="M82" s="34">
        <f>Costs!M146/MRR_Revenue!M67</f>
        <v>250.78443668994734</v>
      </c>
      <c r="N82" s="34">
        <f>Costs!N146/MRR_Revenue!N67</f>
        <v>218.18364270076196</v>
      </c>
      <c r="O82" s="34">
        <f>Costs!O146/MRR_Revenue!O67</f>
        <v>191.67693836500501</v>
      </c>
      <c r="P82" s="34">
        <f>Costs!P146/MRR_Revenue!P67</f>
        <v>169.74292511398815</v>
      </c>
      <c r="Q82" s="34">
        <f>Costs!Q146/MRR_Revenue!Q67</f>
        <v>151.32692028257992</v>
      </c>
      <c r="R82" s="34">
        <f>Costs!R146/MRR_Revenue!R67</f>
        <v>135.67472890054594</v>
      </c>
      <c r="S82" s="34">
        <f>Costs!S146/MRR_Revenue!S67</f>
        <v>122.23273822391154</v>
      </c>
      <c r="T82" s="34">
        <f>Costs!T146/MRR_Revenue!T67</f>
        <v>110.58538775195875</v>
      </c>
      <c r="U82" s="34">
        <f>Costs!U146/MRR_Revenue!U67</f>
        <v>100.41465924263848</v>
      </c>
      <c r="V82" s="34">
        <f>Costs!V146/MRR_Revenue!V67</f>
        <v>94.629659350600676</v>
      </c>
      <c r="W82" s="35">
        <f ca="1">Costs!W146/MRR_Revenue!W67</f>
        <v>93.0812107974848</v>
      </c>
      <c r="X82" s="35">
        <f ca="1">Costs!X146/MRR_Revenue!X67</f>
        <v>91.652519350696465</v>
      </c>
      <c r="Y82" s="35">
        <f ca="1">Costs!Y146/MRR_Revenue!Y67</f>
        <v>90.348804414225299</v>
      </c>
      <c r="Z82" s="35">
        <f ca="1">Costs!Z146/MRR_Revenue!Z67</f>
        <v>89.171910299284363</v>
      </c>
      <c r="AA82" s="35">
        <f ca="1">Costs!AA146/MRR_Revenue!AA67</f>
        <v>88.124618411592266</v>
      </c>
      <c r="AB82" s="35">
        <f ca="1">Costs!AB146/MRR_Revenue!AB67</f>
        <v>87.210783718416508</v>
      </c>
      <c r="AC82" s="35">
        <f ca="1">Costs!AC146/MRR_Revenue!AC67</f>
        <v>86.435507526434179</v>
      </c>
      <c r="AD82" s="35">
        <f ca="1">Costs!AD146/MRR_Revenue!AD67</f>
        <v>85.80535687160635</v>
      </c>
      <c r="AE82" s="35">
        <f ca="1">Costs!AE146/MRR_Revenue!AE67</f>
        <v>85.328644447962773</v>
      </c>
      <c r="AF82" s="35">
        <f ca="1">Costs!AF146/MRR_Revenue!AF67</f>
        <v>85.015788111623763</v>
      </c>
      <c r="AG82" s="35">
        <f ca="1">Costs!AG146/MRR_Revenue!AG67</f>
        <v>84.879776298690899</v>
      </c>
      <c r="AH82" s="35">
        <f ca="1">Costs!AH146/MRR_Revenue!AH67</f>
        <v>138.02854749862098</v>
      </c>
      <c r="AI82" s="35">
        <f ca="1">Costs!AI146/MRR_Revenue!AI67</f>
        <v>138.46758009617676</v>
      </c>
      <c r="AJ82" s="35">
        <f ca="1">Costs!AJ146/MRR_Revenue!AJ67</f>
        <v>130.90563020531022</v>
      </c>
      <c r="AK82" s="35">
        <f ca="1">Costs!AK146/MRR_Revenue!AK67</f>
        <v>123.82168696020941</v>
      </c>
      <c r="AL82" s="35">
        <f ca="1">Costs!AL146/MRR_Revenue!AL67</f>
        <v>152.2163053071117</v>
      </c>
      <c r="AM82" s="35">
        <f ca="1">Costs!AM146/MRR_Revenue!AM67</f>
        <v>144.11430208313027</v>
      </c>
      <c r="AN82" s="35">
        <f ca="1">Costs!AN146/MRR_Revenue!AN67</f>
        <v>136.50066809091288</v>
      </c>
      <c r="AO82" s="35">
        <f ca="1">Costs!AO146/MRR_Revenue!AO67</f>
        <v>129.33946005915791</v>
      </c>
      <c r="AP82" s="35">
        <f ca="1">Costs!AP146/MRR_Revenue!AP67</f>
        <v>122.59806529368366</v>
      </c>
      <c r="AQ82" s="35">
        <f ca="1">Costs!AQ146/MRR_Revenue!AQ67</f>
        <v>116.24682313124113</v>
      </c>
      <c r="AR82" s="35">
        <f ca="1">Costs!AR146/MRR_Revenue!AR67</f>
        <v>110.25869701290779</v>
      </c>
      <c r="AS82" s="35">
        <f ca="1">Costs!AS146/MRR_Revenue!AS67</f>
        <v>104.60898945318019</v>
      </c>
      <c r="AT82" s="35">
        <f ca="1">Costs!AT146/MRR_Revenue!AT67</f>
        <v>103.25040601123145</v>
      </c>
      <c r="AU82" s="35">
        <f ca="1">Costs!AU146/MRR_Revenue!AU67</f>
        <v>98.009816430804776</v>
      </c>
      <c r="AV82" s="35">
        <f ca="1">Costs!AV146/MRR_Revenue!AV67</f>
        <v>93.056306325212802</v>
      </c>
      <c r="AW82" s="35">
        <f ca="1">Costs!AW146/MRR_Revenue!AW67</f>
        <v>88.371636803953649</v>
      </c>
      <c r="AX82" s="35">
        <f ca="1">Costs!AX146/MRR_Revenue!AX67</f>
        <v>83.938990436364506</v>
      </c>
      <c r="AY82" s="35">
        <f ca="1">Costs!AY146/MRR_Revenue!AY67</f>
        <v>79.742835161637586</v>
      </c>
      <c r="AZ82" s="35">
        <f ca="1">Costs!AZ146/MRR_Revenue!AZ67</f>
        <v>75.768803641731779</v>
      </c>
      <c r="BA82" s="35">
        <f ca="1">Costs!BA146/MRR_Revenue!BA67</f>
        <v>72.003586049478287</v>
      </c>
      <c r="BB82" s="35">
        <f ca="1">Costs!BB146/MRR_Revenue!BB67</f>
        <v>68.434834576830212</v>
      </c>
      <c r="BC82" s="35">
        <f ca="1">Costs!BC146/MRR_Revenue!BC67</f>
        <v>65.051078193733403</v>
      </c>
      <c r="BD82" s="35">
        <f ca="1">Costs!BD146/MRR_Revenue!BD67</f>
        <v>61.841646394781094</v>
      </c>
      <c r="BE82" s="35">
        <f ca="1">Costs!BE146/MRR_Revenue!BE67</f>
        <v>58.796600845371003</v>
      </c>
    </row>
    <row r="83" spans="4:64" s="45" customFormat="1" outlineLevel="1" x14ac:dyDescent="0.2">
      <c r="I83" s="202" t="s">
        <v>119</v>
      </c>
      <c r="J83" s="46"/>
      <c r="K83" s="140">
        <f t="shared" ref="K83:BE83" si="9">K82/J82-1</f>
        <v>-6.4071870423405342E-2</v>
      </c>
      <c r="L83" s="140">
        <f t="shared" si="9"/>
        <v>-0.15353241371915383</v>
      </c>
      <c r="M83" s="140">
        <f t="shared" si="9"/>
        <v>-0.1404360545894604</v>
      </c>
      <c r="N83" s="140">
        <f t="shared" si="9"/>
        <v>-0.12999528367659741</v>
      </c>
      <c r="O83" s="140">
        <f t="shared" si="9"/>
        <v>-0.12148804560986637</v>
      </c>
      <c r="P83" s="140">
        <f t="shared" si="9"/>
        <v>-0.11443219741567734</v>
      </c>
      <c r="Q83" s="140">
        <f t="shared" si="9"/>
        <v>-0.10849350462790275</v>
      </c>
      <c r="R83" s="140">
        <f t="shared" si="9"/>
        <v>-0.1034329605915848</v>
      </c>
      <c r="S83" s="140">
        <f t="shared" si="9"/>
        <v>-9.9075124642318824E-2</v>
      </c>
      <c r="T83" s="140">
        <f t="shared" si="9"/>
        <v>-9.5288305254330852E-2</v>
      </c>
      <c r="U83" s="140">
        <f t="shared" si="9"/>
        <v>-9.1971721726319289E-2</v>
      </c>
      <c r="V83" s="140">
        <f t="shared" si="9"/>
        <v>-5.7611109131577409E-2</v>
      </c>
      <c r="W83" s="66">
        <f t="shared" ca="1" si="9"/>
        <v>-1.6363247672475545E-2</v>
      </c>
      <c r="X83" s="66">
        <f t="shared" ca="1" si="9"/>
        <v>-1.5348870459976238E-2</v>
      </c>
      <c r="Y83" s="66">
        <f t="shared" ca="1" si="9"/>
        <v>-1.4224540096739458E-2</v>
      </c>
      <c r="Z83" s="66">
        <f t="shared" ca="1" si="9"/>
        <v>-1.3026117197358689E-2</v>
      </c>
      <c r="AA83" s="66">
        <f t="shared" ca="1" si="9"/>
        <v>-1.1744638913499861E-2</v>
      </c>
      <c r="AB83" s="66">
        <f t="shared" ca="1" si="9"/>
        <v>-1.0369800285632169E-2</v>
      </c>
      <c r="AC83" s="66">
        <f t="shared" ca="1" si="9"/>
        <v>-8.8896826622441028E-3</v>
      </c>
      <c r="AD83" s="66">
        <f t="shared" ca="1" si="9"/>
        <v>-7.2904142390222137E-3</v>
      </c>
      <c r="AE83" s="66">
        <f t="shared" ca="1" si="9"/>
        <v>-5.5557419842318101E-3</v>
      </c>
      <c r="AF83" s="66">
        <f t="shared" ca="1" si="9"/>
        <v>-3.6664866571248789E-3</v>
      </c>
      <c r="AG83" s="66">
        <f t="shared" ca="1" si="9"/>
        <v>-1.5998418170785067E-3</v>
      </c>
      <c r="AH83" s="66">
        <f t="shared" ca="1" si="9"/>
        <v>0.62616530718578001</v>
      </c>
      <c r="AI83" s="66">
        <f t="shared" ca="1" si="9"/>
        <v>3.180737648204035E-3</v>
      </c>
      <c r="AJ83" s="66">
        <f t="shared" ca="1" si="9"/>
        <v>-5.4611699616720188E-2</v>
      </c>
      <c r="AK83" s="66">
        <f t="shared" ca="1" si="9"/>
        <v>-5.4114885921946021E-2</v>
      </c>
      <c r="AL83" s="66">
        <f t="shared" ca="1" si="9"/>
        <v>0.22931861973441703</v>
      </c>
      <c r="AM83" s="66">
        <f t="shared" ca="1" si="9"/>
        <v>-5.3226907640642196E-2</v>
      </c>
      <c r="AN83" s="66">
        <f t="shared" ca="1" si="9"/>
        <v>-5.2830523287172193E-2</v>
      </c>
      <c r="AO83" s="66">
        <f t="shared" ca="1" si="9"/>
        <v>-5.2462805727701123E-2</v>
      </c>
      <c r="AP83" s="66">
        <f t="shared" ca="1" si="9"/>
        <v>-5.2121717242292864E-2</v>
      </c>
      <c r="AQ83" s="66">
        <f t="shared" ca="1" si="9"/>
        <v>-5.18054028603806E-2</v>
      </c>
      <c r="AR83" s="66">
        <f t="shared" ca="1" si="9"/>
        <v>-5.1512170027845139E-2</v>
      </c>
      <c r="AS83" s="66">
        <f t="shared" ca="1" si="9"/>
        <v>-5.1240470935967952E-2</v>
      </c>
      <c r="AT83" s="66">
        <f t="shared" ca="1" si="9"/>
        <v>-1.2987253285309697E-2</v>
      </c>
      <c r="AU83" s="66">
        <f t="shared" ca="1" si="9"/>
        <v>-5.0756115960034154E-2</v>
      </c>
      <c r="AV83" s="66">
        <f t="shared" ca="1" si="9"/>
        <v>-5.0540958915979317E-2</v>
      </c>
      <c r="AW83" s="66">
        <f t="shared" ca="1" si="9"/>
        <v>-5.0342311083003799E-2</v>
      </c>
      <c r="AX83" s="66">
        <f t="shared" ca="1" si="9"/>
        <v>-5.015915205262822E-2</v>
      </c>
      <c r="AY83" s="66">
        <f t="shared" ca="1" si="9"/>
        <v>-4.9990537805051249E-2</v>
      </c>
      <c r="AZ83" s="66">
        <f t="shared" ca="1" si="9"/>
        <v>-4.9835593528252398E-2</v>
      </c>
      <c r="BA83" s="66">
        <f t="shared" ca="1" si="9"/>
        <v>-4.9693507238903978E-2</v>
      </c>
      <c r="BB83" s="66">
        <f t="shared" ca="1" si="9"/>
        <v>-4.9563524102754442E-2</v>
      </c>
      <c r="BC83" s="66">
        <f t="shared" ca="1" si="9"/>
        <v>-4.9444941366782236E-2</v>
      </c>
      <c r="BD83" s="66">
        <f t="shared" ca="1" si="9"/>
        <v>-4.933710382776535E-2</v>
      </c>
      <c r="BE83" s="66">
        <f t="shared" ca="1" si="9"/>
        <v>-4.9239399772304071E-2</v>
      </c>
    </row>
    <row r="84" spans="4:64" s="33" customFormat="1" outlineLevel="1" x14ac:dyDescent="0.2">
      <c r="I84" s="203" t="s">
        <v>194</v>
      </c>
      <c r="J84" s="34">
        <f>SUM(Costs!J144:J148)/MRR_Revenue!J62</f>
        <v>334.65800000000002</v>
      </c>
      <c r="K84" s="34">
        <f>SUM(Costs!K144:K148)/MRR_Revenue!K62</f>
        <v>286.29633955603668</v>
      </c>
      <c r="L84" s="34">
        <f>SUM(Costs!L144:L148)/MRR_Revenue!L62</f>
        <v>263.17718343139961</v>
      </c>
      <c r="M84" s="34">
        <f>SUM(Costs!M144:M148)/MRR_Revenue!M62</f>
        <v>226.14194794704278</v>
      </c>
      <c r="N84" s="34">
        <f>SUM(Costs!N144:N148)/MRR_Revenue!N62</f>
        <v>193.88313867294281</v>
      </c>
      <c r="O84" s="34">
        <f>SUM(Costs!O144:O148)/MRR_Revenue!O62</f>
        <v>166.31659764120371</v>
      </c>
      <c r="P84" s="34">
        <f>SUM(Costs!P144:P148)/MRR_Revenue!P62</f>
        <v>143.0007582777254</v>
      </c>
      <c r="Q84" s="34">
        <f>SUM(Costs!Q144:Q148)/MRR_Revenue!Q62</f>
        <v>123.37020903627095</v>
      </c>
      <c r="R84" s="34">
        <f>SUM(Costs!R144:R148)/MRR_Revenue!R62</f>
        <v>106.85801486267019</v>
      </c>
      <c r="S84" s="34">
        <f>SUM(Costs!S144:S148)/MRR_Revenue!S62</f>
        <v>92.950193744610218</v>
      </c>
      <c r="T84" s="34">
        <f>SUM(Costs!T144:T148)/MRR_Revenue!T62</f>
        <v>81.203848366977269</v>
      </c>
      <c r="U84" s="34">
        <f ca="1">SUM(Costs!U144:U148)/MRR_Revenue!U62</f>
        <v>71.247670671563569</v>
      </c>
      <c r="V84" s="34">
        <f ca="1">SUM(Costs!V144:V148)/MRR_Revenue!V62</f>
        <v>70.526537220446698</v>
      </c>
      <c r="W84" s="35">
        <f ca="1">SUM(Costs!W144:W148)/MRR_Revenue!W62</f>
        <v>62.328594949863003</v>
      </c>
      <c r="X84" s="35">
        <f ca="1">SUM(Costs!X144:X148)/MRR_Revenue!X62</f>
        <v>55.874294109671233</v>
      </c>
      <c r="Y84" s="35">
        <f ca="1">SUM(Costs!Y144:Y148)/MRR_Revenue!Y62</f>
        <v>50.670057875482961</v>
      </c>
      <c r="Z84" s="35">
        <f ca="1">SUM(Costs!Z144:Z148)/MRR_Revenue!Z62</f>
        <v>46.389291276801757</v>
      </c>
      <c r="AA84" s="35">
        <f ca="1">SUM(Costs!AA144:AA148)/MRR_Revenue!AA62</f>
        <v>46.445444087102906</v>
      </c>
      <c r="AB84" s="35">
        <f ca="1">SUM(Costs!AB144:AB148)/MRR_Revenue!AB62</f>
        <v>43.145362785118344</v>
      </c>
      <c r="AC84" s="35">
        <f ca="1">SUM(Costs!AC144:AC148)/MRR_Revenue!AC62</f>
        <v>40.317555079355031</v>
      </c>
      <c r="AD84" s="35">
        <f ca="1">SUM(Costs!AD144:AD148)/MRR_Revenue!AD62</f>
        <v>37.871554440021285</v>
      </c>
      <c r="AE84" s="35">
        <f ca="1">SUM(Costs!AE144:AE148)/MRR_Revenue!AE62</f>
        <v>35.739020854789658</v>
      </c>
      <c r="AF84" s="35">
        <f ca="1">SUM(Costs!AF144:AF148)/MRR_Revenue!AF62</f>
        <v>33.867412901371054</v>
      </c>
      <c r="AG84" s="35">
        <f ca="1">SUM(Costs!AG144:AG148)/MRR_Revenue!AG62</f>
        <v>32.2157213091252</v>
      </c>
      <c r="AH84" s="35">
        <f ca="1">SUM(Costs!AH144:AH148)/MRR_Revenue!AH62</f>
        <v>34.939742962012133</v>
      </c>
      <c r="AI84" s="35">
        <f ca="1">SUM(Costs!AI144:AI148)/MRR_Revenue!AI62</f>
        <v>33.449179459516117</v>
      </c>
      <c r="AJ84" s="35">
        <f ca="1">SUM(Costs!AJ144:AJ148)/MRR_Revenue!AJ62</f>
        <v>32.125656749709094</v>
      </c>
      <c r="AK84" s="35">
        <f ca="1">SUM(Costs!AK144:AK148)/MRR_Revenue!AK62</f>
        <v>30.835119778475288</v>
      </c>
      <c r="AL84" s="35">
        <f ca="1">SUM(Costs!AL144:AL148)/MRR_Revenue!AL62</f>
        <v>34.459504097126242</v>
      </c>
      <c r="AM84" s="35">
        <f ca="1">SUM(Costs!AM144:AM148)/MRR_Revenue!AM62</f>
        <v>33.025238649491101</v>
      </c>
      <c r="AN84" s="35">
        <f ca="1">SUM(Costs!AN144:AN148)/MRR_Revenue!AN62</f>
        <v>31.636122574792669</v>
      </c>
      <c r="AO84" s="35">
        <f ca="1">SUM(Costs!AO144:AO148)/MRR_Revenue!AO62</f>
        <v>30.293568873641828</v>
      </c>
      <c r="AP84" s="35">
        <f ca="1">SUM(Costs!AP144:AP148)/MRR_Revenue!AP62</f>
        <v>28.998486583188047</v>
      </c>
      <c r="AQ84" s="35">
        <f ca="1">SUM(Costs!AQ144:AQ148)/MRR_Revenue!AQ62</f>
        <v>27.751343068756292</v>
      </c>
      <c r="AR84" s="35">
        <f ca="1">SUM(Costs!AR144:AR148)/MRR_Revenue!AR62</f>
        <v>26.552223121770975</v>
      </c>
      <c r="AS84" s="35">
        <f ca="1">SUM(Costs!AS144:AS148)/MRR_Revenue!AS62</f>
        <v>25.400884131510789</v>
      </c>
      <c r="AT84" s="35">
        <f ca="1">SUM(Costs!AT144:AT148)/MRR_Revenue!AT62</f>
        <v>25.043098860799855</v>
      </c>
      <c r="AU84" s="35">
        <f ca="1">SUM(Costs!AU144:AU148)/MRR_Revenue!AU62</f>
        <v>23.950209813167518</v>
      </c>
      <c r="AV84" s="35">
        <f ca="1">SUM(Costs!AV144:AV148)/MRR_Revenue!AV62</f>
        <v>22.904403636500639</v>
      </c>
      <c r="AW84" s="35">
        <f ca="1">SUM(Costs!AW144:AW148)/MRR_Revenue!AW62</f>
        <v>21.904553720824072</v>
      </c>
      <c r="AX84" s="35">
        <f ca="1">SUM(Costs!AX144:AX148)/MRR_Revenue!AX62</f>
        <v>20.949410294034667</v>
      </c>
      <c r="AY84" s="35">
        <f ca="1">SUM(Costs!AY144:AY148)/MRR_Revenue!AY62</f>
        <v>20.037629900678052</v>
      </c>
      <c r="AZ84" s="35">
        <f ca="1">SUM(Costs!AZ144:AZ148)/MRR_Revenue!AZ62</f>
        <v>19.167800951195996</v>
      </c>
      <c r="BA84" s="35">
        <f ca="1">SUM(Costs!BA144:BA148)/MRR_Revenue!BA62</f>
        <v>18.338465675369925</v>
      </c>
      <c r="BB84" s="35">
        <f ca="1">SUM(Costs!BB144:BB148)/MRR_Revenue!BB62</f>
        <v>17.548138821301212</v>
      </c>
      <c r="BC84" s="35">
        <f ca="1">SUM(Costs!BC144:BC148)/MRR_Revenue!BC62</f>
        <v>16.79532343716243</v>
      </c>
      <c r="BD84" s="35">
        <f ca="1">SUM(Costs!BD144:BD148)/MRR_Revenue!BD62</f>
        <v>16.078524060468261</v>
      </c>
      <c r="BE84" s="35">
        <f ca="1">SUM(Costs!BE144:BE148)/MRR_Revenue!BE62</f>
        <v>15.396257621452579</v>
      </c>
    </row>
    <row r="85" spans="4:64" s="70" customFormat="1" ht="17" outlineLevel="1" thickBot="1" x14ac:dyDescent="0.25">
      <c r="I85" s="161"/>
      <c r="J85" s="135"/>
      <c r="K85" s="135"/>
      <c r="L85" s="135"/>
      <c r="M85" s="135"/>
      <c r="N85" s="135"/>
      <c r="O85" s="135"/>
      <c r="P85" s="135"/>
      <c r="Q85" s="135"/>
      <c r="R85" s="135"/>
      <c r="S85" s="135"/>
      <c r="T85" s="135"/>
      <c r="U85" s="135"/>
      <c r="V85" s="135"/>
      <c r="W85" s="155"/>
      <c r="X85" s="155"/>
      <c r="Y85" s="155"/>
      <c r="Z85" s="155"/>
      <c r="AA85" s="155"/>
      <c r="AB85" s="155"/>
      <c r="AC85" s="155"/>
      <c r="AD85" s="155"/>
      <c r="AE85" s="155"/>
      <c r="AF85" s="155"/>
      <c r="AG85" s="155"/>
      <c r="AH85" s="155"/>
      <c r="AI85" s="155"/>
      <c r="AJ85" s="155"/>
      <c r="AK85" s="155"/>
      <c r="AL85" s="155"/>
      <c r="AM85" s="155"/>
      <c r="AN85" s="155"/>
      <c r="AO85" s="155"/>
      <c r="AP85" s="155"/>
      <c r="AQ85" s="155"/>
      <c r="AR85" s="155"/>
      <c r="AS85" s="155"/>
      <c r="AT85" s="155"/>
      <c r="AU85" s="155"/>
      <c r="AV85" s="155"/>
      <c r="AW85" s="155"/>
      <c r="AX85" s="155"/>
      <c r="AY85" s="155"/>
      <c r="AZ85" s="155"/>
      <c r="BA85" s="155"/>
      <c r="BB85" s="155"/>
      <c r="BC85" s="155"/>
      <c r="BD85" s="155"/>
      <c r="BE85" s="155"/>
    </row>
    <row r="87" spans="4:64" s="23" customFormat="1" ht="17" thickBot="1" x14ac:dyDescent="0.25">
      <c r="D87" s="119"/>
      <c r="I87" s="201" t="s">
        <v>98</v>
      </c>
      <c r="K87" s="113"/>
      <c r="L87" s="113"/>
      <c r="M87" s="113"/>
      <c r="N87" s="113"/>
      <c r="O87" s="113"/>
      <c r="P87" s="113"/>
      <c r="Q87" s="113"/>
      <c r="R87" s="113"/>
      <c r="S87" s="113"/>
      <c r="T87" s="113"/>
      <c r="U87" s="113"/>
      <c r="V87" s="113"/>
      <c r="W87" s="114"/>
      <c r="X87" s="114"/>
      <c r="Y87" s="114"/>
      <c r="Z87" s="114"/>
      <c r="AA87" s="114"/>
      <c r="AB87" s="114"/>
      <c r="AC87" s="114"/>
      <c r="AD87" s="114"/>
      <c r="AE87" s="114"/>
      <c r="AF87" s="114"/>
      <c r="AG87" s="114"/>
      <c r="AH87" s="114"/>
      <c r="AI87" s="114"/>
      <c r="AJ87" s="114"/>
      <c r="AK87" s="114"/>
      <c r="AL87" s="114"/>
      <c r="AM87" s="114"/>
      <c r="AN87" s="114"/>
      <c r="AO87" s="114"/>
      <c r="AP87" s="114"/>
      <c r="AQ87" s="114"/>
      <c r="AR87" s="114"/>
      <c r="AS87" s="114"/>
      <c r="AT87" s="114"/>
      <c r="AU87" s="114"/>
      <c r="AV87" s="114"/>
      <c r="AW87" s="114"/>
      <c r="AX87" s="114"/>
      <c r="AY87" s="114"/>
      <c r="AZ87" s="114"/>
      <c r="BA87" s="114"/>
      <c r="BB87" s="114"/>
      <c r="BC87" s="114"/>
      <c r="BD87" s="114"/>
      <c r="BE87" s="114"/>
      <c r="BF87" s="113"/>
      <c r="BG87" s="113"/>
      <c r="BH87" s="113"/>
      <c r="BI87" s="113"/>
      <c r="BJ87" s="113"/>
      <c r="BK87" s="113"/>
      <c r="BL87" s="113"/>
    </row>
    <row r="88" spans="4:64" s="45" customFormat="1" ht="48" outlineLevel="1" x14ac:dyDescent="0.2">
      <c r="I88" s="202" t="s">
        <v>104</v>
      </c>
      <c r="J88" s="46"/>
      <c r="K88" s="46"/>
      <c r="L88" s="46"/>
      <c r="M88" s="46"/>
      <c r="N88" s="46"/>
      <c r="O88" s="46"/>
      <c r="P88" s="46"/>
      <c r="Q88" s="46"/>
      <c r="R88" s="46"/>
      <c r="S88" s="46"/>
      <c r="T88" s="46"/>
      <c r="U88" s="46"/>
      <c r="V88" s="46"/>
      <c r="W88" s="47"/>
      <c r="X88" s="47"/>
      <c r="Y88" s="47"/>
      <c r="Z88" s="47"/>
      <c r="AA88" s="47"/>
      <c r="AB88" s="47"/>
      <c r="AC88" s="47"/>
      <c r="AD88" s="47"/>
      <c r="AE88" s="47"/>
      <c r="AF88" s="47"/>
      <c r="AG88" s="47"/>
      <c r="AH88" s="47"/>
      <c r="AI88" s="47"/>
      <c r="AJ88" s="47"/>
      <c r="AK88" s="47"/>
      <c r="AL88" s="47"/>
      <c r="AM88" s="47"/>
      <c r="AN88" s="47"/>
      <c r="AO88" s="47"/>
      <c r="AP88" s="47"/>
      <c r="AQ88" s="47"/>
      <c r="AR88" s="47"/>
      <c r="AS88" s="47"/>
      <c r="AT88" s="47"/>
      <c r="AU88" s="47"/>
      <c r="AV88" s="47"/>
      <c r="AW88" s="47"/>
      <c r="AX88" s="47"/>
      <c r="AY88" s="47"/>
      <c r="AZ88" s="47"/>
      <c r="BA88" s="47"/>
      <c r="BB88" s="47"/>
      <c r="BC88" s="47"/>
      <c r="BD88" s="47"/>
      <c r="BE88" s="47"/>
    </row>
    <row r="89" spans="4:64" s="45" customFormat="1" outlineLevel="1" x14ac:dyDescent="0.2">
      <c r="I89" s="160" t="s">
        <v>123</v>
      </c>
      <c r="J89" s="46"/>
      <c r="K89" s="46"/>
      <c r="L89" s="46"/>
      <c r="M89" s="46"/>
      <c r="N89" s="46"/>
      <c r="O89" s="46"/>
      <c r="P89" s="46"/>
      <c r="Q89" s="46"/>
      <c r="R89" s="46"/>
      <c r="S89" s="46"/>
      <c r="T89" s="46"/>
      <c r="U89" s="46"/>
      <c r="V89" s="46"/>
      <c r="W89" s="47"/>
      <c r="X89" s="47"/>
      <c r="Y89" s="47"/>
      <c r="Z89" s="47"/>
      <c r="AA89" s="47"/>
      <c r="AB89" s="47"/>
      <c r="AC89" s="47"/>
      <c r="AD89" s="47"/>
      <c r="AE89" s="47"/>
      <c r="AF89" s="47"/>
      <c r="AG89" s="47"/>
      <c r="AH89" s="47"/>
      <c r="AI89" s="47"/>
      <c r="AJ89" s="47"/>
      <c r="AK89" s="47"/>
      <c r="AL89" s="47"/>
      <c r="AM89" s="47"/>
      <c r="AN89" s="47"/>
      <c r="AO89" s="47"/>
      <c r="AP89" s="47"/>
      <c r="AQ89" s="47"/>
      <c r="AR89" s="47"/>
      <c r="AS89" s="47"/>
      <c r="AT89" s="47"/>
      <c r="AU89" s="47"/>
      <c r="AV89" s="47"/>
      <c r="AW89" s="47"/>
      <c r="AX89" s="47"/>
      <c r="AY89" s="47"/>
      <c r="AZ89" s="47"/>
      <c r="BA89" s="47"/>
      <c r="BB89" s="47"/>
      <c r="BC89" s="47"/>
      <c r="BD89" s="47"/>
      <c r="BE89" s="47"/>
    </row>
    <row r="90" spans="4:64" s="45" customFormat="1" outlineLevel="1" x14ac:dyDescent="0.2">
      <c r="I90" s="160"/>
      <c r="J90" s="46"/>
      <c r="K90" s="46"/>
      <c r="L90" s="46"/>
      <c r="M90" s="46"/>
      <c r="N90" s="46"/>
      <c r="O90" s="46"/>
      <c r="P90" s="46"/>
      <c r="Q90" s="46"/>
      <c r="R90" s="46"/>
      <c r="S90" s="46"/>
      <c r="T90" s="46"/>
      <c r="U90" s="46"/>
      <c r="V90" s="46"/>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c r="AY90" s="47"/>
      <c r="AZ90" s="47"/>
      <c r="BA90" s="47"/>
      <c r="BB90" s="47"/>
      <c r="BC90" s="47"/>
      <c r="BD90" s="47"/>
      <c r="BE90" s="47"/>
    </row>
    <row r="91" spans="4:64" s="45" customFormat="1" outlineLevel="1" x14ac:dyDescent="0.2">
      <c r="I91" s="160"/>
      <c r="J91" s="46"/>
      <c r="K91" s="46"/>
      <c r="L91" s="46"/>
      <c r="M91" s="46"/>
      <c r="N91" s="46"/>
      <c r="O91" s="46"/>
      <c r="P91" s="46"/>
      <c r="Q91" s="46"/>
      <c r="R91" s="46"/>
      <c r="S91" s="46"/>
      <c r="T91" s="46"/>
      <c r="U91" s="46"/>
      <c r="V91" s="46"/>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c r="AZ91" s="47"/>
      <c r="BA91" s="47"/>
      <c r="BB91" s="47"/>
      <c r="BC91" s="47"/>
      <c r="BD91" s="47"/>
      <c r="BE91" s="47"/>
    </row>
    <row r="92" spans="4:64" s="70" customFormat="1" ht="17" outlineLevel="1" thickBot="1" x14ac:dyDescent="0.25">
      <c r="I92" s="161"/>
      <c r="J92" s="135"/>
      <c r="K92" s="135"/>
      <c r="L92" s="135"/>
      <c r="M92" s="135"/>
      <c r="N92" s="135"/>
      <c r="O92" s="135"/>
      <c r="P92" s="135"/>
      <c r="Q92" s="135"/>
      <c r="R92" s="135"/>
      <c r="S92" s="135"/>
      <c r="T92" s="135"/>
      <c r="U92" s="135"/>
      <c r="V92" s="135"/>
      <c r="W92" s="155"/>
      <c r="X92" s="155"/>
      <c r="Y92" s="155"/>
      <c r="Z92" s="155"/>
      <c r="AA92" s="155"/>
      <c r="AB92" s="155"/>
      <c r="AC92" s="155"/>
      <c r="AD92" s="155"/>
      <c r="AE92" s="155"/>
      <c r="AF92" s="155"/>
      <c r="AG92" s="155"/>
      <c r="AH92" s="155"/>
      <c r="AI92" s="155"/>
      <c r="AJ92" s="155"/>
      <c r="AK92" s="155"/>
      <c r="AL92" s="155"/>
      <c r="AM92" s="155"/>
      <c r="AN92" s="155"/>
      <c r="AO92" s="155"/>
      <c r="AP92" s="155"/>
      <c r="AQ92" s="155"/>
      <c r="AR92" s="155"/>
      <c r="AS92" s="155"/>
      <c r="AT92" s="155"/>
      <c r="AU92" s="155"/>
      <c r="AV92" s="155"/>
      <c r="AW92" s="155"/>
      <c r="AX92" s="155"/>
      <c r="AY92" s="155"/>
      <c r="AZ92" s="155"/>
      <c r="BA92" s="155"/>
      <c r="BB92" s="155"/>
      <c r="BC92" s="155"/>
      <c r="BD92" s="155"/>
      <c r="BE92" s="155"/>
    </row>
    <row r="94" spans="4:64" s="23" customFormat="1" ht="17" thickBot="1" x14ac:dyDescent="0.25">
      <c r="D94" s="119"/>
      <c r="I94" s="201" t="s">
        <v>99</v>
      </c>
      <c r="K94" s="113"/>
      <c r="L94" s="113"/>
      <c r="M94" s="113"/>
      <c r="N94" s="113"/>
      <c r="O94" s="113"/>
      <c r="P94" s="113"/>
      <c r="Q94" s="113"/>
      <c r="R94" s="113"/>
      <c r="S94" s="113"/>
      <c r="T94" s="113"/>
      <c r="U94" s="113"/>
      <c r="V94" s="113"/>
      <c r="W94" s="114"/>
      <c r="X94" s="114"/>
      <c r="Y94" s="114"/>
      <c r="Z94" s="114"/>
      <c r="AA94" s="114"/>
      <c r="AB94" s="114"/>
      <c r="AC94" s="114"/>
      <c r="AD94" s="114"/>
      <c r="AE94" s="114"/>
      <c r="AF94" s="114"/>
      <c r="AG94" s="114"/>
      <c r="AH94" s="114"/>
      <c r="AI94" s="114"/>
      <c r="AJ94" s="114"/>
      <c r="AK94" s="114"/>
      <c r="AL94" s="114"/>
      <c r="AM94" s="114"/>
      <c r="AN94" s="114"/>
      <c r="AO94" s="114"/>
      <c r="AP94" s="114"/>
      <c r="AQ94" s="114"/>
      <c r="AR94" s="114"/>
      <c r="AS94" s="114"/>
      <c r="AT94" s="114"/>
      <c r="AU94" s="114"/>
      <c r="AV94" s="114"/>
      <c r="AW94" s="114"/>
      <c r="AX94" s="114"/>
      <c r="AY94" s="114"/>
      <c r="AZ94" s="114"/>
      <c r="BA94" s="114"/>
      <c r="BB94" s="114"/>
      <c r="BC94" s="114"/>
      <c r="BD94" s="114"/>
      <c r="BE94" s="114"/>
      <c r="BF94" s="113"/>
      <c r="BG94" s="113"/>
      <c r="BH94" s="113"/>
      <c r="BI94" s="113"/>
      <c r="BJ94" s="113"/>
      <c r="BK94" s="113"/>
      <c r="BL94" s="113"/>
    </row>
    <row r="95" spans="4:64" s="45" customFormat="1" ht="32" outlineLevel="1" x14ac:dyDescent="0.2">
      <c r="I95" s="202" t="s">
        <v>111</v>
      </c>
      <c r="J95" s="46"/>
      <c r="K95" s="46"/>
      <c r="L95" s="46"/>
      <c r="M95" s="46"/>
      <c r="N95" s="46"/>
      <c r="O95" s="46"/>
      <c r="P95" s="46"/>
      <c r="Q95" s="46"/>
      <c r="R95" s="46"/>
      <c r="S95" s="46"/>
      <c r="T95" s="46"/>
      <c r="U95" s="46"/>
      <c r="V95" s="46"/>
      <c r="W95" s="47"/>
      <c r="X95" s="47"/>
      <c r="Y95" s="47"/>
      <c r="Z95" s="47"/>
      <c r="AA95" s="47"/>
      <c r="AB95" s="47"/>
      <c r="AC95" s="47"/>
      <c r="AD95" s="47"/>
      <c r="AE95" s="47"/>
      <c r="AF95" s="47"/>
      <c r="AG95" s="47"/>
      <c r="AH95" s="47"/>
      <c r="AI95" s="47"/>
      <c r="AJ95" s="47"/>
      <c r="AK95" s="47"/>
      <c r="AL95" s="47"/>
      <c r="AM95" s="47"/>
      <c r="AN95" s="47"/>
      <c r="AO95" s="47"/>
      <c r="AP95" s="47"/>
      <c r="AQ95" s="47"/>
      <c r="AR95" s="47"/>
      <c r="AS95" s="47"/>
      <c r="AT95" s="47"/>
      <c r="AU95" s="47"/>
      <c r="AV95" s="47"/>
      <c r="AW95" s="47"/>
      <c r="AX95" s="47"/>
      <c r="AY95" s="47"/>
      <c r="AZ95" s="47"/>
      <c r="BA95" s="47"/>
      <c r="BB95" s="47"/>
      <c r="BC95" s="47"/>
      <c r="BD95" s="47"/>
      <c r="BE95" s="47"/>
    </row>
    <row r="96" spans="4:64" s="33" customFormat="1" outlineLevel="1" x14ac:dyDescent="0.2">
      <c r="I96" s="203" t="s">
        <v>195</v>
      </c>
      <c r="J96" s="34"/>
      <c r="K96" s="34">
        <f>MRR_Revenue!K81</f>
        <v>11.699999999999751</v>
      </c>
      <c r="L96" s="34">
        <f>MRR_Revenue!L81</f>
        <v>13.616896056660966</v>
      </c>
      <c r="M96" s="34">
        <f>MRR_Revenue!M81</f>
        <v>15.945288154857618</v>
      </c>
      <c r="N96" s="34">
        <f>MRR_Revenue!N81</f>
        <v>18.717189716914493</v>
      </c>
      <c r="O96" s="34">
        <f>MRR_Revenue!O81</f>
        <v>21.963312240202086</v>
      </c>
      <c r="P96" s="34">
        <f>MRR_Revenue!P81</f>
        <v>25.718135306290868</v>
      </c>
      <c r="Q96" s="34">
        <f>MRR_Revenue!Q81</f>
        <v>30.019965212106438</v>
      </c>
      <c r="R96" s="34">
        <f>MRR_Revenue!R81</f>
        <v>34.910936384762664</v>
      </c>
      <c r="S96" s="34">
        <f>MRR_Revenue!S81</f>
        <v>40.437058405713202</v>
      </c>
      <c r="T96" s="34">
        <f>MRR_Revenue!T81</f>
        <v>46.648303516210731</v>
      </c>
      <c r="U96" s="34">
        <f>MRR_Revenue!U81</f>
        <v>53.598729291818699</v>
      </c>
      <c r="V96" s="34">
        <f>MRR_Revenue!V81</f>
        <v>61.346632722476045</v>
      </c>
      <c r="W96" s="35">
        <f ca="1">MRR_Revenue!W81</f>
        <v>69.970164039038394</v>
      </c>
      <c r="X96" s="35">
        <f ca="1">MRR_Revenue!X81</f>
        <v>78.677668147042638</v>
      </c>
      <c r="Y96" s="35">
        <f ca="1">MRR_Revenue!Y81</f>
        <v>87.454156815582451</v>
      </c>
      <c r="Z96" s="35">
        <f ca="1">MRR_Revenue!Z81</f>
        <v>96.291065755903702</v>
      </c>
      <c r="AA96" s="35">
        <f ca="1">MRR_Revenue!AA81</f>
        <v>105.17868107089653</v>
      </c>
      <c r="AB96" s="35">
        <f ca="1">MRR_Revenue!AB81</f>
        <v>114.10595309921504</v>
      </c>
      <c r="AC96" s="35">
        <f ca="1">MRR_Revenue!AC81</f>
        <v>123.06037740248568</v>
      </c>
      <c r="AD96" s="35">
        <f ca="1">MRR_Revenue!AD81</f>
        <v>132.02786715781428</v>
      </c>
      <c r="AE96" s="35">
        <f ca="1">MRR_Revenue!AE81</f>
        <v>140.99261547897015</v>
      </c>
      <c r="AF96" s="35">
        <f ca="1">MRR_Revenue!AF81</f>
        <v>149.93694689963863</v>
      </c>
      <c r="AG96" s="35">
        <f ca="1">MRR_Revenue!AG81</f>
        <v>158.84115720423324</v>
      </c>
      <c r="AH96" s="35">
        <f ca="1">MRR_Revenue!AH81</f>
        <v>167.68334073222422</v>
      </c>
      <c r="AI96" s="35">
        <f ca="1">MRR_Revenue!AI81</f>
        <v>176.43920421752966</v>
      </c>
      <c r="AJ96" s="35">
        <f ca="1">MRR_Revenue!AJ81</f>
        <v>185.08186615602546</v>
      </c>
      <c r="AK96" s="35">
        <f ca="1">MRR_Revenue!AK81</f>
        <v>194.30038798422424</v>
      </c>
      <c r="AL96" s="35">
        <f ca="1">MRR_Revenue!AL81</f>
        <v>204.13098029594713</v>
      </c>
      <c r="AM96" s="35">
        <f ca="1">MRR_Revenue!AM81</f>
        <v>214.60479427477313</v>
      </c>
      <c r="AN96" s="35">
        <f ca="1">MRR_Revenue!AN81</f>
        <v>225.75465942100928</v>
      </c>
      <c r="AO96" s="35">
        <f ca="1">MRR_Revenue!AO81</f>
        <v>237.6152513104789</v>
      </c>
      <c r="AP96" s="35">
        <f ca="1">MRR_Revenue!AP81</f>
        <v>250.22319778029055</v>
      </c>
      <c r="AQ96" s="35">
        <f ca="1">MRR_Revenue!AQ81</f>
        <v>263.61719065032969</v>
      </c>
      <c r="AR96" s="35">
        <f ca="1">MRR_Revenue!AR81</f>
        <v>277.83810404088837</v>
      </c>
      <c r="AS96" s="35">
        <f ca="1">MRR_Revenue!AS81</f>
        <v>292.9291196918951</v>
      </c>
      <c r="AT96" s="35">
        <f ca="1">MRR_Revenue!AT81</f>
        <v>308.93585970708313</v>
      </c>
      <c r="AU96" s="35">
        <f ca="1">MRR_Revenue!AU81</f>
        <v>325.9065271722576</v>
      </c>
      <c r="AV96" s="35">
        <f ca="1">MRR_Revenue!AV81</f>
        <v>343.89205512434279</v>
      </c>
      <c r="AW96" s="35">
        <f ca="1">MRR_Revenue!AW81</f>
        <v>362.94626437752038</v>
      </c>
      <c r="AX96" s="35">
        <f ca="1">MRR_Revenue!AX81</f>
        <v>383.12603074368639</v>
      </c>
      <c r="AY96" s="35">
        <f ca="1">MRR_Revenue!AY81</f>
        <v>404.49146221790784</v>
      </c>
      <c r="AZ96" s="35">
        <f ca="1">MRR_Revenue!AZ81</f>
        <v>427.10608673445353</v>
      </c>
      <c r="BA96" s="35">
        <f ca="1">MRR_Revenue!BA81</f>
        <v>451.03705113672856</v>
      </c>
      <c r="BB96" s="35">
        <f ca="1">MRR_Revenue!BB81</f>
        <v>476.35533204385018</v>
      </c>
      <c r="BC96" s="35">
        <f ca="1">MRR_Revenue!BC81</f>
        <v>503.13595933917651</v>
      </c>
      <c r="BD96" s="35">
        <f ca="1">MRR_Revenue!BD81</f>
        <v>531.45825305093524</v>
      </c>
      <c r="BE96" s="35">
        <f ca="1">MRR_Revenue!BE81</f>
        <v>561.40607444244017</v>
      </c>
    </row>
    <row r="97" spans="4:64" s="45" customFormat="1" outlineLevel="1" x14ac:dyDescent="0.2">
      <c r="I97" s="202" t="s">
        <v>126</v>
      </c>
      <c r="J97" s="46"/>
      <c r="K97" s="140"/>
      <c r="L97" s="140">
        <f t="shared" ref="L97:BE97" si="10">L96/K96-1</f>
        <v>0.16383726980010738</v>
      </c>
      <c r="M97" s="140">
        <f t="shared" si="10"/>
        <v>0.17099286713418604</v>
      </c>
      <c r="N97" s="140">
        <f t="shared" si="10"/>
        <v>0.17383828596490036</v>
      </c>
      <c r="O97" s="140">
        <f t="shared" si="10"/>
        <v>0.17343001659881185</v>
      </c>
      <c r="P97" s="140">
        <f t="shared" si="10"/>
        <v>0.17095887109485597</v>
      </c>
      <c r="Q97" s="140">
        <f t="shared" si="10"/>
        <v>0.16726834409193381</v>
      </c>
      <c r="R97" s="140">
        <f t="shared" si="10"/>
        <v>0.16292394538431365</v>
      </c>
      <c r="S97" s="140">
        <f t="shared" si="10"/>
        <v>0.15829200225527273</v>
      </c>
      <c r="T97" s="140">
        <f t="shared" si="10"/>
        <v>0.1536027929672541</v>
      </c>
      <c r="U97" s="140">
        <f t="shared" si="10"/>
        <v>0.14899632466146651</v>
      </c>
      <c r="V97" s="140">
        <f t="shared" si="10"/>
        <v>0.14455386411259541</v>
      </c>
      <c r="W97" s="66">
        <f t="shared" ca="1" si="10"/>
        <v>0.14057057305123899</v>
      </c>
      <c r="X97" s="66">
        <f t="shared" ca="1" si="10"/>
        <v>0.12444595818220572</v>
      </c>
      <c r="Y97" s="66">
        <f t="shared" ca="1" si="10"/>
        <v>0.1115499337389767</v>
      </c>
      <c r="Z97" s="66">
        <f t="shared" ca="1" si="10"/>
        <v>0.10104618536264587</v>
      </c>
      <c r="AA97" s="66">
        <f t="shared" ca="1" si="10"/>
        <v>9.2299480177348903E-2</v>
      </c>
      <c r="AB97" s="66">
        <f t="shared" ca="1" si="10"/>
        <v>8.4877200754219562E-2</v>
      </c>
      <c r="AC97" s="66">
        <f t="shared" ca="1" si="10"/>
        <v>7.847464623940148E-2</v>
      </c>
      <c r="AD97" s="66">
        <f t="shared" ca="1" si="10"/>
        <v>7.2870650526279501E-2</v>
      </c>
      <c r="AE97" s="66">
        <f t="shared" ca="1" si="10"/>
        <v>6.7900425221898209E-2</v>
      </c>
      <c r="AF97" s="66">
        <f t="shared" ca="1" si="10"/>
        <v>6.343829703622017E-2</v>
      </c>
      <c r="AG97" s="66">
        <f t="shared" ca="1" si="10"/>
        <v>5.9386365326984381E-2</v>
      </c>
      <c r="AH97" s="66">
        <f t="shared" ca="1" si="10"/>
        <v>5.5666828948003566E-2</v>
      </c>
      <c r="AI97" s="66">
        <f t="shared" ca="1" si="10"/>
        <v>5.2216656986145082E-2</v>
      </c>
      <c r="AJ97" s="66">
        <f t="shared" ca="1" si="10"/>
        <v>4.8983795731930124E-2</v>
      </c>
      <c r="AK97" s="66">
        <f t="shared" ca="1" si="10"/>
        <v>4.9807806781176023E-2</v>
      </c>
      <c r="AL97" s="66">
        <f t="shared" ca="1" si="10"/>
        <v>5.0594815654825487E-2</v>
      </c>
      <c r="AM97" s="66">
        <f t="shared" ca="1" si="10"/>
        <v>5.1309281734899681E-2</v>
      </c>
      <c r="AN97" s="66">
        <f t="shared" ca="1" si="10"/>
        <v>5.1955340438295305E-2</v>
      </c>
      <c r="AO97" s="66">
        <f t="shared" ca="1" si="10"/>
        <v>5.2537528660043353E-2</v>
      </c>
      <c r="AP97" s="66">
        <f t="shared" ca="1" si="10"/>
        <v>5.3060341877371853E-2</v>
      </c>
      <c r="AQ97" s="66">
        <f t="shared" ca="1" si="10"/>
        <v>5.3528181994539903E-2</v>
      </c>
      <c r="AR97" s="66">
        <f t="shared" ca="1" si="10"/>
        <v>5.394531879911324E-2</v>
      </c>
      <c r="AS97" s="66">
        <f t="shared" ca="1" si="10"/>
        <v>5.431586032125324E-2</v>
      </c>
      <c r="AT97" s="66">
        <f t="shared" ca="1" si="10"/>
        <v>5.4643730988656936E-2</v>
      </c>
      <c r="AU97" s="66">
        <f t="shared" ca="1" si="10"/>
        <v>5.4932656510853661E-2</v>
      </c>
      <c r="AV97" s="66">
        <f t="shared" ca="1" si="10"/>
        <v>5.5186154472380178E-2</v>
      </c>
      <c r="AW97" s="66">
        <f t="shared" ca="1" si="10"/>
        <v>5.5407529686279267E-2</v>
      </c>
      <c r="AX97" s="66">
        <f t="shared" ca="1" si="10"/>
        <v>5.5599873443457959E-2</v>
      </c>
      <c r="AY97" s="66">
        <f t="shared" ca="1" si="10"/>
        <v>5.5766065888942506E-2</v>
      </c>
      <c r="AZ97" s="66">
        <f t="shared" ca="1" si="10"/>
        <v>5.5908780849279749E-2</v>
      </c>
      <c r="BA97" s="66">
        <f t="shared" ca="1" si="10"/>
        <v>5.6030492529959508E-2</v>
      </c>
      <c r="BB97" s="66">
        <f t="shared" ca="1" si="10"/>
        <v>5.6133483587020416E-2</v>
      </c>
      <c r="BC97" s="66">
        <f t="shared" ca="1" si="10"/>
        <v>5.6219854158914062E-2</v>
      </c>
      <c r="BD97" s="66">
        <f t="shared" ca="1" si="10"/>
        <v>5.6291531515571869E-2</v>
      </c>
      <c r="BE97" s="66">
        <f t="shared" ca="1" si="10"/>
        <v>5.6350280044733303E-2</v>
      </c>
    </row>
    <row r="98" spans="4:64" s="45" customFormat="1" outlineLevel="1" x14ac:dyDescent="0.2">
      <c r="I98" s="202"/>
      <c r="J98" s="46"/>
      <c r="K98" s="46"/>
      <c r="L98" s="46"/>
      <c r="M98" s="46"/>
      <c r="N98" s="46"/>
      <c r="O98" s="46"/>
      <c r="P98" s="46"/>
      <c r="Q98" s="46"/>
      <c r="R98" s="46"/>
      <c r="S98" s="46"/>
      <c r="T98" s="46"/>
      <c r="U98" s="46"/>
      <c r="V98" s="46"/>
      <c r="W98" s="47"/>
      <c r="X98" s="47"/>
      <c r="Y98" s="47"/>
      <c r="Z98" s="47"/>
      <c r="AA98" s="47"/>
      <c r="AB98" s="47"/>
      <c r="AC98" s="47"/>
      <c r="AD98" s="47"/>
      <c r="AE98" s="47"/>
      <c r="AF98" s="47"/>
      <c r="AG98" s="47"/>
      <c r="AH98" s="47"/>
      <c r="AI98" s="47"/>
      <c r="AJ98" s="47"/>
      <c r="AK98" s="47"/>
      <c r="AL98" s="47"/>
      <c r="AM98" s="47"/>
      <c r="AN98" s="47"/>
      <c r="AO98" s="47"/>
      <c r="AP98" s="47"/>
      <c r="AQ98" s="47"/>
      <c r="AR98" s="47"/>
      <c r="AS98" s="47"/>
      <c r="AT98" s="47"/>
      <c r="AU98" s="47"/>
      <c r="AV98" s="47"/>
      <c r="AW98" s="47"/>
      <c r="AX98" s="47"/>
      <c r="AY98" s="47"/>
      <c r="AZ98" s="47"/>
      <c r="BA98" s="47"/>
      <c r="BB98" s="47"/>
      <c r="BC98" s="47"/>
      <c r="BD98" s="47"/>
      <c r="BE98" s="47"/>
    </row>
    <row r="99" spans="4:64" s="70" customFormat="1" ht="17" outlineLevel="1" thickBot="1" x14ac:dyDescent="0.25">
      <c r="I99" s="161"/>
      <c r="J99" s="135"/>
      <c r="K99" s="135"/>
      <c r="L99" s="135"/>
      <c r="M99" s="135"/>
      <c r="N99" s="135"/>
      <c r="O99" s="135"/>
      <c r="P99" s="135"/>
      <c r="Q99" s="135"/>
      <c r="R99" s="135"/>
      <c r="S99" s="135"/>
      <c r="T99" s="135"/>
      <c r="U99" s="135"/>
      <c r="V99" s="135"/>
      <c r="W99" s="155"/>
      <c r="X99" s="155"/>
      <c r="Y99" s="155"/>
      <c r="Z99" s="155"/>
      <c r="AA99" s="155"/>
      <c r="AB99" s="155"/>
      <c r="AC99" s="155"/>
      <c r="AD99" s="155"/>
      <c r="AE99" s="155"/>
      <c r="AF99" s="155"/>
      <c r="AG99" s="155"/>
      <c r="AH99" s="155"/>
      <c r="AI99" s="155"/>
      <c r="AJ99" s="155"/>
      <c r="AK99" s="155"/>
      <c r="AL99" s="155"/>
      <c r="AM99" s="155"/>
      <c r="AN99" s="155"/>
      <c r="AO99" s="155"/>
      <c r="AP99" s="155"/>
      <c r="AQ99" s="155"/>
      <c r="AR99" s="155"/>
      <c r="AS99" s="155"/>
      <c r="AT99" s="155"/>
      <c r="AU99" s="155"/>
      <c r="AV99" s="155"/>
      <c r="AW99" s="155"/>
      <c r="AX99" s="155"/>
      <c r="AY99" s="155"/>
      <c r="AZ99" s="155"/>
      <c r="BA99" s="155"/>
      <c r="BB99" s="155"/>
      <c r="BC99" s="155"/>
      <c r="BD99" s="155"/>
      <c r="BE99" s="155"/>
    </row>
    <row r="100" spans="4:64" x14ac:dyDescent="0.2">
      <c r="I100" s="204"/>
    </row>
    <row r="101" spans="4:64" s="23" customFormat="1" ht="17" thickBot="1" x14ac:dyDescent="0.25">
      <c r="D101" s="119"/>
      <c r="I101" s="201" t="s">
        <v>100</v>
      </c>
      <c r="K101" s="113"/>
      <c r="L101" s="113"/>
      <c r="M101" s="113"/>
      <c r="N101" s="113"/>
      <c r="O101" s="113"/>
      <c r="P101" s="113"/>
      <c r="Q101" s="113"/>
      <c r="R101" s="113"/>
      <c r="S101" s="113"/>
      <c r="T101" s="113"/>
      <c r="U101" s="113"/>
      <c r="V101" s="113"/>
      <c r="W101" s="114"/>
      <c r="X101" s="114"/>
      <c r="Y101" s="114"/>
      <c r="Z101" s="114"/>
      <c r="AA101" s="114"/>
      <c r="AB101" s="114"/>
      <c r="AC101" s="114"/>
      <c r="AD101" s="114"/>
      <c r="AE101" s="114"/>
      <c r="AF101" s="114"/>
      <c r="AG101" s="114"/>
      <c r="AH101" s="114"/>
      <c r="AI101" s="114"/>
      <c r="AJ101" s="114"/>
      <c r="AK101" s="114"/>
      <c r="AL101" s="114"/>
      <c r="AM101" s="114"/>
      <c r="AN101" s="114"/>
      <c r="AO101" s="114"/>
      <c r="AP101" s="114"/>
      <c r="AQ101" s="114"/>
      <c r="AR101" s="114"/>
      <c r="AS101" s="114"/>
      <c r="AT101" s="114"/>
      <c r="AU101" s="114"/>
      <c r="AV101" s="114"/>
      <c r="AW101" s="114"/>
      <c r="AX101" s="114"/>
      <c r="AY101" s="114"/>
      <c r="AZ101" s="114"/>
      <c r="BA101" s="114"/>
      <c r="BB101" s="114"/>
      <c r="BC101" s="114"/>
      <c r="BD101" s="114"/>
      <c r="BE101" s="114"/>
      <c r="BF101" s="113"/>
      <c r="BG101" s="113"/>
      <c r="BH101" s="113"/>
      <c r="BI101" s="113"/>
      <c r="BJ101" s="113"/>
      <c r="BK101" s="113"/>
      <c r="BL101" s="113"/>
    </row>
    <row r="102" spans="4:64" s="45" customFormat="1" ht="34" customHeight="1" outlineLevel="1" x14ac:dyDescent="0.2">
      <c r="I102" s="202" t="s">
        <v>105</v>
      </c>
      <c r="J102" s="46"/>
      <c r="K102" s="46"/>
      <c r="L102" s="46"/>
      <c r="M102" s="46"/>
      <c r="N102" s="46"/>
      <c r="O102" s="46"/>
      <c r="P102" s="46"/>
      <c r="Q102" s="46"/>
      <c r="R102" s="46"/>
      <c r="S102" s="46"/>
      <c r="T102" s="46"/>
      <c r="U102" s="46"/>
      <c r="V102" s="46"/>
      <c r="W102" s="47"/>
      <c r="X102" s="47"/>
      <c r="Y102" s="47"/>
      <c r="Z102" s="47"/>
      <c r="AA102" s="47"/>
      <c r="AB102" s="47"/>
      <c r="AC102" s="47"/>
      <c r="AD102" s="47"/>
      <c r="AE102" s="47"/>
      <c r="AF102" s="47"/>
      <c r="AG102" s="47"/>
      <c r="AH102" s="47"/>
      <c r="AI102" s="47"/>
      <c r="AJ102" s="47"/>
      <c r="AK102" s="47"/>
      <c r="AL102" s="47"/>
      <c r="AM102" s="47"/>
      <c r="AN102" s="47"/>
      <c r="AO102" s="47"/>
      <c r="AP102" s="47"/>
      <c r="AQ102" s="47"/>
      <c r="AR102" s="47"/>
      <c r="AS102" s="47"/>
      <c r="AT102" s="47"/>
      <c r="AU102" s="47"/>
      <c r="AV102" s="47"/>
      <c r="AW102" s="47"/>
      <c r="AX102" s="47"/>
      <c r="AY102" s="47"/>
      <c r="AZ102" s="47"/>
      <c r="BA102" s="47"/>
      <c r="BB102" s="47"/>
      <c r="BC102" s="47"/>
      <c r="BD102" s="47"/>
      <c r="BE102" s="47"/>
    </row>
    <row r="103" spans="4:64" s="45" customFormat="1" outlineLevel="1" x14ac:dyDescent="0.2">
      <c r="I103" s="205" t="s">
        <v>127</v>
      </c>
      <c r="J103" s="46"/>
      <c r="K103" s="46"/>
      <c r="L103" s="46"/>
      <c r="M103" s="46"/>
      <c r="N103" s="46"/>
      <c r="O103" s="46"/>
      <c r="P103" s="46"/>
      <c r="Q103" s="46"/>
      <c r="R103" s="46"/>
      <c r="S103" s="46"/>
      <c r="T103" s="46"/>
      <c r="U103" s="46"/>
      <c r="V103" s="46"/>
      <c r="W103" s="47"/>
      <c r="X103" s="47"/>
      <c r="Y103" s="47"/>
      <c r="Z103" s="47"/>
      <c r="AA103" s="47"/>
      <c r="AB103" s="47"/>
      <c r="AC103" s="47"/>
      <c r="AD103" s="47"/>
      <c r="AE103" s="47"/>
      <c r="AF103" s="47"/>
      <c r="AG103" s="47"/>
      <c r="AH103" s="47"/>
      <c r="AI103" s="47"/>
      <c r="AJ103" s="47"/>
      <c r="AK103" s="47"/>
      <c r="AL103" s="47"/>
      <c r="AM103" s="47"/>
      <c r="AN103" s="47"/>
      <c r="AO103" s="47"/>
      <c r="AP103" s="47"/>
      <c r="AQ103" s="47"/>
      <c r="AR103" s="47"/>
      <c r="AS103" s="47"/>
      <c r="AT103" s="47"/>
      <c r="AU103" s="47"/>
      <c r="AV103" s="47"/>
      <c r="AW103" s="47"/>
      <c r="AX103" s="47"/>
      <c r="AY103" s="47"/>
      <c r="AZ103" s="47"/>
      <c r="BA103" s="47"/>
      <c r="BB103" s="47"/>
      <c r="BC103" s="47"/>
      <c r="BD103" s="47"/>
      <c r="BE103" s="47"/>
    </row>
    <row r="104" spans="4:64" s="45" customFormat="1" outlineLevel="1" x14ac:dyDescent="0.2">
      <c r="I104" s="202"/>
      <c r="J104" s="46"/>
      <c r="K104" s="46"/>
      <c r="L104" s="46"/>
      <c r="M104" s="46"/>
      <c r="N104" s="46"/>
      <c r="O104" s="46"/>
      <c r="P104" s="46"/>
      <c r="Q104" s="46"/>
      <c r="R104" s="46"/>
      <c r="S104" s="46"/>
      <c r="T104" s="46"/>
      <c r="U104" s="46"/>
      <c r="V104" s="46"/>
      <c r="W104" s="47"/>
      <c r="X104" s="47"/>
      <c r="Y104" s="47"/>
      <c r="Z104" s="47"/>
      <c r="AA104" s="47"/>
      <c r="AB104" s="47"/>
      <c r="AC104" s="47"/>
      <c r="AD104" s="47"/>
      <c r="AE104" s="47"/>
      <c r="AF104" s="47"/>
      <c r="AG104" s="47"/>
      <c r="AH104" s="47"/>
      <c r="AI104" s="47"/>
      <c r="AJ104" s="47"/>
      <c r="AK104" s="47"/>
      <c r="AL104" s="47"/>
      <c r="AM104" s="47"/>
      <c r="AN104" s="47"/>
      <c r="AO104" s="47"/>
      <c r="AP104" s="47"/>
      <c r="AQ104" s="47"/>
      <c r="AR104" s="47"/>
      <c r="AS104" s="47"/>
      <c r="AT104" s="47"/>
      <c r="AU104" s="47"/>
      <c r="AV104" s="47"/>
      <c r="AW104" s="47"/>
      <c r="AX104" s="47"/>
      <c r="AY104" s="47"/>
      <c r="AZ104" s="47"/>
      <c r="BA104" s="47"/>
      <c r="BB104" s="47"/>
      <c r="BC104" s="47"/>
      <c r="BD104" s="47"/>
      <c r="BE104" s="47"/>
    </row>
    <row r="105" spans="4:64" s="45" customFormat="1" outlineLevel="1" x14ac:dyDescent="0.2">
      <c r="I105" s="202"/>
      <c r="J105" s="46"/>
      <c r="K105" s="46"/>
      <c r="L105" s="46"/>
      <c r="M105" s="46"/>
      <c r="N105" s="46"/>
      <c r="O105" s="46"/>
      <c r="P105" s="46"/>
      <c r="Q105" s="46"/>
      <c r="R105" s="46"/>
      <c r="S105" s="46"/>
      <c r="T105" s="46"/>
      <c r="U105" s="46"/>
      <c r="V105" s="46"/>
      <c r="W105" s="47"/>
      <c r="X105" s="47"/>
      <c r="Y105" s="47"/>
      <c r="Z105" s="47"/>
      <c r="AA105" s="47"/>
      <c r="AB105" s="47"/>
      <c r="AC105" s="47"/>
      <c r="AD105" s="47"/>
      <c r="AE105" s="47"/>
      <c r="AF105" s="47"/>
      <c r="AG105" s="47"/>
      <c r="AH105" s="47"/>
      <c r="AI105" s="47"/>
      <c r="AJ105" s="47"/>
      <c r="AK105" s="47"/>
      <c r="AL105" s="47"/>
      <c r="AM105" s="47"/>
      <c r="AN105" s="47"/>
      <c r="AO105" s="47"/>
      <c r="AP105" s="47"/>
      <c r="AQ105" s="47"/>
      <c r="AR105" s="47"/>
      <c r="AS105" s="47"/>
      <c r="AT105" s="47"/>
      <c r="AU105" s="47"/>
      <c r="AV105" s="47"/>
      <c r="AW105" s="47"/>
      <c r="AX105" s="47"/>
      <c r="AY105" s="47"/>
      <c r="AZ105" s="47"/>
      <c r="BA105" s="47"/>
      <c r="BB105" s="47"/>
      <c r="BC105" s="47"/>
      <c r="BD105" s="47"/>
      <c r="BE105" s="47"/>
    </row>
    <row r="106" spans="4:64" s="70" customFormat="1" ht="17" outlineLevel="1" thickBot="1" x14ac:dyDescent="0.25">
      <c r="I106" s="161"/>
      <c r="J106" s="135"/>
      <c r="K106" s="135"/>
      <c r="L106" s="135"/>
      <c r="M106" s="135"/>
      <c r="N106" s="135"/>
      <c r="O106" s="135"/>
      <c r="P106" s="135"/>
      <c r="Q106" s="135"/>
      <c r="R106" s="135"/>
      <c r="S106" s="135"/>
      <c r="T106" s="135"/>
      <c r="U106" s="135"/>
      <c r="V106" s="135"/>
      <c r="W106" s="155"/>
      <c r="X106" s="155"/>
      <c r="Y106" s="155"/>
      <c r="Z106" s="155"/>
      <c r="AA106" s="155"/>
      <c r="AB106" s="155"/>
      <c r="AC106" s="155"/>
      <c r="AD106" s="155"/>
      <c r="AE106" s="155"/>
      <c r="AF106" s="155"/>
      <c r="AG106" s="155"/>
      <c r="AH106" s="155"/>
      <c r="AI106" s="155"/>
      <c r="AJ106" s="155"/>
      <c r="AK106" s="155"/>
      <c r="AL106" s="155"/>
      <c r="AM106" s="155"/>
      <c r="AN106" s="155"/>
      <c r="AO106" s="155"/>
      <c r="AP106" s="155"/>
      <c r="AQ106" s="155"/>
      <c r="AR106" s="155"/>
      <c r="AS106" s="155"/>
      <c r="AT106" s="155"/>
      <c r="AU106" s="155"/>
      <c r="AV106" s="155"/>
      <c r="AW106" s="155"/>
      <c r="AX106" s="155"/>
      <c r="AY106" s="155"/>
      <c r="AZ106" s="155"/>
      <c r="BA106" s="155"/>
      <c r="BB106" s="155"/>
      <c r="BC106" s="155"/>
      <c r="BD106" s="155"/>
      <c r="BE106" s="155"/>
    </row>
    <row r="107" spans="4:64" x14ac:dyDescent="0.2">
      <c r="I107" s="204"/>
    </row>
    <row r="108" spans="4:64" s="23" customFormat="1" ht="17" thickBot="1" x14ac:dyDescent="0.25">
      <c r="D108" s="119"/>
      <c r="I108" s="201" t="s">
        <v>31</v>
      </c>
      <c r="K108" s="113"/>
      <c r="L108" s="113"/>
      <c r="M108" s="113"/>
      <c r="N108" s="113"/>
      <c r="O108" s="113"/>
      <c r="P108" s="113"/>
      <c r="Q108" s="113"/>
      <c r="R108" s="113"/>
      <c r="S108" s="113"/>
      <c r="T108" s="113"/>
      <c r="U108" s="113"/>
      <c r="V108" s="113"/>
      <c r="W108" s="114"/>
      <c r="X108" s="114"/>
      <c r="Y108" s="114"/>
      <c r="Z108" s="114"/>
      <c r="AA108" s="114"/>
      <c r="AB108" s="114"/>
      <c r="AC108" s="114"/>
      <c r="AD108" s="114"/>
      <c r="AE108" s="114"/>
      <c r="AF108" s="114"/>
      <c r="AG108" s="114"/>
      <c r="AH108" s="114"/>
      <c r="AI108" s="114"/>
      <c r="AJ108" s="114"/>
      <c r="AK108" s="114"/>
      <c r="AL108" s="114"/>
      <c r="AM108" s="114"/>
      <c r="AN108" s="114"/>
      <c r="AO108" s="114"/>
      <c r="AP108" s="114"/>
      <c r="AQ108" s="114"/>
      <c r="AR108" s="114"/>
      <c r="AS108" s="114"/>
      <c r="AT108" s="114"/>
      <c r="AU108" s="114"/>
      <c r="AV108" s="114"/>
      <c r="AW108" s="114"/>
      <c r="AX108" s="114"/>
      <c r="AY108" s="114"/>
      <c r="AZ108" s="114"/>
      <c r="BA108" s="114"/>
      <c r="BB108" s="114"/>
      <c r="BC108" s="114"/>
      <c r="BD108" s="114"/>
      <c r="BE108" s="114"/>
      <c r="BF108" s="113"/>
      <c r="BG108" s="113"/>
      <c r="BH108" s="113"/>
      <c r="BI108" s="113"/>
      <c r="BJ108" s="113"/>
      <c r="BK108" s="113"/>
      <c r="BL108" s="113"/>
    </row>
    <row r="109" spans="4:64" s="45" customFormat="1" ht="32" outlineLevel="1" x14ac:dyDescent="0.2">
      <c r="I109" s="202" t="s">
        <v>106</v>
      </c>
      <c r="J109" s="46"/>
      <c r="K109" s="46"/>
      <c r="L109" s="46"/>
      <c r="M109" s="46"/>
      <c r="N109" s="46"/>
      <c r="O109" s="46"/>
      <c r="P109" s="46"/>
      <c r="Q109" s="46"/>
      <c r="R109" s="46"/>
      <c r="S109" s="46"/>
      <c r="T109" s="46"/>
      <c r="U109" s="46"/>
      <c r="V109" s="46"/>
      <c r="W109" s="47"/>
      <c r="X109" s="47"/>
      <c r="Y109" s="47"/>
      <c r="Z109" s="47"/>
      <c r="AA109" s="47"/>
      <c r="AB109" s="47"/>
      <c r="AC109" s="47"/>
      <c r="AD109" s="47"/>
      <c r="AE109" s="47"/>
      <c r="AF109" s="47"/>
      <c r="AG109" s="47"/>
      <c r="AH109" s="47"/>
      <c r="AI109" s="47"/>
      <c r="AJ109" s="47"/>
      <c r="AK109" s="47"/>
      <c r="AL109" s="47"/>
      <c r="AM109" s="47"/>
      <c r="AN109" s="47"/>
      <c r="AO109" s="47"/>
      <c r="AP109" s="47"/>
      <c r="AQ109" s="47"/>
      <c r="AR109" s="47"/>
      <c r="AS109" s="47"/>
      <c r="AT109" s="47"/>
      <c r="AU109" s="47"/>
      <c r="AV109" s="47"/>
      <c r="AW109" s="47"/>
      <c r="AX109" s="47"/>
      <c r="AY109" s="47"/>
      <c r="AZ109" s="47"/>
      <c r="BA109" s="47"/>
      <c r="BB109" s="47"/>
      <c r="BC109" s="47"/>
      <c r="BD109" s="47"/>
      <c r="BE109" s="47"/>
    </row>
    <row r="110" spans="4:64" s="37" customFormat="1" outlineLevel="1" x14ac:dyDescent="0.2">
      <c r="I110" s="202" t="s">
        <v>31</v>
      </c>
      <c r="J110" s="38">
        <f>MRR_Revenue!J69</f>
        <v>0.05</v>
      </c>
      <c r="K110" s="38">
        <f>MRR_Revenue!K69</f>
        <v>4.6324243623953459E-2</v>
      </c>
      <c r="L110" s="38">
        <f>MRR_Revenue!L69</f>
        <v>4.2918710946627851E-2</v>
      </c>
      <c r="M110" s="38">
        <f>MRR_Revenue!M69</f>
        <v>3.9763536438352537E-2</v>
      </c>
      <c r="N110" s="38">
        <f>MRR_Revenue!N69</f>
        <v>3.6840314986403874E-2</v>
      </c>
      <c r="O110" s="38">
        <f>MRR_Revenue!O69</f>
        <v>3.4131994532267132E-2</v>
      </c>
      <c r="P110" s="38">
        <f>MRR_Revenue!P69</f>
        <v>3.1622776601683798E-2</v>
      </c>
      <c r="Q110" s="38">
        <f>MRR_Revenue!Q69</f>
        <v>2.9298024147245107E-2</v>
      </c>
      <c r="R110" s="38">
        <f>MRR_Revenue!R69</f>
        <v>2.7144176165949076E-2</v>
      </c>
      <c r="S110" s="38">
        <f>MRR_Revenue!S69</f>
        <v>2.5148668593658715E-2</v>
      </c>
      <c r="T110" s="38">
        <f>MRR_Revenue!T69</f>
        <v>2.3299861015014262E-2</v>
      </c>
      <c r="U110" s="38">
        <f>MRR_Revenue!U69</f>
        <v>2.1586968761275527E-2</v>
      </c>
      <c r="V110" s="38">
        <f>MRR_Revenue!V69</f>
        <v>2.0000000000000007E-2</v>
      </c>
      <c r="W110" s="39">
        <f ca="1">MRR_Revenue!W69</f>
        <v>2.0000000000000007E-2</v>
      </c>
      <c r="X110" s="39">
        <f ca="1">MRR_Revenue!X69</f>
        <v>2.0000000000000007E-2</v>
      </c>
      <c r="Y110" s="39">
        <f ca="1">MRR_Revenue!Y69</f>
        <v>2.0000000000000007E-2</v>
      </c>
      <c r="Z110" s="39">
        <f ca="1">MRR_Revenue!Z69</f>
        <v>2.0000000000000007E-2</v>
      </c>
      <c r="AA110" s="39">
        <f ca="1">MRR_Revenue!AA69</f>
        <v>2.0000000000000007E-2</v>
      </c>
      <c r="AB110" s="39">
        <f ca="1">MRR_Revenue!AB69</f>
        <v>2.0000000000000007E-2</v>
      </c>
      <c r="AC110" s="39">
        <f ca="1">MRR_Revenue!AC69</f>
        <v>2.0000000000000007E-2</v>
      </c>
      <c r="AD110" s="39">
        <f ca="1">MRR_Revenue!AD69</f>
        <v>2.0000000000000007E-2</v>
      </c>
      <c r="AE110" s="39">
        <f ca="1">MRR_Revenue!AE69</f>
        <v>2.0000000000000007E-2</v>
      </c>
      <c r="AF110" s="39">
        <f ca="1">MRR_Revenue!AF69</f>
        <v>2.0000000000000007E-2</v>
      </c>
      <c r="AG110" s="39">
        <f ca="1">MRR_Revenue!AG69</f>
        <v>2.0000000000000007E-2</v>
      </c>
      <c r="AH110" s="39">
        <f ca="1">MRR_Revenue!AH69</f>
        <v>2.0000000000000007E-2</v>
      </c>
      <c r="AI110" s="39">
        <f ca="1">MRR_Revenue!AI69</f>
        <v>2.0000000000000007E-2</v>
      </c>
      <c r="AJ110" s="39">
        <f ca="1">MRR_Revenue!AJ69</f>
        <v>2.0000000000000007E-2</v>
      </c>
      <c r="AK110" s="39">
        <f ca="1">MRR_Revenue!AK69</f>
        <v>2.0000000000000007E-2</v>
      </c>
      <c r="AL110" s="39">
        <f ca="1">MRR_Revenue!AL69</f>
        <v>2.0000000000000007E-2</v>
      </c>
      <c r="AM110" s="39">
        <f ca="1">MRR_Revenue!AM69</f>
        <v>2.0000000000000007E-2</v>
      </c>
      <c r="AN110" s="39">
        <f ca="1">MRR_Revenue!AN69</f>
        <v>2.0000000000000007E-2</v>
      </c>
      <c r="AO110" s="39">
        <f ca="1">MRR_Revenue!AO69</f>
        <v>2.0000000000000007E-2</v>
      </c>
      <c r="AP110" s="39">
        <f ca="1">MRR_Revenue!AP69</f>
        <v>2.0000000000000007E-2</v>
      </c>
      <c r="AQ110" s="39">
        <f ca="1">MRR_Revenue!AQ69</f>
        <v>2.0000000000000007E-2</v>
      </c>
      <c r="AR110" s="39">
        <f ca="1">MRR_Revenue!AR69</f>
        <v>2.0000000000000007E-2</v>
      </c>
      <c r="AS110" s="39">
        <f ca="1">MRR_Revenue!AS69</f>
        <v>2.0000000000000007E-2</v>
      </c>
      <c r="AT110" s="39">
        <f ca="1">MRR_Revenue!AT69</f>
        <v>2.0000000000000007E-2</v>
      </c>
      <c r="AU110" s="39">
        <f ca="1">MRR_Revenue!AU69</f>
        <v>2.0000000000000007E-2</v>
      </c>
      <c r="AV110" s="39">
        <f ca="1">MRR_Revenue!AV69</f>
        <v>2.0000000000000007E-2</v>
      </c>
      <c r="AW110" s="39">
        <f ca="1">MRR_Revenue!AW69</f>
        <v>2.0000000000000007E-2</v>
      </c>
      <c r="AX110" s="39">
        <f ca="1">MRR_Revenue!AX69</f>
        <v>2.0000000000000007E-2</v>
      </c>
      <c r="AY110" s="39">
        <f ca="1">MRR_Revenue!AY69</f>
        <v>2.0000000000000007E-2</v>
      </c>
      <c r="AZ110" s="39">
        <f ca="1">MRR_Revenue!AZ69</f>
        <v>2.0000000000000007E-2</v>
      </c>
      <c r="BA110" s="39">
        <f ca="1">MRR_Revenue!BA69</f>
        <v>2.0000000000000007E-2</v>
      </c>
      <c r="BB110" s="39">
        <f ca="1">MRR_Revenue!BB69</f>
        <v>2.0000000000000007E-2</v>
      </c>
      <c r="BC110" s="39">
        <f ca="1">MRR_Revenue!BC69</f>
        <v>2.0000000000000007E-2</v>
      </c>
      <c r="BD110" s="39">
        <f ca="1">MRR_Revenue!BD69</f>
        <v>2.0000000000000007E-2</v>
      </c>
      <c r="BE110" s="39">
        <f ca="1">MRR_Revenue!BE69</f>
        <v>2.0000000000000007E-2</v>
      </c>
    </row>
    <row r="111" spans="4:64" s="37" customFormat="1" outlineLevel="1" x14ac:dyDescent="0.2">
      <c r="I111" s="202" t="s">
        <v>128</v>
      </c>
      <c r="J111" s="158"/>
      <c r="K111" s="41">
        <f t="shared" ref="K111:BE111" si="11">K110/J110-1</f>
        <v>-7.3515127520930812E-2</v>
      </c>
      <c r="L111" s="41">
        <f t="shared" si="11"/>
        <v>-7.3515127520930923E-2</v>
      </c>
      <c r="M111" s="41">
        <f t="shared" si="11"/>
        <v>-7.3515127520930812E-2</v>
      </c>
      <c r="N111" s="41">
        <f t="shared" si="11"/>
        <v>-7.3515127520930701E-2</v>
      </c>
      <c r="O111" s="41">
        <f t="shared" si="11"/>
        <v>-7.3515127520930923E-2</v>
      </c>
      <c r="P111" s="41">
        <f t="shared" si="11"/>
        <v>-7.3515127520930923E-2</v>
      </c>
      <c r="Q111" s="41">
        <f t="shared" si="11"/>
        <v>-7.3515127520930812E-2</v>
      </c>
      <c r="R111" s="41">
        <f t="shared" si="11"/>
        <v>-7.3515127520930701E-2</v>
      </c>
      <c r="S111" s="41">
        <f t="shared" si="11"/>
        <v>-7.3515127520930923E-2</v>
      </c>
      <c r="T111" s="41">
        <f t="shared" si="11"/>
        <v>-7.3515127520931034E-2</v>
      </c>
      <c r="U111" s="41">
        <f t="shared" si="11"/>
        <v>-7.3515127520930701E-2</v>
      </c>
      <c r="V111" s="41">
        <f t="shared" si="11"/>
        <v>-7.3515127520930812E-2</v>
      </c>
      <c r="W111" s="42">
        <f t="shared" ca="1" si="11"/>
        <v>0</v>
      </c>
      <c r="X111" s="42">
        <f t="shared" ca="1" si="11"/>
        <v>0</v>
      </c>
      <c r="Y111" s="42">
        <f t="shared" ca="1" si="11"/>
        <v>0</v>
      </c>
      <c r="Z111" s="42">
        <f t="shared" ca="1" si="11"/>
        <v>0</v>
      </c>
      <c r="AA111" s="42">
        <f t="shared" ca="1" si="11"/>
        <v>0</v>
      </c>
      <c r="AB111" s="42">
        <f t="shared" ca="1" si="11"/>
        <v>0</v>
      </c>
      <c r="AC111" s="42">
        <f t="shared" ca="1" si="11"/>
        <v>0</v>
      </c>
      <c r="AD111" s="42">
        <f t="shared" ca="1" si="11"/>
        <v>0</v>
      </c>
      <c r="AE111" s="42">
        <f t="shared" ca="1" si="11"/>
        <v>0</v>
      </c>
      <c r="AF111" s="42">
        <f t="shared" ca="1" si="11"/>
        <v>0</v>
      </c>
      <c r="AG111" s="42">
        <f t="shared" ca="1" si="11"/>
        <v>0</v>
      </c>
      <c r="AH111" s="42">
        <f t="shared" ca="1" si="11"/>
        <v>0</v>
      </c>
      <c r="AI111" s="42">
        <f t="shared" ca="1" si="11"/>
        <v>0</v>
      </c>
      <c r="AJ111" s="42">
        <f t="shared" ca="1" si="11"/>
        <v>0</v>
      </c>
      <c r="AK111" s="42">
        <f t="shared" ca="1" si="11"/>
        <v>0</v>
      </c>
      <c r="AL111" s="42">
        <f t="shared" ca="1" si="11"/>
        <v>0</v>
      </c>
      <c r="AM111" s="42">
        <f t="shared" ca="1" si="11"/>
        <v>0</v>
      </c>
      <c r="AN111" s="42">
        <f t="shared" ca="1" si="11"/>
        <v>0</v>
      </c>
      <c r="AO111" s="42">
        <f t="shared" ca="1" si="11"/>
        <v>0</v>
      </c>
      <c r="AP111" s="42">
        <f t="shared" ca="1" si="11"/>
        <v>0</v>
      </c>
      <c r="AQ111" s="42">
        <f t="shared" ca="1" si="11"/>
        <v>0</v>
      </c>
      <c r="AR111" s="42">
        <f t="shared" ca="1" si="11"/>
        <v>0</v>
      </c>
      <c r="AS111" s="42">
        <f t="shared" ca="1" si="11"/>
        <v>0</v>
      </c>
      <c r="AT111" s="42">
        <f t="shared" ca="1" si="11"/>
        <v>0</v>
      </c>
      <c r="AU111" s="42">
        <f t="shared" ca="1" si="11"/>
        <v>0</v>
      </c>
      <c r="AV111" s="42">
        <f t="shared" ca="1" si="11"/>
        <v>0</v>
      </c>
      <c r="AW111" s="42">
        <f t="shared" ca="1" si="11"/>
        <v>0</v>
      </c>
      <c r="AX111" s="42">
        <f t="shared" ca="1" si="11"/>
        <v>0</v>
      </c>
      <c r="AY111" s="42">
        <f t="shared" ca="1" si="11"/>
        <v>0</v>
      </c>
      <c r="AZ111" s="42">
        <f t="shared" ca="1" si="11"/>
        <v>0</v>
      </c>
      <c r="BA111" s="42">
        <f t="shared" ca="1" si="11"/>
        <v>0</v>
      </c>
      <c r="BB111" s="42">
        <f t="shared" ca="1" si="11"/>
        <v>0</v>
      </c>
      <c r="BC111" s="42">
        <f t="shared" ca="1" si="11"/>
        <v>0</v>
      </c>
      <c r="BD111" s="42">
        <f t="shared" ca="1" si="11"/>
        <v>0</v>
      </c>
      <c r="BE111" s="42">
        <f t="shared" ca="1" si="11"/>
        <v>0</v>
      </c>
    </row>
    <row r="112" spans="4:64" s="45" customFormat="1" outlineLevel="1" x14ac:dyDescent="0.2">
      <c r="I112" s="202"/>
      <c r="J112" s="46"/>
      <c r="K112" s="46"/>
      <c r="L112" s="46"/>
      <c r="M112" s="46"/>
      <c r="N112" s="46"/>
      <c r="O112" s="46"/>
      <c r="P112" s="46"/>
      <c r="Q112" s="46"/>
      <c r="R112" s="46"/>
      <c r="S112" s="46"/>
      <c r="T112" s="46"/>
      <c r="U112" s="46"/>
      <c r="V112" s="46"/>
      <c r="W112" s="47"/>
      <c r="X112" s="47"/>
      <c r="Y112" s="47"/>
      <c r="Z112" s="47"/>
      <c r="AA112" s="47"/>
      <c r="AB112" s="47"/>
      <c r="AC112" s="47"/>
      <c r="AD112" s="47"/>
      <c r="AE112" s="47"/>
      <c r="AF112" s="47"/>
      <c r="AG112" s="47"/>
      <c r="AH112" s="47"/>
      <c r="AI112" s="47"/>
      <c r="AJ112" s="47"/>
      <c r="AK112" s="47"/>
      <c r="AL112" s="47"/>
      <c r="AM112" s="47"/>
      <c r="AN112" s="47"/>
      <c r="AO112" s="47"/>
      <c r="AP112" s="47"/>
      <c r="AQ112" s="47"/>
      <c r="AR112" s="47"/>
      <c r="AS112" s="47"/>
      <c r="AT112" s="47"/>
      <c r="AU112" s="47"/>
      <c r="AV112" s="47"/>
      <c r="AW112" s="47"/>
      <c r="AX112" s="47"/>
      <c r="AY112" s="47"/>
      <c r="AZ112" s="47"/>
      <c r="BA112" s="47"/>
      <c r="BB112" s="47"/>
      <c r="BC112" s="47"/>
      <c r="BD112" s="47"/>
      <c r="BE112" s="47"/>
    </row>
    <row r="113" spans="2:64" s="70" customFormat="1" ht="17" outlineLevel="1" thickBot="1" x14ac:dyDescent="0.25">
      <c r="I113" s="161"/>
      <c r="J113" s="135"/>
      <c r="K113" s="135"/>
      <c r="L113" s="135"/>
      <c r="M113" s="135"/>
      <c r="N113" s="135"/>
      <c r="O113" s="135"/>
      <c r="P113" s="135"/>
      <c r="Q113" s="135"/>
      <c r="R113" s="135"/>
      <c r="S113" s="135"/>
      <c r="T113" s="135"/>
      <c r="U113" s="135"/>
      <c r="V113" s="135"/>
      <c r="W113" s="155"/>
      <c r="X113" s="155"/>
      <c r="Y113" s="155"/>
      <c r="Z113" s="155"/>
      <c r="AA113" s="155"/>
      <c r="AB113" s="155"/>
      <c r="AC113" s="155"/>
      <c r="AD113" s="155"/>
      <c r="AE113" s="155"/>
      <c r="AF113" s="155"/>
      <c r="AG113" s="155"/>
      <c r="AH113" s="155"/>
      <c r="AI113" s="155"/>
      <c r="AJ113" s="155"/>
      <c r="AK113" s="155"/>
      <c r="AL113" s="155"/>
      <c r="AM113" s="155"/>
      <c r="AN113" s="155"/>
      <c r="AO113" s="155"/>
      <c r="AP113" s="155"/>
      <c r="AQ113" s="155"/>
      <c r="AR113" s="155"/>
      <c r="AS113" s="155"/>
      <c r="AT113" s="155"/>
      <c r="AU113" s="155"/>
      <c r="AV113" s="155"/>
      <c r="AW113" s="155"/>
      <c r="AX113" s="155"/>
      <c r="AY113" s="155"/>
      <c r="AZ113" s="155"/>
      <c r="BA113" s="155"/>
      <c r="BB113" s="155"/>
      <c r="BC113" s="155"/>
      <c r="BD113" s="155"/>
      <c r="BE113" s="155"/>
    </row>
    <row r="114" spans="2:64" x14ac:dyDescent="0.2">
      <c r="I114" s="204"/>
    </row>
    <row r="115" spans="2:64" s="23" customFormat="1" ht="17" thickBot="1" x14ac:dyDescent="0.25">
      <c r="D115" s="119"/>
      <c r="I115" s="201" t="s">
        <v>101</v>
      </c>
      <c r="K115" s="113"/>
      <c r="L115" s="113"/>
      <c r="M115" s="113"/>
      <c r="N115" s="113"/>
      <c r="O115" s="113"/>
      <c r="P115" s="113"/>
      <c r="Q115" s="113"/>
      <c r="R115" s="113"/>
      <c r="S115" s="113"/>
      <c r="T115" s="113"/>
      <c r="U115" s="113"/>
      <c r="V115" s="113"/>
      <c r="W115" s="114"/>
      <c r="X115" s="114"/>
      <c r="Y115" s="114"/>
      <c r="Z115" s="114"/>
      <c r="AA115" s="114"/>
      <c r="AB115" s="114"/>
      <c r="AC115" s="114"/>
      <c r="AD115" s="114"/>
      <c r="AE115" s="114"/>
      <c r="AF115" s="114"/>
      <c r="AG115" s="114"/>
      <c r="AH115" s="114"/>
      <c r="AI115" s="114"/>
      <c r="AJ115" s="114"/>
      <c r="AK115" s="114"/>
      <c r="AL115" s="114"/>
      <c r="AM115" s="114"/>
      <c r="AN115" s="114"/>
      <c r="AO115" s="114"/>
      <c r="AP115" s="114"/>
      <c r="AQ115" s="114"/>
      <c r="AR115" s="114"/>
      <c r="AS115" s="114"/>
      <c r="AT115" s="114"/>
      <c r="AU115" s="114"/>
      <c r="AV115" s="114"/>
      <c r="AW115" s="114"/>
      <c r="AX115" s="114"/>
      <c r="AY115" s="114"/>
      <c r="AZ115" s="114"/>
      <c r="BA115" s="114"/>
      <c r="BB115" s="114"/>
      <c r="BC115" s="114"/>
      <c r="BD115" s="114"/>
      <c r="BE115" s="114"/>
      <c r="BF115" s="113"/>
      <c r="BG115" s="113"/>
      <c r="BH115" s="113"/>
      <c r="BI115" s="113"/>
      <c r="BJ115" s="113"/>
      <c r="BK115" s="113"/>
      <c r="BL115" s="113"/>
    </row>
    <row r="116" spans="2:64" s="45" customFormat="1" ht="33" outlineLevel="1" thickBot="1" x14ac:dyDescent="0.25">
      <c r="B116" s="45" t="s">
        <v>210</v>
      </c>
      <c r="C116" s="45" t="s">
        <v>129</v>
      </c>
      <c r="I116" s="202" t="s">
        <v>121</v>
      </c>
      <c r="J116" s="46"/>
      <c r="K116" s="46"/>
      <c r="L116" s="46"/>
      <c r="M116" s="46"/>
      <c r="N116" s="46"/>
      <c r="O116" s="46"/>
      <c r="P116" s="46"/>
      <c r="Q116" s="46"/>
      <c r="R116" s="46"/>
      <c r="S116" s="46"/>
      <c r="T116" s="46"/>
      <c r="U116" s="46"/>
      <c r="V116" s="46"/>
      <c r="W116" s="47"/>
      <c r="X116" s="47"/>
      <c r="Y116" s="47"/>
      <c r="Z116" s="47"/>
      <c r="AA116" s="47"/>
      <c r="AB116" s="47"/>
      <c r="AC116" s="47"/>
      <c r="AD116" s="47"/>
      <c r="AE116" s="47"/>
      <c r="AF116" s="47"/>
      <c r="AG116" s="47"/>
      <c r="AH116" s="47"/>
      <c r="AI116" s="47"/>
      <c r="AJ116" s="47"/>
      <c r="AK116" s="47"/>
      <c r="AL116" s="47"/>
      <c r="AM116" s="47"/>
      <c r="AN116" s="47"/>
      <c r="AO116" s="47"/>
      <c r="AP116" s="47"/>
      <c r="AQ116" s="47"/>
      <c r="AR116" s="47"/>
      <c r="AS116" s="47"/>
      <c r="AT116" s="47"/>
      <c r="AU116" s="47"/>
      <c r="AV116" s="47"/>
      <c r="AW116" s="47"/>
      <c r="AX116" s="47"/>
      <c r="AY116" s="47"/>
      <c r="AZ116" s="47"/>
      <c r="BA116" s="47"/>
      <c r="BB116" s="47"/>
      <c r="BC116" s="47"/>
      <c r="BD116" s="47"/>
      <c r="BE116" s="47"/>
    </row>
    <row r="117" spans="2:64" s="45" customFormat="1" ht="17" outlineLevel="1" thickBot="1" x14ac:dyDescent="0.25">
      <c r="B117" s="350">
        <v>4</v>
      </c>
      <c r="C117" s="351">
        <v>0.13</v>
      </c>
      <c r="I117" s="160" t="s">
        <v>196</v>
      </c>
      <c r="J117" s="46"/>
      <c r="L117" s="46"/>
      <c r="M117" s="46"/>
      <c r="N117" s="46"/>
      <c r="O117" s="46"/>
      <c r="P117" s="46"/>
      <c r="Q117" s="46"/>
      <c r="R117" s="46"/>
      <c r="S117" s="46"/>
      <c r="T117" s="46"/>
      <c r="V117" s="46"/>
      <c r="W117" s="47"/>
      <c r="X117" s="47"/>
      <c r="Y117" s="47"/>
      <c r="Z117" s="47"/>
      <c r="AA117" s="47"/>
      <c r="AB117" s="47"/>
      <c r="AC117" s="47"/>
      <c r="AD117" s="47"/>
      <c r="AE117" s="47"/>
      <c r="AF117" s="47"/>
      <c r="AG117" s="47"/>
      <c r="AH117" s="47"/>
      <c r="AI117" s="47"/>
      <c r="AJ117" s="47"/>
      <c r="AK117" s="47"/>
      <c r="AL117" s="47"/>
      <c r="AM117" s="47"/>
      <c r="AN117" s="47"/>
      <c r="AO117" s="47"/>
      <c r="AP117" s="47"/>
      <c r="AQ117" s="47"/>
      <c r="AR117" s="47"/>
      <c r="AS117" s="47"/>
      <c r="AT117" s="47"/>
      <c r="AU117" s="47"/>
      <c r="AV117" s="47"/>
      <c r="AW117" s="47"/>
      <c r="AX117" s="47"/>
      <c r="AY117" s="47"/>
      <c r="AZ117" s="47"/>
      <c r="BA117" s="47"/>
      <c r="BB117" s="47"/>
      <c r="BC117" s="47"/>
      <c r="BD117" s="47"/>
      <c r="BE117" s="47"/>
    </row>
    <row r="118" spans="2:64" s="45" customFormat="1" ht="32" outlineLevel="1" x14ac:dyDescent="0.2">
      <c r="I118" s="160" t="s">
        <v>211</v>
      </c>
      <c r="J118" s="46"/>
      <c r="W118" s="164">
        <f t="array" aca="1" ref="W118" ca="1">(MRR_Revenue!W83:BE83-Costs!W148:BE148*50%)/MRR_Revenue!W70:BE70</f>
        <v>14.841496961572126</v>
      </c>
      <c r="X118" s="164">
        <f t="array" aca="1" ref="X118" ca="1">(MRR_Revenue!X83:BF83-Costs!X148:BF148*50%)/MRR_Revenue!X70:BF70</f>
        <v>15.549784949153652</v>
      </c>
      <c r="Y118" s="164">
        <f t="array" aca="1" ref="Y118" ca="1">(MRR_Revenue!Y83:BG83-Costs!Y148:BG148*50%)/MRR_Revenue!Y70:BG70</f>
        <v>16.151804880276416</v>
      </c>
      <c r="Z118" s="164">
        <f t="array" aca="1" ref="Z118" ca="1">(MRR_Revenue!Z83:BH83-Costs!Z148:BH148*50%)/MRR_Revenue!Z70:BH70</f>
        <v>16.673179435248599</v>
      </c>
      <c r="AA118" s="164">
        <f t="array" aca="1" ref="AA118" ca="1">(MRR_Revenue!AA83:BI83-Costs!AA148:BI148*50%)/MRR_Revenue!AA70:BI70</f>
        <v>15.448216578622993</v>
      </c>
      <c r="AB118" s="164">
        <f t="array" aca="1" ref="AB118" ca="1">(MRR_Revenue!AB83:BJ83-Costs!AB148:BJ148*50%)/MRR_Revenue!AB70:BJ70</f>
        <v>15.971976550004259</v>
      </c>
      <c r="AC118" s="164">
        <f t="array" aca="1" ref="AC118" ca="1">(MRR_Revenue!AC83:BK83-Costs!AC148:BK148*50%)/MRR_Revenue!AC70:BK70</f>
        <v>16.440239087149006</v>
      </c>
      <c r="AD118" s="164">
        <f t="array" aca="1" ref="AD118" ca="1">(MRR_Revenue!AD83:BL83-Costs!AD148:BL148*50%)/MRR_Revenue!AD70:BL70</f>
        <v>16.863034909542908</v>
      </c>
      <c r="AE118" s="164">
        <f t="array" aca="1" ref="AE118" ca="1">(MRR_Revenue!AE83:BM83-Costs!AE148:BM148*50%)/MRR_Revenue!AE70:BM70</f>
        <v>17.24807618488882</v>
      </c>
      <c r="AF118" s="164">
        <f t="array" aca="1" ref="AF118" ca="1">(MRR_Revenue!AF83:BN83-Costs!AF148:BN148*50%)/MRR_Revenue!AF70:BN70</f>
        <v>17.601382617249794</v>
      </c>
      <c r="AG118" s="164">
        <f t="array" aca="1" ref="AG118" ca="1">(MRR_Revenue!AG83:BO83-Costs!AG148:BO148*50%)/MRR_Revenue!AG70:BO70</f>
        <v>17.927713863249643</v>
      </c>
      <c r="AH118" s="164">
        <f t="array" aca="1" ref="AH118" ca="1">(MRR_Revenue!AH83:BP83-Costs!AH148:BP148*50%)/MRR_Revenue!AH70:BP70</f>
        <v>18.071145175365899</v>
      </c>
      <c r="AI118" s="164">
        <f t="array" aca="1" ref="AI118" ca="1">(MRR_Revenue!AI83:BQ83-Costs!AI148:BQ148*50%)/MRR_Revenue!AI70:BQ70</f>
        <v>18.36090121841093</v>
      </c>
      <c r="AJ118" s="164">
        <f t="array" aca="1" ref="AJ118" ca="1">(MRR_Revenue!AJ83:BR83-Costs!AJ148:BR148*50%)/MRR_Revenue!AJ70:BR70</f>
        <v>18.646798441494354</v>
      </c>
      <c r="AK118" s="164">
        <f t="array" aca="1" ref="AK118" ca="1">(MRR_Revenue!AK83:BS83-Costs!AK148:BS148*50%)/MRR_Revenue!AK70:BS70</f>
        <v>18.928631593623837</v>
      </c>
      <c r="AL118" s="164">
        <f t="array" aca="1" ref="AL118" ca="1">(MRR_Revenue!AL83:BT83-Costs!AL148:BT148*50%)/MRR_Revenue!AL70:BT70</f>
        <v>19.206112337133042</v>
      </c>
      <c r="AM118" s="164">
        <f t="array" aca="1" ref="AM118" ca="1">(MRR_Revenue!AM83:BU83-Costs!AM148:BU148*50%)/MRR_Revenue!AM70:BU70</f>
        <v>19.479018861918302</v>
      </c>
      <c r="AN118" s="164">
        <f t="array" aca="1" ref="AN118" ca="1">(MRR_Revenue!AN83:BV83-Costs!AN148:BV148*50%)/MRR_Revenue!AN70:BV70</f>
        <v>19.747193969683391</v>
      </c>
      <c r="AO118" s="164">
        <f t="array" aca="1" ref="AO118" ca="1">(MRR_Revenue!AO83:BW83-Costs!AO148:BW148*50%)/MRR_Revenue!AO70:BW70</f>
        <v>20.010537791558178</v>
      </c>
      <c r="AP118" s="164">
        <f t="array" aca="1" ref="AP118" ca="1">(MRR_Revenue!AP83:BX83-Costs!AP148:BX148*50%)/MRR_Revenue!AP70:BX70</f>
        <v>20.269000696548169</v>
      </c>
      <c r="AQ118" s="164">
        <f t="array" aca="1" ref="AQ118" ca="1">(MRR_Revenue!AQ83:BY83-Costs!AQ148:BY148*50%)/MRR_Revenue!AQ70:BY70</f>
        <v>20.522576564263439</v>
      </c>
      <c r="AR118" s="164">
        <f t="array" aca="1" ref="AR118" ca="1">(MRR_Revenue!AR83:BZ83-Costs!AR148:BZ148*50%)/MRR_Revenue!AR70:BZ70</f>
        <v>20.771296505457485</v>
      </c>
      <c r="AS118" s="164">
        <f t="array" aca="1" ref="AS118" ca="1">(MRR_Revenue!AS83:CA83-Costs!AS148:CA148*50%)/MRR_Revenue!AS70:CA70</f>
        <v>21.015223081480574</v>
      </c>
      <c r="AT118" s="164">
        <f t="array" aca="1" ref="AT118" ca="1">(MRR_Revenue!AT83:CB83-Costs!AT148:CB148*50%)/MRR_Revenue!AT70:CB70</f>
        <v>21.158046885294333</v>
      </c>
      <c r="AU118" s="164">
        <f t="array" aca="1" ref="AU118" ca="1">(MRR_Revenue!AU83:CC83-Costs!AU148:CC148*50%)/MRR_Revenue!AU70:CC70</f>
        <v>21.397259297982067</v>
      </c>
      <c r="AV118" s="164">
        <f t="array" aca="1" ref="AV118" ca="1">(MRR_Revenue!AV83:CD83-Costs!AV148:CD148*50%)/MRR_Revenue!AV70:CD70</f>
        <v>21.631805084163414</v>
      </c>
      <c r="AW118" s="164">
        <f t="array" aca="1" ref="AW118" ca="1">(MRR_Revenue!AW83:CE83-Costs!AW148:CE148*50%)/MRR_Revenue!AW70:CE70</f>
        <v>21.861830719411188</v>
      </c>
      <c r="AX118" s="164">
        <f t="array" aca="1" ref="AX118" ca="1">(MRR_Revenue!AX83:CF83-Costs!AX148:CF148*50%)/MRR_Revenue!AX70:CF70</f>
        <v>22.087493385435987</v>
      </c>
      <c r="AY118" s="164">
        <f t="array" aca="1" ref="AY118" ca="1">(MRR_Revenue!AY83:CG83-Costs!AY148:CG148*50%)/MRR_Revenue!AY70:CG70</f>
        <v>22.308958046871801</v>
      </c>
      <c r="AZ118" s="164">
        <f t="array" aca="1" ref="AZ118" ca="1">(MRR_Revenue!AZ83:CH83-Costs!AZ148:CH148*50%)/MRR_Revenue!AZ70:CH70</f>
        <v>22.526394939838909</v>
      </c>
      <c r="BA118" s="164">
        <f t="array" aca="1" ref="BA118" ca="1">(MRR_Revenue!BA83:CI83-Costs!BA148:CI148*50%)/MRR_Revenue!BA70:CI70</f>
        <v>22.7399774331518</v>
      </c>
      <c r="BB118" s="164">
        <f t="array" aca="1" ref="BB118" ca="1">(MRR_Revenue!BB83:CJ83-Costs!BB148:CJ148*50%)/MRR_Revenue!BB70:CJ70</f>
        <v>22.949880223520971</v>
      </c>
      <c r="BC118" s="164">
        <f t="array" aca="1" ref="BC118" ca="1">(MRR_Revenue!BC83:CK83-Costs!BC148:CK148*50%)/MRR_Revenue!BC70:CK70</f>
        <v>23.156277827535803</v>
      </c>
      <c r="BD118" s="164">
        <f t="array" aca="1" ref="BD118" ca="1">(MRR_Revenue!BD83:CL83-Costs!BD148:CL148*50%)/MRR_Revenue!BD70:CL70</f>
        <v>23.359343335303599</v>
      </c>
      <c r="BE118" s="164">
        <f t="array" aca="1" ref="BE118" ca="1">(MRR_Revenue!BE83:CM83-Costs!BE148:CM148*50%)/MRR_Revenue!BE70:CM70</f>
        <v>23.559247393110795</v>
      </c>
    </row>
    <row r="119" spans="2:64" s="45" customFormat="1" ht="32" outlineLevel="1" x14ac:dyDescent="0.2">
      <c r="I119" s="160" t="s">
        <v>212</v>
      </c>
      <c r="J119" s="46"/>
      <c r="K119" s="46"/>
      <c r="L119" s="46"/>
      <c r="M119" s="46"/>
      <c r="N119" s="46"/>
      <c r="O119" s="46"/>
      <c r="P119" s="46"/>
      <c r="Q119" s="46"/>
      <c r="R119" s="46"/>
      <c r="S119" s="46"/>
      <c r="T119" s="46"/>
      <c r="W119" s="164">
        <f ca="1">(Costs!W146:BE146+Costs!W148:BE148+Costs!W153:BE153)*50%/AVERAGE(MRR_Revenue!W70:BE70)</f>
        <v>3.9352323241400446</v>
      </c>
      <c r="X119" s="164">
        <f ca="1">(Costs!X146:BF146+Costs!X148:BF148+Costs!X153:BF153)*50%/AVERAGE(MRR_Revenue!X70:BF70)</f>
        <v>3.8657911082081053</v>
      </c>
      <c r="Y119" s="164">
        <f ca="1">(Costs!Y146:BG146+Costs!Y148:BG148+Costs!Y153:BG153)*50%/AVERAGE(MRR_Revenue!Y70:BG70)</f>
        <v>3.798426137702867</v>
      </c>
      <c r="Z119" s="164">
        <f ca="1">(Costs!Z146:BH146+Costs!Z148:BH148+Costs!Z153:BH153)*50%/AVERAGE(MRR_Revenue!Z70:BH70)</f>
        <v>3.732975550828757</v>
      </c>
      <c r="AA119" s="164">
        <f ca="1">(Costs!AA146:BI146+Costs!AA148:BI148+Costs!AA153:BI153)*50%/AVERAGE(MRR_Revenue!AA70:BI70)</f>
        <v>4.3820255556966092</v>
      </c>
      <c r="AB119" s="164">
        <f ca="1">(Costs!AB146:BJ146+Costs!AB148:BJ148+Costs!AB153:BJ153)*50%/AVERAGE(MRR_Revenue!AB70:BJ70)</f>
        <v>4.3064773240835192</v>
      </c>
      <c r="AC119" s="164">
        <f ca="1">(Costs!AC146:BK146+Costs!AC148:BK148+Costs!AC153:BK153)*50%/AVERAGE(MRR_Revenue!AC70:BK70)</f>
        <v>4.2326826288728192</v>
      </c>
      <c r="AD119" s="164">
        <f ca="1">(Costs!AD146:BL146+Costs!AD148:BL148+Costs!AD153:BL153)*50%/AVERAGE(MRR_Revenue!AD70:BL70)</f>
        <v>4.1604398261479325</v>
      </c>
      <c r="AE119" s="164">
        <f ca="1">(Costs!AE146:BM146+Costs!AE148:BM148+Costs!AE153:BM153)*50%/AVERAGE(MRR_Revenue!AE70:BM70)</f>
        <v>4.0895392688152272</v>
      </c>
      <c r="AF119" s="164">
        <f ca="1">(Costs!AF146:BN146+Costs!AF148:BN148+Costs!AF153:BN153)*50%/AVERAGE(MRR_Revenue!AF70:BN70)</f>
        <v>4.0197602859037049</v>
      </c>
      <c r="AG119" s="164">
        <f ca="1">(Costs!AG146:BO146+Costs!AG148:BO148+Costs!AG153:BO153)*50%/AVERAGE(MRR_Revenue!AG70:BO70)</f>
        <v>8.2664025866786108</v>
      </c>
      <c r="AH119" s="164">
        <f ca="1">(Costs!AH146:BP146+Costs!AH148:BP148+Costs!AH153:BP153)*50%/AVERAGE(MRR_Revenue!AH70:BP70)</f>
        <v>4.904691930586333</v>
      </c>
      <c r="AI119" s="164">
        <f ca="1">(Costs!AI146:BQ146+Costs!AI148:BQ148+Costs!AI153:BQ153)*50%/AVERAGE(MRR_Revenue!AI70:BQ70)</f>
        <v>4.8173332630595418</v>
      </c>
      <c r="AJ119" s="164">
        <f ca="1">(Costs!AJ146:BR146+Costs!AJ148:BR148+Costs!AJ153:BR153)*50%/AVERAGE(MRR_Revenue!AJ70:BR70)</f>
        <v>4.7306135605429596</v>
      </c>
      <c r="AK119" s="164">
        <f ca="1">(Costs!AK146:BS146+Costs!AK148:BS148+Costs!AK153:BS153)*50%/AVERAGE(MRR_Revenue!AK70:BS70)</f>
        <v>4.644588803102172</v>
      </c>
      <c r="AL119" s="164">
        <f ca="1">(Costs!AL146:BT146+Costs!AL148:BT148+Costs!AL153:BT153)*50%/AVERAGE(MRR_Revenue!AL70:BT70)</f>
        <v>5.2303060146604583</v>
      </c>
      <c r="AM119" s="164">
        <f ca="1">(Costs!AM146:BU146+Costs!AM148:BU148+Costs!AM153:BU153)*50%/AVERAGE(MRR_Revenue!AM70:BU70)</f>
        <v>5.1323425941545722</v>
      </c>
      <c r="AN119" s="164">
        <f ca="1">(Costs!AN146:BV146+Costs!AN148:BV148+Costs!AN153:BV153)*50%/AVERAGE(MRR_Revenue!AN70:BV70)</f>
        <v>5.0353263672292954</v>
      </c>
      <c r="AO119" s="164">
        <f ca="1">(Costs!AO146:BW146+Costs!AO148:BW148+Costs!AO153:BW153)*50%/AVERAGE(MRR_Revenue!AO70:BW70)</f>
        <v>4.9393091549651507</v>
      </c>
      <c r="AP119" s="164">
        <f ca="1">(Costs!AP146:BX146+Costs!AP148:BX148+Costs!AP153:BX153)*50%/AVERAGE(MRR_Revenue!AP70:BX70)</f>
        <v>4.8443398337278571</v>
      </c>
      <c r="AQ119" s="164">
        <f ca="1">(Costs!AQ146:BY146+Costs!AQ148:BY148+Costs!AQ153:BY153)*50%/AVERAGE(MRR_Revenue!AQ70:BY70)</f>
        <v>4.750464389393227</v>
      </c>
      <c r="AR119" s="164">
        <f ca="1">(Costs!AR146:BZ146+Costs!AR148:BZ148+Costs!AR153:BZ153)*50%/AVERAGE(MRR_Revenue!AR70:BZ70)</f>
        <v>4.6577259766636665</v>
      </c>
      <c r="AS119" s="164">
        <f ca="1">(Costs!AS146:CA146+Costs!AS148:CA148+Costs!AS153:CA153)*50%/AVERAGE(MRR_Revenue!AS70:CA70)</f>
        <v>11.659092620884962</v>
      </c>
      <c r="AT119" s="164">
        <f ca="1">(Costs!AT146:CB146+Costs!AT148:CB148+Costs!AT153:CB153)*50%/AVERAGE(MRR_Revenue!AT70:CB70)</f>
        <v>4.6467975082943145</v>
      </c>
      <c r="AU119" s="164">
        <f ca="1">(Costs!AU146:CC146+Costs!AU148:CC148+Costs!AU153:CC153)*50%/AVERAGE(MRR_Revenue!AU70:CC70)</f>
        <v>4.5539273589993989</v>
      </c>
      <c r="AV119" s="164">
        <f ca="1">(Costs!AV146:CD146+Costs!AV148:CD148+Costs!AV153:CD153)*50%/AVERAGE(MRR_Revenue!AV70:CD70)</f>
        <v>4.462383880221795</v>
      </c>
      <c r="AW119" s="164">
        <f ca="1">(Costs!AW146:CE146+Costs!AW148:CE148+Costs!AW153:CE153)*50%/AVERAGE(MRR_Revenue!AW70:CE70)</f>
        <v>4.3721982793445315</v>
      </c>
      <c r="AX119" s="164">
        <f ca="1">(Costs!AX146:CF146+Costs!AX148:CF148+Costs!AX153:CF153)*50%/AVERAGE(MRR_Revenue!AX70:CF70)</f>
        <v>4.2833992644432914</v>
      </c>
      <c r="AY119" s="164">
        <f ca="1">(Costs!AY146:CG146+Costs!AY148:CG148+Costs!AY153:CG153)*50%/AVERAGE(MRR_Revenue!AY70:CG70)</f>
        <v>4.1960131265188734</v>
      </c>
      <c r="AZ119" s="164">
        <f ca="1">(Costs!AZ146:CH146+Costs!AZ148:CH148+Costs!AZ153:CH153)*50%/AVERAGE(MRR_Revenue!AZ70:CH70)</f>
        <v>4.1100638227193622</v>
      </c>
      <c r="BA119" s="164">
        <f ca="1">(Costs!BA146:CI146+Costs!BA148:CI148+Costs!BA153:CI153)*50%/AVERAGE(MRR_Revenue!BA70:CI70)</f>
        <v>4.0255730601578374</v>
      </c>
      <c r="BB119" s="164">
        <f ca="1">(Costs!BB146:CJ146+Costs!BB148:CJ148+Costs!BB153:CJ153)*50%/AVERAGE(MRR_Revenue!BB70:CJ70)</f>
        <v>3.9425603799634406</v>
      </c>
      <c r="BC119" s="164">
        <f ca="1">(Costs!BC146:CK146+Costs!BC148:CK148+Costs!BC153:CK153)*50%/AVERAGE(MRR_Revenue!BC70:CK70)</f>
        <v>3.8610432412347251</v>
      </c>
      <c r="BD119" s="164">
        <f ca="1">(Costs!BD146:CL146+Costs!BD148:CL148+Costs!BD153:CL153)*50%/AVERAGE(MRR_Revenue!BD70:CL70)</f>
        <v>3.7810371045944677</v>
      </c>
      <c r="BE119" s="164">
        <f ca="1">(Costs!BE146:CM146+Costs!BE148:CM148+Costs!BE153:CM153)*50%/AVERAGE(MRR_Revenue!BE70:CM70)</f>
        <v>9.5506797056406487</v>
      </c>
    </row>
    <row r="120" spans="2:64" s="45" customFormat="1" outlineLevel="1" x14ac:dyDescent="0.2">
      <c r="I120" s="160" t="str">
        <f>"Expected customer retention rate (r)"</f>
        <v>Expected customer retention rate (r)</v>
      </c>
      <c r="J120" s="46"/>
      <c r="K120" s="46"/>
      <c r="L120" s="46"/>
      <c r="M120" s="46"/>
      <c r="N120" s="46"/>
      <c r="O120" s="46"/>
      <c r="P120" s="46"/>
      <c r="Q120" s="46"/>
      <c r="R120" s="46"/>
      <c r="S120" s="46"/>
      <c r="T120" s="46"/>
      <c r="W120" s="156">
        <f ca="1">1-AVERAGE(W110)</f>
        <v>0.98</v>
      </c>
      <c r="X120" s="156">
        <f t="shared" ref="X120:BE120" ca="1" si="12">1-AVERAGE(X110)</f>
        <v>0.98</v>
      </c>
      <c r="Y120" s="156">
        <f t="shared" ca="1" si="12"/>
        <v>0.98</v>
      </c>
      <c r="Z120" s="156">
        <f t="shared" ca="1" si="12"/>
        <v>0.98</v>
      </c>
      <c r="AA120" s="156">
        <f t="shared" ca="1" si="12"/>
        <v>0.98</v>
      </c>
      <c r="AB120" s="156">
        <f t="shared" ca="1" si="12"/>
        <v>0.98</v>
      </c>
      <c r="AC120" s="156">
        <f t="shared" ca="1" si="12"/>
        <v>0.98</v>
      </c>
      <c r="AD120" s="156">
        <f t="shared" ca="1" si="12"/>
        <v>0.98</v>
      </c>
      <c r="AE120" s="156">
        <f t="shared" ca="1" si="12"/>
        <v>0.98</v>
      </c>
      <c r="AF120" s="156">
        <f t="shared" ca="1" si="12"/>
        <v>0.98</v>
      </c>
      <c r="AG120" s="156">
        <f t="shared" ca="1" si="12"/>
        <v>0.98</v>
      </c>
      <c r="AH120" s="156">
        <f t="shared" ca="1" si="12"/>
        <v>0.98</v>
      </c>
      <c r="AI120" s="156">
        <f t="shared" ca="1" si="12"/>
        <v>0.98</v>
      </c>
      <c r="AJ120" s="156">
        <f t="shared" ca="1" si="12"/>
        <v>0.98</v>
      </c>
      <c r="AK120" s="156">
        <f t="shared" ca="1" si="12"/>
        <v>0.98</v>
      </c>
      <c r="AL120" s="156">
        <f t="shared" ca="1" si="12"/>
        <v>0.98</v>
      </c>
      <c r="AM120" s="156">
        <f t="shared" ca="1" si="12"/>
        <v>0.98</v>
      </c>
      <c r="AN120" s="156">
        <f t="shared" ca="1" si="12"/>
        <v>0.98</v>
      </c>
      <c r="AO120" s="156">
        <f t="shared" ca="1" si="12"/>
        <v>0.98</v>
      </c>
      <c r="AP120" s="156">
        <f t="shared" ca="1" si="12"/>
        <v>0.98</v>
      </c>
      <c r="AQ120" s="156">
        <f t="shared" ca="1" si="12"/>
        <v>0.98</v>
      </c>
      <c r="AR120" s="156">
        <f t="shared" ca="1" si="12"/>
        <v>0.98</v>
      </c>
      <c r="AS120" s="156">
        <f t="shared" ca="1" si="12"/>
        <v>0.98</v>
      </c>
      <c r="AT120" s="156">
        <f t="shared" ca="1" si="12"/>
        <v>0.98</v>
      </c>
      <c r="AU120" s="156">
        <f t="shared" ca="1" si="12"/>
        <v>0.98</v>
      </c>
      <c r="AV120" s="156">
        <f t="shared" ca="1" si="12"/>
        <v>0.98</v>
      </c>
      <c r="AW120" s="156">
        <f t="shared" ca="1" si="12"/>
        <v>0.98</v>
      </c>
      <c r="AX120" s="156">
        <f t="shared" ca="1" si="12"/>
        <v>0.98</v>
      </c>
      <c r="AY120" s="156">
        <f t="shared" ca="1" si="12"/>
        <v>0.98</v>
      </c>
      <c r="AZ120" s="156">
        <f t="shared" ca="1" si="12"/>
        <v>0.98</v>
      </c>
      <c r="BA120" s="156">
        <f t="shared" ca="1" si="12"/>
        <v>0.98</v>
      </c>
      <c r="BB120" s="156">
        <f t="shared" ca="1" si="12"/>
        <v>0.98</v>
      </c>
      <c r="BC120" s="156">
        <f t="shared" ca="1" si="12"/>
        <v>0.98</v>
      </c>
      <c r="BD120" s="156">
        <f t="shared" ca="1" si="12"/>
        <v>0.98</v>
      </c>
      <c r="BE120" s="156">
        <f t="shared" ca="1" si="12"/>
        <v>0.98</v>
      </c>
    </row>
    <row r="121" spans="2:64" s="45" customFormat="1" outlineLevel="1" x14ac:dyDescent="0.2">
      <c r="I121" s="160" t="s">
        <v>227</v>
      </c>
      <c r="J121" s="46"/>
      <c r="K121" s="46"/>
      <c r="L121" s="46"/>
      <c r="M121" s="46"/>
      <c r="N121" s="46"/>
      <c r="O121" s="46"/>
      <c r="P121" s="46"/>
      <c r="Q121" s="46"/>
      <c r="R121" s="46"/>
      <c r="S121" s="46"/>
      <c r="T121" s="46"/>
      <c r="V121" s="134"/>
      <c r="W121" s="164">
        <f ca="1">COUNT($W$118:W118)</f>
        <v>1</v>
      </c>
      <c r="X121" s="164">
        <f ca="1">COUNT($W$118:X118)</f>
        <v>2</v>
      </c>
      <c r="Y121" s="164">
        <f ca="1">COUNT($W$118:Y118)</f>
        <v>3</v>
      </c>
      <c r="Z121" s="164">
        <f ca="1">COUNT($W$118:Z118)</f>
        <v>4</v>
      </c>
      <c r="AA121" s="164">
        <f ca="1">COUNT($W$118:AA118)</f>
        <v>5</v>
      </c>
      <c r="AB121" s="164">
        <f ca="1">COUNT($W$118:AB118)</f>
        <v>6</v>
      </c>
      <c r="AC121" s="164">
        <f ca="1">COUNT($W$118:AC118)</f>
        <v>7</v>
      </c>
      <c r="AD121" s="164">
        <f ca="1">COUNT($W$118:AD118)</f>
        <v>8</v>
      </c>
      <c r="AE121" s="164">
        <f ca="1">COUNT($W$118:AE118)</f>
        <v>9</v>
      </c>
      <c r="AF121" s="164">
        <f ca="1">COUNT($W$118:AF118)</f>
        <v>10</v>
      </c>
      <c r="AG121" s="164">
        <f ca="1">COUNT($W$118:AG118)</f>
        <v>11</v>
      </c>
      <c r="AH121" s="164">
        <f ca="1">COUNT($W$118:AH118)</f>
        <v>12</v>
      </c>
      <c r="AI121" s="164">
        <f ca="1">COUNT($W$118:AI118)</f>
        <v>13</v>
      </c>
      <c r="AJ121" s="164">
        <f ca="1">COUNT($W$118:AJ118)</f>
        <v>14</v>
      </c>
      <c r="AK121" s="164">
        <f ca="1">COUNT($W$118:AK118)</f>
        <v>15</v>
      </c>
      <c r="AL121" s="164">
        <f ca="1">COUNT($W$118:AL118)</f>
        <v>16</v>
      </c>
      <c r="AM121" s="164">
        <f ca="1">COUNT($W$118:AM118)</f>
        <v>17</v>
      </c>
      <c r="AN121" s="164">
        <f ca="1">COUNT($W$118:AN118)</f>
        <v>18</v>
      </c>
      <c r="AO121" s="164">
        <f ca="1">COUNT($W$118:AO118)</f>
        <v>19</v>
      </c>
      <c r="AP121" s="164">
        <f ca="1">COUNT($W$118:AP118)</f>
        <v>20</v>
      </c>
      <c r="AQ121" s="164">
        <f ca="1">COUNT($W$118:AQ118)</f>
        <v>21</v>
      </c>
      <c r="AR121" s="164">
        <f ca="1">COUNT($W$118:AR118)</f>
        <v>22</v>
      </c>
      <c r="AS121" s="164">
        <f ca="1">COUNT($W$118:AS118)</f>
        <v>23</v>
      </c>
      <c r="AT121" s="164">
        <f ca="1">COUNT($W$118:AT118)</f>
        <v>24</v>
      </c>
      <c r="AU121" s="164">
        <f ca="1">COUNT($W$118:AU118)</f>
        <v>25</v>
      </c>
      <c r="AV121" s="164">
        <f ca="1">COUNT($W$118:AV118)</f>
        <v>26</v>
      </c>
      <c r="AW121" s="164">
        <f ca="1">COUNT($W$118:AW118)</f>
        <v>27</v>
      </c>
      <c r="AX121" s="164">
        <f ca="1">COUNT($W$118:AX118)</f>
        <v>28</v>
      </c>
      <c r="AY121" s="164">
        <f ca="1">COUNT($W$118:AY118)</f>
        <v>29</v>
      </c>
      <c r="AZ121" s="164">
        <f ca="1">COUNT($W$118:AZ118)</f>
        <v>30</v>
      </c>
      <c r="BA121" s="164">
        <f ca="1">COUNT($W$118:BA118)</f>
        <v>31</v>
      </c>
      <c r="BB121" s="164">
        <f ca="1">COUNT($W$118:BB118)</f>
        <v>32</v>
      </c>
      <c r="BC121" s="164">
        <f ca="1">COUNT($W$118:BC118)</f>
        <v>33</v>
      </c>
      <c r="BD121" s="164">
        <f ca="1">COUNT($W$118:BD118)</f>
        <v>34</v>
      </c>
      <c r="BE121" s="164">
        <f ca="1">COUNT($W$118:BE118)</f>
        <v>35</v>
      </c>
    </row>
    <row r="122" spans="2:64" s="45" customFormat="1" outlineLevel="1" x14ac:dyDescent="0.2">
      <c r="I122" s="160" t="s">
        <v>130</v>
      </c>
      <c r="J122" s="46"/>
      <c r="K122" s="46"/>
      <c r="L122" s="46"/>
      <c r="M122" s="46"/>
      <c r="N122" s="46"/>
      <c r="O122" s="46"/>
      <c r="P122" s="46"/>
      <c r="Q122" s="46"/>
      <c r="R122" s="46"/>
      <c r="S122" s="46"/>
      <c r="T122" s="46"/>
      <c r="V122" s="134"/>
      <c r="W122" s="164">
        <f ca="1">IF(W7="estimates",PRODUCT($W$120:W120),W120)/((1+$C$117)^(W121/12))</f>
        <v>0.97006954901017639</v>
      </c>
      <c r="X122" s="164">
        <f ca="1">IF(X7="estimates",PRODUCT($W$120:X120),X120)/((1+$C$117)^(X121/12))</f>
        <v>0.94103492991680715</v>
      </c>
      <c r="Y122" s="164">
        <f ca="1">IF(Y7="estimates",PRODUCT($W$120:Y120),Y120)/((1+$C$117)^(Y121/12))</f>
        <v>0.91286933006722015</v>
      </c>
      <c r="Z122" s="164">
        <f ca="1">IF(Z7="estimates",PRODUCT($W$120:Z120),Z120)/((1+$C$117)^(Z121/12))</f>
        <v>0.88554673932353012</v>
      </c>
      <c r="AA122" s="164">
        <f ca="1">IF(AA7="estimates",PRODUCT($W$120:AA120),AA120)/((1+$C$117)^(AA121/12))</f>
        <v>0.85904192604300922</v>
      </c>
      <c r="AB122" s="164">
        <f ca="1">IF(AB7="estimates",PRODUCT($W$120:AB120),AB120)/((1+$C$117)^(AB121/12))</f>
        <v>0.83333041377737527</v>
      </c>
      <c r="AC122" s="164">
        <f ca="1">IF(AC7="estimates",PRODUCT($W$120:AC120),AC120)/((1+$C$117)^(AC121/12))</f>
        <v>0.80838845866948228</v>
      </c>
      <c r="AD122" s="164">
        <f ca="1">IF(AD7="estimates",PRODUCT($W$120:AD120),AD120)/((1+$C$117)^(AD121/12))</f>
        <v>0.78419302752653619</v>
      </c>
      <c r="AE122" s="164">
        <f ca="1">IF(AE7="estimates",PRODUCT($W$120:AE120),AE120)/((1+$C$117)^(AE121/12))</f>
        <v>0.76072177654959194</v>
      </c>
      <c r="AF122" s="164">
        <f ca="1">IF(AF7="estimates",PRODUCT($W$120:AF120),AF120)/((1+$C$117)^(AF121/12))</f>
        <v>0.73795303069968288</v>
      </c>
      <c r="AG122" s="164">
        <f ca="1">IF(AG7="estimates",PRODUCT($W$120:AG120),AG120)/((1+$C$117)^(AG121/12))</f>
        <v>0.71586576368153443</v>
      </c>
      <c r="AH122" s="164">
        <f ca="1">IF(AH7="estimates",PRODUCT($W$120:AH120),AH120)/((1+$C$117)^(AH121/12))</f>
        <v>0.69443957852637161</v>
      </c>
      <c r="AI122" s="164">
        <f ca="1">IF(AI7="estimates",PRODUCT($W$120:AI120),AI120)/((1+$C$117)^(AI121/12))</f>
        <v>0.67365468875589429</v>
      </c>
      <c r="AJ122" s="164">
        <f ca="1">IF(AJ7="estimates",PRODUCT($W$120:AJ120),AJ120)/((1+$C$117)^(AJ121/12))</f>
        <v>0.65349190011002123</v>
      </c>
      <c r="AK122" s="164">
        <f ca="1">IF(AK7="estimates",PRODUCT($W$120:AK120),AK120)/((1+$C$117)^(AK121/12))</f>
        <v>0.63393259282153158</v>
      </c>
      <c r="AL122" s="164">
        <f ca="1">IF(AL7="estimates",PRODUCT($W$120:AL120),AL120)/((1+$C$117)^(AL121/12))</f>
        <v>0.6149587044212349</v>
      </c>
      <c r="AM122" s="164">
        <f ca="1">IF(AM7="estimates",PRODUCT($W$120:AM120),AM120)/((1+$C$117)^(AM121/12))</f>
        <v>0.59655271305778979</v>
      </c>
      <c r="AN122" s="164">
        <f ca="1">IF(AN7="estimates",PRODUCT($W$120:AN120),AN120)/((1+$C$117)^(AN121/12))</f>
        <v>0.57869762131676739</v>
      </c>
      <c r="AO122" s="164">
        <f ca="1">IF(AO7="estimates",PRODUCT($W$120:AO120),AO120)/((1+$C$117)^(AO121/12))</f>
        <v>0.56137694052401843</v>
      </c>
      <c r="AP122" s="164">
        <f ca="1">IF(AP7="estimates",PRODUCT($W$120:AP120),AP120)/((1+$C$117)^(AP121/12))</f>
        <v>0.5445746755188472</v>
      </c>
      <c r="AQ122" s="164">
        <f ca="1">IF(AQ7="estimates",PRODUCT($W$120:AQ120),AQ120)/((1+$C$117)^(AQ121/12))</f>
        <v>0.52827530988293125</v>
      </c>
      <c r="AR122" s="164">
        <f ca="1">IF(AR7="estimates",PRODUCT($W$120:AR120),AR120)/((1+$C$117)^(AR121/12))</f>
        <v>0.51246379161134636</v>
      </c>
      <c r="AS122" s="164">
        <f ca="1">IF(AS7="estimates",PRODUCT($W$120:AS120),AS120)/((1+$C$117)^(AS121/12))</f>
        <v>0.49712551921246384</v>
      </c>
      <c r="AT122" s="164">
        <f ca="1">IF(AT7="estimates",PRODUCT($W$120:AT120),AT120)/((1+$C$117)^(AT121/12))</f>
        <v>0.48224632822388463</v>
      </c>
      <c r="AU122" s="164">
        <f ca="1">IF(AU7="estimates",PRODUCT($W$120:AU120),AU120)/((1+$C$117)^(AU121/12))</f>
        <v>0.46781247813195725</v>
      </c>
      <c r="AV122" s="164">
        <f ca="1">IF(AV7="estimates",PRODUCT($W$120:AV120),AV120)/((1+$C$117)^(AV121/12))</f>
        <v>0.45381063968280083</v>
      </c>
      <c r="AW122" s="164">
        <f ca="1">IF(AW7="estimates",PRODUCT($W$120:AW120),AW120)/((1+$C$117)^(AW121/12))</f>
        <v>0.44022788257311435</v>
      </c>
      <c r="AX122" s="164">
        <f ca="1">IF(AX7="estimates",PRODUCT($W$120:AX120),AX120)/((1+$C$117)^(AX121/12))</f>
        <v>0.42705166350940599</v>
      </c>
      <c r="AY122" s="164">
        <f ca="1">IF(AY7="estimates",PRODUCT($W$120:AY120),AY120)/((1+$C$117)^(AY121/12))</f>
        <v>0.4142698146246151</v>
      </c>
      <c r="AZ122" s="164">
        <f ca="1">IF(AZ7="estimates",PRODUCT($W$120:AZ120),AZ120)/((1+$C$117)^(AZ121/12))</f>
        <v>0.40187053224142977</v>
      </c>
      <c r="BA122" s="164">
        <f ca="1">IF(BA7="estimates",PRODUCT($W$120:BA120),BA120)/((1+$C$117)^(BA121/12))</f>
        <v>0.38984236597192334</v>
      </c>
      <c r="BB122" s="164">
        <f ca="1">IF(BB7="estimates",PRODUCT($W$120:BB120),BB120)/((1+$C$117)^(BB121/12))</f>
        <v>0.37817420814344388</v>
      </c>
      <c r="BC122" s="164">
        <f ca="1">IF(BC7="estimates",PRODUCT($W$120:BC120),BC120)/((1+$C$117)^(BC121/12))</f>
        <v>0.36685528354099117</v>
      </c>
      <c r="BD122" s="164">
        <f ca="1">IF(BD7="estimates",PRODUCT($W$120:BD120),BD120)/((1+$C$117)^(BD121/12))</f>
        <v>0.35587513945660976</v>
      </c>
      <c r="BE122" s="164">
        <f ca="1">IF(BE7="estimates",PRODUCT($W$120:BE120),BE120)/((1+$C$117)^(BE121/12))</f>
        <v>0.34522363603660711</v>
      </c>
    </row>
    <row r="123" spans="2:64" s="45" customFormat="1" outlineLevel="1" x14ac:dyDescent="0.2">
      <c r="I123" s="160" t="s">
        <v>131</v>
      </c>
      <c r="J123" s="46"/>
      <c r="K123" s="46"/>
      <c r="L123" s="46"/>
      <c r="M123" s="46"/>
      <c r="N123" s="46"/>
      <c r="O123" s="46"/>
      <c r="P123" s="46"/>
      <c r="Q123" s="46"/>
      <c r="R123" s="46"/>
      <c r="S123" s="46"/>
      <c r="T123" s="46"/>
      <c r="V123" s="134"/>
      <c r="W123" s="164">
        <f ca="1">IF(V7="estimates",PRODUCT(V$120:$W120),W120)/((1+$C$117)^((W121-0.5)/12))</f>
        <v>0.97502213207186883</v>
      </c>
      <c r="X123" s="164">
        <f ca="1">IF(W7="estimates",PRODUCT(W$120:$W120),X120)/((1+$C$117)^((X121-0.5)/12))</f>
        <v>0.96514212238152919</v>
      </c>
      <c r="Y123" s="164">
        <f ca="1">IF(X7="estimates",PRODUCT($W$120:X120),Y120)/((1+$C$117)^((Y121-0.5)/12))</f>
        <v>0.93625498338937441</v>
      </c>
      <c r="Z123" s="164">
        <f ca="1">IF(Y7="estimates",PRODUCT($W$120:Y120),Z120)/((1+$C$117)^((Z121-0.5)/12))</f>
        <v>0.90823244949506077</v>
      </c>
      <c r="AA123" s="164">
        <f ca="1">IF(Z7="estimates",PRODUCT($W$120:Z120),AA120)/((1+$C$117)^((AA121-0.5)/12))</f>
        <v>0.88104864267808158</v>
      </c>
      <c r="AB123" s="164">
        <f ca="1">IF(AA7="estimates",PRODUCT($W$120:AA120),AB120)/((1+$C$117)^((AB121-0.5)/12))</f>
        <v>0.85467845945875454</v>
      </c>
      <c r="AC123" s="164">
        <f ca="1">IF(AB7="estimates",PRODUCT($W$120:AB120),AC120)/((1+$C$117)^((AC121-0.5)/12))</f>
        <v>0.82909754771586652</v>
      </c>
      <c r="AD123" s="164">
        <f ca="1">IF(AC7="estimates",PRODUCT($W$120:AC120),AD120)/((1+$C$117)^((AD121-0.5)/12))</f>
        <v>0.80428228419817394</v>
      </c>
      <c r="AE123" s="164">
        <f ca="1">IF(AD7="estimates",PRODUCT($W$120:AD120),AE120)/((1+$C$117)^((AE121-0.5)/12))</f>
        <v>0.78020975270899717</v>
      </c>
      <c r="AF123" s="164">
        <f ca="1">IF(AE7="estimates",PRODUCT($W$120:AE120),AF120)/((1+$C$117)^((AF121-0.5)/12))</f>
        <v>0.75685772294375808</v>
      </c>
      <c r="AG123" s="164">
        <f ca="1">IF(AF7="estimates",PRODUCT($W$120:AF120),AG120)/((1+$C$117)^((AG121-0.5)/12))</f>
        <v>0.73420462996092051</v>
      </c>
      <c r="AH123" s="164">
        <f ca="1">IF(AG7="estimates",PRODUCT($W$120:AG120),AH120)/((1+$C$117)^((AH121-0.5)/12))</f>
        <v>0.71222955426737378</v>
      </c>
      <c r="AI123" s="164">
        <f ca="1">IF(AH7="estimates",PRODUCT($W$120:AH120),AI120)/((1+$C$117)^((AI121-0.5)/12))</f>
        <v>0.69091220249987029</v>
      </c>
      <c r="AJ123" s="164">
        <f ca="1">IF(AI7="estimates",PRODUCT($W$120:AI120),AJ120)/((1+$C$117)^((AJ121-0.5)/12))</f>
        <v>0.67023288868467679</v>
      </c>
      <c r="AK123" s="164">
        <f ca="1">IF(AJ7="estimates",PRODUCT($W$120:AJ120),AK120)/((1+$C$117)^((AK121-0.5)/12))</f>
        <v>0.65017251605813231</v>
      </c>
      <c r="AL123" s="164">
        <f ca="1">IF(AK7="estimates",PRODUCT($W$120:AK120),AL120)/((1+$C$117)^((AL121-0.5)/12))</f>
        <v>0.63071255943132409</v>
      </c>
      <c r="AM123" s="164">
        <f ca="1">IF(AL7="estimates",PRODUCT($W$120:AL120),AM120)/((1+$C$117)^((AM121-0.5)/12))</f>
        <v>0.6118350480825987</v>
      </c>
      <c r="AN123" s="164">
        <f ca="1">IF(AM7="estimates",PRODUCT($W$120:AM120),AN120)/((1+$C$117)^((AN121-0.5)/12))</f>
        <v>0.59352254916210623</v>
      </c>
      <c r="AO123" s="164">
        <f ca="1">IF(AN7="estimates",PRODUCT($W$120:AN120),AO120)/((1+$C$117)^((AO121-0.5)/12))</f>
        <v>0.57575815159305466</v>
      </c>
      <c r="AP123" s="164">
        <f ca="1">IF(AO7="estimates",PRODUCT($W$120:AO120),AP120)/((1+$C$117)^((AP121-0.5)/12))</f>
        <v>0.55852545045480728</v>
      </c>
      <c r="AQ123" s="164">
        <f ca="1">IF(AP7="estimates",PRODUCT($W$120:AP120),AQ120)/((1+$C$117)^((AQ121-0.5)/12))</f>
        <v>0.54180853183340061</v>
      </c>
      <c r="AR123" s="164">
        <f ca="1">IF(AQ7="estimates",PRODUCT($W$120:AQ120),AR120)/((1+$C$117)^((AR121-0.5)/12))</f>
        <v>0.52559195812549275</v>
      </c>
      <c r="AS123" s="164">
        <f ca="1">IF(AR7="estimates",PRODUCT($W$120:AR120),AS120)/((1+$C$117)^((AS121-0.5)/12))</f>
        <v>0.50986075378217233</v>
      </c>
      <c r="AT123" s="164">
        <f ca="1">IF(AS7="estimates",PRODUCT($W$120:AS120),AT120)/((1+$C$117)^((AT121-0.5)/12))</f>
        <v>0.4946003914794605</v>
      </c>
      <c r="AU123" s="164">
        <f ca="1">IF(AT7="estimates",PRODUCT($W$120:AT120),AU120)/((1+$C$117)^((AU121-0.5)/12))</f>
        <v>0.47979677870273707</v>
      </c>
      <c r="AV123" s="164">
        <f ca="1">IF(AU7="estimates",PRODUCT($W$120:AU120),AV120)/((1+$C$117)^((AV121-0.5)/12))</f>
        <v>0.46543624473269951</v>
      </c>
      <c r="AW123" s="164">
        <f ca="1">IF(AV7="estimates",PRODUCT($W$120:AV120),AW120)/((1+$C$117)^((AW121-0.5)/12))</f>
        <v>0.45150552802083993</v>
      </c>
      <c r="AX123" s="164">
        <f ca="1">IF(AW7="estimates",PRODUCT($W$120:AW120),AX120)/((1+$C$117)^((AX121-0.5)/12))</f>
        <v>0.43799176394277783</v>
      </c>
      <c r="AY123" s="164">
        <f ca="1">IF(AX7="estimates",PRODUCT($W$120:AX120),AY120)/((1+$C$117)^((AY121-0.5)/12))</f>
        <v>0.42488247291814213</v>
      </c>
      <c r="AZ123" s="164">
        <f ca="1">IF(AY7="estimates",PRODUCT($W$120:AY120),AZ120)/((1+$C$117)^((AZ121-0.5)/12))</f>
        <v>0.41216554888603069</v>
      </c>
      <c r="BA123" s="164">
        <f ca="1">IF(AZ7="estimates",PRODUCT($W$120:AZ120),BA120)/((1+$C$117)^((BA121-0.5)/12))</f>
        <v>0.39982924812540366</v>
      </c>
      <c r="BB123" s="164">
        <f ca="1">IF(BA7="estimates",PRODUCT($W$120:BA120),BB120)/((1+$C$117)^((BB121-0.5)/12))</f>
        <v>0.3878621784100883</v>
      </c>
      <c r="BC123" s="164">
        <f ca="1">IF(BB7="estimates",PRODUCT($W$120:BB120),BC120)/((1+$C$117)^((BC121-0.5)/12))</f>
        <v>0.37625328848837891</v>
      </c>
      <c r="BD123" s="164">
        <f ca="1">IF(BC7="estimates",PRODUCT($W$120:BC120),BD120)/((1+$C$117)^((BD121-0.5)/12))</f>
        <v>0.36499185787751764</v>
      </c>
      <c r="BE123" s="164">
        <f ca="1">IF(BD7="estimates",PRODUCT($W$120:BD120),BE120)/((1+$C$117)^((BE121-0.5)/12))</f>
        <v>0.35406748696362994</v>
      </c>
    </row>
    <row r="124" spans="2:64" s="45" customFormat="1" outlineLevel="1" x14ac:dyDescent="0.2">
      <c r="I124" s="160" t="s">
        <v>133</v>
      </c>
      <c r="J124" s="46"/>
      <c r="K124" s="46"/>
      <c r="L124" s="46"/>
      <c r="M124" s="46"/>
      <c r="N124" s="46"/>
      <c r="O124" s="46"/>
      <c r="P124" s="46"/>
      <c r="Q124" s="46"/>
      <c r="R124" s="46"/>
      <c r="S124" s="46"/>
      <c r="T124" s="46"/>
      <c r="V124" s="134"/>
      <c r="W124" s="163">
        <f t="shared" ref="W124" ca="1" si="13">W118*W122-W119*W123</f>
        <v>10.560345653267014</v>
      </c>
      <c r="X124" s="163">
        <f t="shared" ref="X124:BE124" ca="1" si="14">X118*X122-X119*X123</f>
        <v>10.901852954988614</v>
      </c>
      <c r="Y124" s="163">
        <f t="shared" ca="1" si="14"/>
        <v>11.188191899973624</v>
      </c>
      <c r="Z124" s="163">
        <f t="shared" ca="1" si="14"/>
        <v>11.37447015460616</v>
      </c>
      <c r="AA124" s="163">
        <f t="shared" ca="1" si="14"/>
        <v>9.4098880556026785</v>
      </c>
      <c r="AB124" s="163">
        <f t="shared" ca="1" si="14"/>
        <v>9.6292804222158228</v>
      </c>
      <c r="AC124" s="163">
        <f t="shared" ca="1" si="14"/>
        <v>9.7807927479601595</v>
      </c>
      <c r="AD124" s="163">
        <f t="shared" ca="1" si="14"/>
        <v>9.8777063523568103</v>
      </c>
      <c r="AE124" s="163">
        <f t="shared" ca="1" si="14"/>
        <v>9.9302887358152709</v>
      </c>
      <c r="AF124" s="163">
        <f t="shared" ca="1" si="14"/>
        <v>9.9466070301353735</v>
      </c>
      <c r="AG124" s="163">
        <f t="shared" ca="1" si="14"/>
        <v>6.7646055235188722</v>
      </c>
      <c r="AH124" s="163">
        <f t="shared" ca="1" si="14"/>
        <v>9.0560518915296804</v>
      </c>
      <c r="AI124" s="163">
        <f t="shared" ca="1" si="14"/>
        <v>9.0405528606099796</v>
      </c>
      <c r="AJ124" s="163">
        <f t="shared" ca="1" si="14"/>
        <v>9.0149189525671165</v>
      </c>
      <c r="AK124" s="163">
        <f t="shared" ca="1" si="14"/>
        <v>8.9796925165411494</v>
      </c>
      <c r="AL124" s="163">
        <f t="shared" ca="1" si="14"/>
        <v>8.5121462666964867</v>
      </c>
      <c r="AM124" s="163">
        <f t="shared" ca="1" si="14"/>
        <v>8.4801144719102926</v>
      </c>
      <c r="AN124" s="163">
        <f t="shared" ca="1" si="14"/>
        <v>8.4390744365954937</v>
      </c>
      <c r="AO124" s="163">
        <f t="shared" ca="1" si="14"/>
        <v>8.3896069744557913</v>
      </c>
      <c r="AP124" s="163">
        <f t="shared" ca="1" si="14"/>
        <v>8.3322973896249888</v>
      </c>
      <c r="AQ124" s="163">
        <f t="shared" ca="1" si="14"/>
        <v>8.2677283577384539</v>
      </c>
      <c r="AR124" s="163">
        <f t="shared" ca="1" si="14"/>
        <v>8.1964740473836208</v>
      </c>
      <c r="AS124" s="163">
        <f t="shared" ca="1" si="14"/>
        <v>4.5026899336462138</v>
      </c>
      <c r="AT124" s="163">
        <f t="shared" ca="1" si="14"/>
        <v>7.9050825560938414</v>
      </c>
      <c r="AU124" s="163">
        <f t="shared" ca="1" si="14"/>
        <v>7.8249452201268808</v>
      </c>
      <c r="AV124" s="163">
        <f t="shared" ca="1" si="14"/>
        <v>7.7397881069716981</v>
      </c>
      <c r="AW124" s="163">
        <f t="shared" ca="1" si="14"/>
        <v>7.6501157540509919</v>
      </c>
      <c r="AX124" s="163">
        <f t="shared" ca="1" si="14"/>
        <v>7.5564071934987256</v>
      </c>
      <c r="AY124" s="163">
        <f t="shared" ca="1" si="14"/>
        <v>7.4591154809535709</v>
      </c>
      <c r="AZ124" s="163">
        <f t="shared" ca="1" si="14"/>
        <v>7.3586676125059691</v>
      </c>
      <c r="BA124" s="163">
        <f t="shared" ca="1" si="14"/>
        <v>7.2554647547712543</v>
      </c>
      <c r="BB124" s="163">
        <f t="shared" ca="1" si="14"/>
        <v>7.1498827230310003</v>
      </c>
      <c r="BC124" s="163">
        <f t="shared" ca="1" si="14"/>
        <v>7.04227265166422</v>
      </c>
      <c r="BD124" s="163">
        <f t="shared" ca="1" si="14"/>
        <v>6.9329618095562306</v>
      </c>
      <c r="BE124" s="163">
        <f t="shared" ca="1" si="14"/>
        <v>4.7516238851649391</v>
      </c>
    </row>
    <row r="125" spans="2:64" s="259" customFormat="1" outlineLevel="1" x14ac:dyDescent="0.2">
      <c r="I125" s="296" t="s">
        <v>132</v>
      </c>
      <c r="J125" s="260"/>
      <c r="K125" s="260"/>
      <c r="L125" s="260"/>
      <c r="M125" s="260"/>
      <c r="N125" s="260"/>
      <c r="O125" s="260"/>
      <c r="P125" s="260"/>
      <c r="Q125" s="260"/>
      <c r="R125" s="260"/>
      <c r="S125" s="260"/>
      <c r="T125" s="260"/>
      <c r="V125" s="297"/>
      <c r="W125" s="297" t="str">
        <f t="shared" ref="W125" si="15">IF(W8="first estimate",SUM(W124:AS124),"")</f>
        <v/>
      </c>
      <c r="X125" s="297">
        <f t="shared" ref="X125" ca="1" si="16">IF(X8="first estimate",SUM(X124:AT124),"")</f>
        <v>205.92011453256649</v>
      </c>
      <c r="Y125" s="297" t="str">
        <f t="shared" ref="Y125" ca="1" si="17">IF(Y8="first estimate",SUM(Y124:AU124),"")</f>
        <v/>
      </c>
      <c r="Z125" s="297" t="str">
        <f t="shared" ref="Z125" ca="1" si="18">IF(Z8="first estimate",SUM(Z124:AV124),"")</f>
        <v/>
      </c>
      <c r="AA125" s="297" t="str">
        <f t="shared" ref="AA125" ca="1" si="19">IF(AA8="first estimate",SUM(AA124:AW124),"")</f>
        <v/>
      </c>
      <c r="AB125" s="297" t="str">
        <f t="shared" ref="AB125" ca="1" si="20">IF(AB8="first estimate",SUM(AB124:AX124),"")</f>
        <v/>
      </c>
      <c r="AC125" s="297" t="str">
        <f t="shared" ref="AC125" ca="1" si="21">IF(AC8="first estimate",SUM(AC124:AY124),"")</f>
        <v/>
      </c>
      <c r="AD125" s="297" t="str">
        <f t="shared" ref="AD125" ca="1" si="22">IF(AD8="first estimate",SUM(AD124:AZ124),"")</f>
        <v/>
      </c>
      <c r="AE125" s="297" t="str">
        <f t="shared" ref="AE125" ca="1" si="23">IF(AE8="first estimate",SUM(AE124:BA124),"")</f>
        <v/>
      </c>
      <c r="AF125" s="297" t="str">
        <f t="shared" ref="AF125" ca="1" si="24">IF(AF8="first estimate",SUM(AF124:BB124),"")</f>
        <v/>
      </c>
      <c r="AG125" s="297" t="str">
        <f t="shared" ref="AG125" ca="1" si="25">IF(AG8="first estimate",SUM(AG124:BC124),"")</f>
        <v/>
      </c>
      <c r="AH125" s="297" t="str">
        <f t="shared" ref="AH125" ca="1" si="26">IF(AH8="first estimate",SUM(AH124:BD124),"")</f>
        <v/>
      </c>
      <c r="AI125" s="297" t="str">
        <f t="shared" ref="AI125" ca="1" si="27">IF(AI8="first estimate",SUM(AI124:BE124),"")</f>
        <v/>
      </c>
      <c r="AJ125" s="297" t="str">
        <f t="shared" ref="AJ125" ca="1" si="28">IF(AJ8="first estimate",SUM(AJ124:BF124),"")</f>
        <v/>
      </c>
      <c r="AK125" s="297" t="str">
        <f t="shared" ref="AK125" ca="1" si="29">IF(AK8="first estimate",SUM(AK124:BG124),"")</f>
        <v/>
      </c>
      <c r="AL125" s="297" t="str">
        <f t="shared" ref="AL125" ca="1" si="30">IF(AL8="first estimate",SUM(AL124:BH124),"")</f>
        <v/>
      </c>
      <c r="AM125" s="297" t="str">
        <f t="shared" ref="AM125" ca="1" si="31">IF(AM8="first estimate",SUM(AM124:BI124),"")</f>
        <v/>
      </c>
      <c r="AN125" s="297" t="str">
        <f t="shared" ref="AN125" ca="1" si="32">IF(AN8="first estimate",SUM(AN124:BJ124),"")</f>
        <v/>
      </c>
      <c r="AO125" s="297" t="str">
        <f t="shared" ref="AO125" ca="1" si="33">IF(AO8="first estimate",SUM(AO124:BK124),"")</f>
        <v/>
      </c>
      <c r="AP125" s="297" t="str">
        <f t="shared" ref="AP125" ca="1" si="34">IF(AP8="first estimate",SUM(AP124:BL124),"")</f>
        <v/>
      </c>
      <c r="AQ125" s="297" t="str">
        <f t="shared" ref="AQ125" ca="1" si="35">IF(AQ8="first estimate",SUM(AQ124:BM124),"")</f>
        <v/>
      </c>
      <c r="AR125" s="297" t="str">
        <f t="shared" ref="AR125" ca="1" si="36">IF(AR8="first estimate",SUM(AR124:BN124),"")</f>
        <v/>
      </c>
      <c r="AS125" s="297" t="str">
        <f t="shared" ref="AS125" ca="1" si="37">IF(AS8="first estimate",SUM(AS124:BO124),"")</f>
        <v/>
      </c>
      <c r="AT125" s="297" t="str">
        <f t="shared" ref="AT125" ca="1" si="38">IF(AT8="first estimate",SUM(AT124:BP124),"")</f>
        <v/>
      </c>
      <c r="AU125" s="297" t="str">
        <f t="shared" ref="AU125" ca="1" si="39">IF(AU8="first estimate",SUM(AU124:BQ124),"")</f>
        <v/>
      </c>
      <c r="AV125" s="297" t="str">
        <f t="shared" ref="AV125" ca="1" si="40">IF(AV8="first estimate",SUM(AV124:BR124),"")</f>
        <v/>
      </c>
      <c r="AW125" s="297" t="str">
        <f t="shared" ref="AW125" ca="1" si="41">IF(AW8="first estimate",SUM(AW124:BS124),"")</f>
        <v/>
      </c>
      <c r="AX125" s="297" t="str">
        <f t="shared" ref="AX125" ca="1" si="42">IF(AX8="first estimate",SUM(AX124:BT124),"")</f>
        <v/>
      </c>
      <c r="AY125" s="297" t="str">
        <f t="shared" ref="AY125" ca="1" si="43">IF(AY8="first estimate",SUM(AY124:BU124),"")</f>
        <v/>
      </c>
      <c r="AZ125" s="297" t="str">
        <f t="shared" ref="AZ125" ca="1" si="44">IF(AZ8="first estimate",SUM(AZ124:BV124),"")</f>
        <v/>
      </c>
      <c r="BA125" s="297" t="str">
        <f t="shared" ref="BA125" ca="1" si="45">IF(BA8="first estimate",SUM(BA124:BW124),"")</f>
        <v/>
      </c>
      <c r="BB125" s="297" t="str">
        <f t="shared" ref="BB125" ca="1" si="46">IF(BB8="first estimate",SUM(BB124:BX124),"")</f>
        <v/>
      </c>
      <c r="BC125" s="297" t="str">
        <f t="shared" ref="BC125" ca="1" si="47">IF(BC8="first estimate",SUM(BC124:BY124),"")</f>
        <v/>
      </c>
      <c r="BD125" s="297" t="str">
        <f t="shared" ref="BD125" ca="1" si="48">IF(BD8="first estimate",SUM(BD124:BZ124),"")</f>
        <v/>
      </c>
      <c r="BE125" s="297" t="str">
        <f t="shared" ref="BE125" ca="1" si="49">IF(BE8="first estimate",SUM(BE124:CA124),"")</f>
        <v/>
      </c>
    </row>
    <row r="126" spans="2:64" s="259" customFormat="1" ht="48" outlineLevel="1" x14ac:dyDescent="0.2">
      <c r="I126" s="296" t="s">
        <v>197</v>
      </c>
      <c r="J126" s="260"/>
      <c r="K126" s="260"/>
      <c r="L126" s="260"/>
      <c r="M126" s="260"/>
      <c r="N126" s="260"/>
      <c r="O126" s="260"/>
      <c r="P126" s="260"/>
      <c r="Q126" s="260"/>
      <c r="R126" s="260"/>
      <c r="S126" s="260"/>
      <c r="T126" s="260"/>
      <c r="V126" s="298"/>
      <c r="W126" s="297" t="str">
        <f t="shared" ref="W126" ca="1" si="50">IFERROR(IF(V7="estimates","",W125/(COUNT(W124:AS124)/12)*($B$117-COUNT(W124:AS124)/12)),"")</f>
        <v/>
      </c>
      <c r="X126" s="297">
        <f t="shared" ref="X126" ca="1" si="51">IFERROR(IF(W7="estimates","",X125/(COUNT(X124:AT124)/12)*($B$117-COUNT(X124:AT124)/12)),"")</f>
        <v>223.8262114484418</v>
      </c>
      <c r="Y126" s="297" t="str">
        <f t="shared" ref="Y126" ca="1" si="52">IFERROR(IF(X7="estimates","",Y125/(COUNT(Y124:AU124)/12)*($B$117-COUNT(Y124:AU124)/12)),"")</f>
        <v/>
      </c>
      <c r="Z126" s="297" t="str">
        <f t="shared" ref="Z126" ca="1" si="53">IFERROR(IF(Y7="estimates","",Z125/(COUNT(Z124:AV124)/12)*($B$117-COUNT(Z124:AV124)/12)),"")</f>
        <v/>
      </c>
      <c r="AA126" s="297" t="str">
        <f t="shared" ref="AA126" ca="1" si="54">IFERROR(IF(Z7="estimates","",AA125/(COUNT(AA124:AW124)/12)*($B$117-COUNT(AA124:AW124)/12)),"")</f>
        <v/>
      </c>
      <c r="AB126" s="297" t="str">
        <f t="shared" ref="AB126" ca="1" si="55">IFERROR(IF(AA7="estimates","",AB125/(COUNT(AB124:AX124)/12)*($B$117-COUNT(AB124:AX124)/12)),"")</f>
        <v/>
      </c>
      <c r="AC126" s="297" t="str">
        <f t="shared" ref="AC126" ca="1" si="56">IFERROR(IF(AB7="estimates","",AC125/(COUNT(AC124:AY124)/12)*($B$117-COUNT(AC124:AY124)/12)),"")</f>
        <v/>
      </c>
      <c r="AD126" s="297" t="str">
        <f t="shared" ref="AD126" ca="1" si="57">IFERROR(IF(AC7="estimates","",AD125/(COUNT(AD124:AZ124)/12)*($B$117-COUNT(AD124:AZ124)/12)),"")</f>
        <v/>
      </c>
      <c r="AE126" s="297" t="str">
        <f t="shared" ref="AE126" ca="1" si="58">IFERROR(IF(AD7="estimates","",AE125/(COUNT(AE124:BA124)/12)*($B$117-COUNT(AE124:BA124)/12)),"")</f>
        <v/>
      </c>
      <c r="AF126" s="297" t="str">
        <f t="shared" ref="AF126" ca="1" si="59">IFERROR(IF(AE7="estimates","",AF125/(COUNT(AF124:BB124)/12)*($B$117-COUNT(AF124:BB124)/12)),"")</f>
        <v/>
      </c>
      <c r="AG126" s="297" t="str">
        <f t="shared" ref="AG126" ca="1" si="60">IFERROR(IF(AF7="estimates","",AG125/(COUNT(AG124:BC124)/12)*($B$117-COUNT(AG124:BC124)/12)),"")</f>
        <v/>
      </c>
      <c r="AH126" s="297" t="str">
        <f t="shared" ref="AH126" ca="1" si="61">IFERROR(IF(AG7="estimates","",AH125/(COUNT(AH124:BD124)/12)*($B$117-COUNT(AH124:BD124)/12)),"")</f>
        <v/>
      </c>
      <c r="AI126" s="297" t="str">
        <f t="shared" ref="AI126" ca="1" si="62">IFERROR(IF(AH7="estimates","",AI125/(COUNT(AI124:BE124)/12)*($B$117-COUNT(AI124:BE124)/12)),"")</f>
        <v/>
      </c>
      <c r="AJ126" s="297" t="str">
        <f t="shared" ref="AJ126" ca="1" si="63">IFERROR(IF(AI7="estimates","",AJ125/(COUNT(AJ124:BF124)/12)*($B$117-COUNT(AJ124:BF124)/12)),"")</f>
        <v/>
      </c>
      <c r="AK126" s="297" t="str">
        <f t="shared" ref="AK126" ca="1" si="64">IFERROR(IF(AJ7="estimates","",AK125/(COUNT(AK124:BG124)/12)*($B$117-COUNT(AK124:BG124)/12)),"")</f>
        <v/>
      </c>
      <c r="AL126" s="297" t="str">
        <f t="shared" ref="AL126" ca="1" si="65">IFERROR(IF(AK7="estimates","",AL125/(COUNT(AL124:BH124)/12)*($B$117-COUNT(AL124:BH124)/12)),"")</f>
        <v/>
      </c>
      <c r="AM126" s="297" t="str">
        <f t="shared" ref="AM126" ca="1" si="66">IFERROR(IF(AL7="estimates","",AM125/(COUNT(AM124:BI124)/12)*($B$117-COUNT(AM124:BI124)/12)),"")</f>
        <v/>
      </c>
      <c r="AN126" s="297" t="str">
        <f t="shared" ref="AN126" ca="1" si="67">IFERROR(IF(AM7="estimates","",AN125/(COUNT(AN124:BJ124)/12)*($B$117-COUNT(AN124:BJ124)/12)),"")</f>
        <v/>
      </c>
      <c r="AO126" s="297" t="str">
        <f t="shared" ref="AO126" ca="1" si="68">IFERROR(IF(AN7="estimates","",AO125/(COUNT(AO124:BK124)/12)*($B$117-COUNT(AO124:BK124)/12)),"")</f>
        <v/>
      </c>
      <c r="AP126" s="297" t="str">
        <f t="shared" ref="AP126" ca="1" si="69">IFERROR(IF(AO7="estimates","",AP125/(COUNT(AP124:BL124)/12)*($B$117-COUNT(AP124:BL124)/12)),"")</f>
        <v/>
      </c>
      <c r="AQ126" s="297" t="str">
        <f t="shared" ref="AQ126" ca="1" si="70">IFERROR(IF(AP7="estimates","",AQ125/(COUNT(AQ124:BM124)/12)*($B$117-COUNT(AQ124:BM124)/12)),"")</f>
        <v/>
      </c>
      <c r="AR126" s="297" t="str">
        <f t="shared" ref="AR126" ca="1" si="71">IFERROR(IF(AQ7="estimates","",AR125/(COUNT(AR124:BN124)/12)*($B$117-COUNT(AR124:BN124)/12)),"")</f>
        <v/>
      </c>
      <c r="AS126" s="297" t="str">
        <f t="shared" ref="AS126" ca="1" si="72">IFERROR(IF(AR7="estimates","",AS125/(COUNT(AS124:BO124)/12)*($B$117-COUNT(AS124:BO124)/12)),"")</f>
        <v/>
      </c>
      <c r="AT126" s="297" t="str">
        <f t="shared" ref="AT126" ca="1" si="73">IFERROR(IF(AS7="estimates","",AT125/(COUNT(AT124:BP124)/12)*($B$117-COUNT(AT124:BP124)/12)),"")</f>
        <v/>
      </c>
      <c r="AU126" s="297" t="str">
        <f t="shared" ref="AU126" ca="1" si="74">IFERROR(IF(AT7="estimates","",AU125/(COUNT(AU124:BQ124)/12)*($B$117-COUNT(AU124:BQ124)/12)),"")</f>
        <v/>
      </c>
      <c r="AV126" s="297" t="str">
        <f t="shared" ref="AV126" ca="1" si="75">IFERROR(IF(AU7="estimates","",AV125/(COUNT(AV124:BR124)/12)*($B$117-COUNT(AV124:BR124)/12)),"")</f>
        <v/>
      </c>
      <c r="AW126" s="297" t="str">
        <f t="shared" ref="AW126" ca="1" si="76">IFERROR(IF(AV7="estimates","",AW125/(COUNT(AW124:BS124)/12)*($B$117-COUNT(AW124:BS124)/12)),"")</f>
        <v/>
      </c>
      <c r="AX126" s="297" t="str">
        <f t="shared" ref="AX126" ca="1" si="77">IFERROR(IF(AW7="estimates","",AX125/(COUNT(AX124:BT124)/12)*($B$117-COUNT(AX124:BT124)/12)),"")</f>
        <v/>
      </c>
      <c r="AY126" s="297" t="str">
        <f t="shared" ref="AY126" ca="1" si="78">IFERROR(IF(AX7="estimates","",AY125/(COUNT(AY124:BU124)/12)*($B$117-COUNT(AY124:BU124)/12)),"")</f>
        <v/>
      </c>
      <c r="AZ126" s="297" t="str">
        <f t="shared" ref="AZ126" ca="1" si="79">IFERROR(IF(AY7="estimates","",AZ125/(COUNT(AZ124:BV124)/12)*($B$117-COUNT(AZ124:BV124)/12)),"")</f>
        <v/>
      </c>
      <c r="BA126" s="297" t="str">
        <f t="shared" ref="BA126" ca="1" si="80">IFERROR(IF(AZ7="estimates","",BA125/(COUNT(BA124:BW124)/12)*($B$117-COUNT(BA124:BW124)/12)),"")</f>
        <v/>
      </c>
      <c r="BB126" s="297" t="str">
        <f t="shared" ref="BB126" ca="1" si="81">IFERROR(IF(BA7="estimates","",BB125/(COUNT(BB124:BX124)/12)*($B$117-COUNT(BB124:BX124)/12)),"")</f>
        <v/>
      </c>
      <c r="BC126" s="297" t="str">
        <f t="shared" ref="BC126" ca="1" si="82">IFERROR(IF(BB7="estimates","",BC125/(COUNT(BC124:BY124)/12)*($B$117-COUNT(BC124:BY124)/12)),"")</f>
        <v/>
      </c>
      <c r="BD126" s="297" t="str">
        <f t="shared" ref="BD126" ca="1" si="83">IFERROR(IF(BC7="estimates","",BD125/(COUNT(BD124:BZ124)/12)*($B$117-COUNT(BD124:BZ124)/12)),"")</f>
        <v/>
      </c>
      <c r="BE126" s="297" t="str">
        <f t="shared" ref="BE126" ca="1" si="84">IFERROR(IF(BD7="estimates","",BE125/(COUNT(BE124:CA124)/12)*($B$117-COUNT(BE124:CA124)/12)),"")</f>
        <v/>
      </c>
    </row>
    <row r="127" spans="2:64" s="159" customFormat="1" ht="17" outlineLevel="1" thickBot="1" x14ac:dyDescent="0.25">
      <c r="I127" s="299" t="s">
        <v>91</v>
      </c>
      <c r="J127" s="300"/>
      <c r="K127" s="300"/>
      <c r="L127" s="300"/>
      <c r="M127" s="300"/>
      <c r="N127" s="300"/>
      <c r="O127" s="300"/>
      <c r="P127" s="300"/>
      <c r="Q127" s="300"/>
      <c r="R127" s="300"/>
      <c r="S127" s="300"/>
      <c r="T127" s="300"/>
      <c r="U127" s="300"/>
      <c r="V127" s="300"/>
      <c r="W127" s="301" t="str">
        <f t="shared" ref="W127" ca="1" si="85">IF(SUM(W125:W126)&lt;=0,"",SUM(W125:W126))</f>
        <v/>
      </c>
      <c r="X127" s="301">
        <f t="shared" ref="X127:BE127" ca="1" si="86">IF(SUM(X125:X126)&lt;=0,"",SUM(X125:X126))</f>
        <v>429.74632598100828</v>
      </c>
      <c r="Y127" s="301" t="str">
        <f t="shared" ca="1" si="86"/>
        <v/>
      </c>
      <c r="Z127" s="301" t="str">
        <f t="shared" ca="1" si="86"/>
        <v/>
      </c>
      <c r="AA127" s="301" t="str">
        <f t="shared" ca="1" si="86"/>
        <v/>
      </c>
      <c r="AB127" s="301" t="str">
        <f t="shared" ca="1" si="86"/>
        <v/>
      </c>
      <c r="AC127" s="301" t="str">
        <f t="shared" ca="1" si="86"/>
        <v/>
      </c>
      <c r="AD127" s="301" t="str">
        <f t="shared" ca="1" si="86"/>
        <v/>
      </c>
      <c r="AE127" s="301" t="str">
        <f t="shared" ca="1" si="86"/>
        <v/>
      </c>
      <c r="AF127" s="301" t="str">
        <f t="shared" ca="1" si="86"/>
        <v/>
      </c>
      <c r="AG127" s="301" t="str">
        <f t="shared" ca="1" si="86"/>
        <v/>
      </c>
      <c r="AH127" s="301" t="str">
        <f t="shared" ca="1" si="86"/>
        <v/>
      </c>
      <c r="AI127" s="301" t="str">
        <f t="shared" ca="1" si="86"/>
        <v/>
      </c>
      <c r="AJ127" s="301" t="str">
        <f t="shared" ca="1" si="86"/>
        <v/>
      </c>
      <c r="AK127" s="301" t="str">
        <f t="shared" ca="1" si="86"/>
        <v/>
      </c>
      <c r="AL127" s="301" t="str">
        <f t="shared" ca="1" si="86"/>
        <v/>
      </c>
      <c r="AM127" s="301" t="str">
        <f t="shared" ca="1" si="86"/>
        <v/>
      </c>
      <c r="AN127" s="301" t="str">
        <f t="shared" ca="1" si="86"/>
        <v/>
      </c>
      <c r="AO127" s="301" t="str">
        <f t="shared" ca="1" si="86"/>
        <v/>
      </c>
      <c r="AP127" s="301" t="str">
        <f t="shared" ca="1" si="86"/>
        <v/>
      </c>
      <c r="AQ127" s="301" t="str">
        <f t="shared" ca="1" si="86"/>
        <v/>
      </c>
      <c r="AR127" s="301" t="str">
        <f t="shared" ca="1" si="86"/>
        <v/>
      </c>
      <c r="AS127" s="301" t="str">
        <f t="shared" ca="1" si="86"/>
        <v/>
      </c>
      <c r="AT127" s="301" t="str">
        <f t="shared" ca="1" si="86"/>
        <v/>
      </c>
      <c r="AU127" s="301" t="str">
        <f t="shared" ca="1" si="86"/>
        <v/>
      </c>
      <c r="AV127" s="301" t="str">
        <f t="shared" ca="1" si="86"/>
        <v/>
      </c>
      <c r="AW127" s="301" t="str">
        <f t="shared" ca="1" si="86"/>
        <v/>
      </c>
      <c r="AX127" s="301" t="str">
        <f t="shared" ca="1" si="86"/>
        <v/>
      </c>
      <c r="AY127" s="301" t="str">
        <f t="shared" ca="1" si="86"/>
        <v/>
      </c>
      <c r="AZ127" s="301" t="str">
        <f t="shared" ca="1" si="86"/>
        <v/>
      </c>
      <c r="BA127" s="301" t="str">
        <f t="shared" ca="1" si="86"/>
        <v/>
      </c>
      <c r="BB127" s="301" t="str">
        <f t="shared" ca="1" si="86"/>
        <v/>
      </c>
      <c r="BC127" s="301" t="str">
        <f t="shared" ca="1" si="86"/>
        <v/>
      </c>
      <c r="BD127" s="301" t="str">
        <f t="shared" ca="1" si="86"/>
        <v/>
      </c>
      <c r="BE127" s="301" t="str">
        <f t="shared" ca="1" si="86"/>
        <v/>
      </c>
    </row>
  </sheetData>
  <pageMargins left="0.7" right="0.7" top="0.75" bottom="0.75" header="0.3" footer="0.3"/>
  <pageSetup paperSize="9" orientation="portrait" horizontalDpi="0" verticalDpi="0"/>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E131"/>
  <sheetViews>
    <sheetView showGridLines="0" topLeftCell="A11" zoomScale="110" zoomScaleNormal="110" zoomScalePageLayoutView="110" workbookViewId="0">
      <selection activeCell="A11" sqref="A11"/>
    </sheetView>
  </sheetViews>
  <sheetFormatPr baseColWidth="10" defaultRowHeight="16" x14ac:dyDescent="0.2"/>
  <cols>
    <col min="1" max="1" width="2.33203125" customWidth="1"/>
    <col min="2" max="6" width="10.83203125" customWidth="1"/>
    <col min="7" max="7" width="7.1640625" customWidth="1"/>
    <col min="8" max="8" width="10.83203125" customWidth="1"/>
    <col min="9" max="9" width="10.83203125" style="14" customWidth="1"/>
    <col min="10" max="12" width="10.83203125" style="11" customWidth="1"/>
    <col min="13" max="13" width="7.1640625" style="11" customWidth="1"/>
    <col min="14" max="18" width="10.83203125" style="11" customWidth="1"/>
    <col min="19" max="22" width="10.83203125" style="11" bestFit="1" customWidth="1"/>
    <col min="23" max="30" width="10.83203125" style="7" bestFit="1" customWidth="1"/>
    <col min="31" max="33" width="11.1640625" style="7" bestFit="1" customWidth="1"/>
    <col min="34" max="42" width="10.83203125" style="7" bestFit="1" customWidth="1"/>
    <col min="43" max="45" width="11.1640625" style="7" bestFit="1" customWidth="1"/>
    <col min="46" max="54" width="10.83203125" style="7" bestFit="1" customWidth="1"/>
    <col min="55" max="57" width="11.1640625" style="7" bestFit="1" customWidth="1"/>
  </cols>
  <sheetData>
    <row r="1" spans="2:57" hidden="1" x14ac:dyDescent="0.2">
      <c r="B1" t="s">
        <v>5</v>
      </c>
      <c r="J1">
        <f>WEEKDAY(J6)</f>
        <v>6</v>
      </c>
      <c r="K1">
        <f>WEEKDAY(K6)</f>
        <v>2</v>
      </c>
      <c r="L1">
        <f t="shared" ref="L1:BE1" si="0">WEEKDAY(L6)</f>
        <v>3</v>
      </c>
      <c r="M1">
        <f t="shared" si="0"/>
        <v>6</v>
      </c>
      <c r="N1">
        <f t="shared" si="0"/>
        <v>1</v>
      </c>
      <c r="O1">
        <f t="shared" si="0"/>
        <v>4</v>
      </c>
      <c r="P1">
        <f t="shared" si="0"/>
        <v>6</v>
      </c>
      <c r="Q1">
        <f t="shared" si="0"/>
        <v>2</v>
      </c>
      <c r="R1">
        <f t="shared" si="0"/>
        <v>5</v>
      </c>
      <c r="S1">
        <f t="shared" si="0"/>
        <v>7</v>
      </c>
      <c r="T1">
        <f t="shared" si="0"/>
        <v>3</v>
      </c>
      <c r="U1">
        <f t="shared" si="0"/>
        <v>5</v>
      </c>
      <c r="V1">
        <f t="shared" si="0"/>
        <v>1</v>
      </c>
      <c r="W1">
        <f t="shared" si="0"/>
        <v>4</v>
      </c>
      <c r="X1">
        <f t="shared" si="0"/>
        <v>4</v>
      </c>
      <c r="Y1">
        <f t="shared" si="0"/>
        <v>7</v>
      </c>
      <c r="Z1">
        <f t="shared" si="0"/>
        <v>2</v>
      </c>
      <c r="AA1">
        <f t="shared" si="0"/>
        <v>5</v>
      </c>
      <c r="AB1">
        <f t="shared" si="0"/>
        <v>7</v>
      </c>
      <c r="AC1">
        <f t="shared" si="0"/>
        <v>3</v>
      </c>
      <c r="AD1">
        <f t="shared" si="0"/>
        <v>6</v>
      </c>
      <c r="AE1">
        <f t="shared" si="0"/>
        <v>1</v>
      </c>
      <c r="AF1">
        <f t="shared" si="0"/>
        <v>4</v>
      </c>
      <c r="AG1">
        <f t="shared" si="0"/>
        <v>6</v>
      </c>
      <c r="AH1">
        <f t="shared" si="0"/>
        <v>2</v>
      </c>
      <c r="AI1">
        <f t="shared" si="0"/>
        <v>5</v>
      </c>
      <c r="AJ1">
        <f t="shared" si="0"/>
        <v>5</v>
      </c>
      <c r="AK1">
        <f t="shared" si="0"/>
        <v>1</v>
      </c>
      <c r="AL1">
        <f t="shared" si="0"/>
        <v>3</v>
      </c>
      <c r="AM1">
        <f t="shared" si="0"/>
        <v>6</v>
      </c>
      <c r="AN1">
        <f t="shared" si="0"/>
        <v>1</v>
      </c>
      <c r="AO1">
        <f t="shared" si="0"/>
        <v>4</v>
      </c>
      <c r="AP1">
        <f t="shared" si="0"/>
        <v>7</v>
      </c>
      <c r="AQ1">
        <f t="shared" si="0"/>
        <v>2</v>
      </c>
      <c r="AR1">
        <f t="shared" si="0"/>
        <v>5</v>
      </c>
      <c r="AS1">
        <f t="shared" si="0"/>
        <v>7</v>
      </c>
      <c r="AT1">
        <f t="shared" si="0"/>
        <v>3</v>
      </c>
      <c r="AU1">
        <f t="shared" si="0"/>
        <v>6</v>
      </c>
      <c r="AV1">
        <f t="shared" si="0"/>
        <v>6</v>
      </c>
      <c r="AW1">
        <f t="shared" si="0"/>
        <v>2</v>
      </c>
      <c r="AX1">
        <f t="shared" si="0"/>
        <v>4</v>
      </c>
      <c r="AY1">
        <f t="shared" si="0"/>
        <v>7</v>
      </c>
      <c r="AZ1">
        <f t="shared" si="0"/>
        <v>2</v>
      </c>
      <c r="BA1">
        <f t="shared" si="0"/>
        <v>5</v>
      </c>
      <c r="BB1">
        <f t="shared" si="0"/>
        <v>1</v>
      </c>
      <c r="BC1">
        <f t="shared" si="0"/>
        <v>3</v>
      </c>
      <c r="BD1">
        <f t="shared" si="0"/>
        <v>6</v>
      </c>
      <c r="BE1">
        <f t="shared" si="0"/>
        <v>1</v>
      </c>
    </row>
    <row r="2" spans="2:57" hidden="1" x14ac:dyDescent="0.2">
      <c r="B2" t="s">
        <v>4</v>
      </c>
      <c r="J2">
        <f>WEEKNUM(J6)</f>
        <v>1</v>
      </c>
      <c r="K2">
        <f>WEEKNUM(K6)</f>
        <v>6</v>
      </c>
      <c r="L2">
        <f t="shared" ref="L2:BE2" si="1">WEEKNUM(L6)</f>
        <v>10</v>
      </c>
      <c r="M2">
        <f t="shared" si="1"/>
        <v>14</v>
      </c>
      <c r="N2">
        <f t="shared" si="1"/>
        <v>19</v>
      </c>
      <c r="O2">
        <f t="shared" si="1"/>
        <v>23</v>
      </c>
      <c r="P2">
        <f t="shared" si="1"/>
        <v>27</v>
      </c>
      <c r="Q2">
        <f t="shared" si="1"/>
        <v>32</v>
      </c>
      <c r="R2">
        <f t="shared" si="1"/>
        <v>36</v>
      </c>
      <c r="S2">
        <f t="shared" si="1"/>
        <v>40</v>
      </c>
      <c r="T2">
        <f t="shared" si="1"/>
        <v>45</v>
      </c>
      <c r="U2">
        <f t="shared" si="1"/>
        <v>49</v>
      </c>
      <c r="V2">
        <f t="shared" si="1"/>
        <v>1</v>
      </c>
      <c r="W2">
        <f t="shared" si="1"/>
        <v>5</v>
      </c>
      <c r="X2">
        <f t="shared" si="1"/>
        <v>9</v>
      </c>
      <c r="Y2">
        <f t="shared" si="1"/>
        <v>13</v>
      </c>
      <c r="Z2">
        <f t="shared" si="1"/>
        <v>18</v>
      </c>
      <c r="AA2">
        <f t="shared" si="1"/>
        <v>22</v>
      </c>
      <c r="AB2">
        <f t="shared" si="1"/>
        <v>26</v>
      </c>
      <c r="AC2">
        <f t="shared" si="1"/>
        <v>31</v>
      </c>
      <c r="AD2">
        <f t="shared" si="1"/>
        <v>35</v>
      </c>
      <c r="AE2">
        <f t="shared" si="1"/>
        <v>40</v>
      </c>
      <c r="AF2">
        <f t="shared" si="1"/>
        <v>44</v>
      </c>
      <c r="AG2">
        <f t="shared" si="1"/>
        <v>48</v>
      </c>
      <c r="AH2">
        <f t="shared" si="1"/>
        <v>1</v>
      </c>
      <c r="AI2">
        <f t="shared" si="1"/>
        <v>5</v>
      </c>
      <c r="AJ2">
        <f t="shared" si="1"/>
        <v>9</v>
      </c>
      <c r="AK2">
        <f t="shared" si="1"/>
        <v>14</v>
      </c>
      <c r="AL2">
        <f t="shared" si="1"/>
        <v>18</v>
      </c>
      <c r="AM2">
        <f t="shared" si="1"/>
        <v>22</v>
      </c>
      <c r="AN2">
        <f t="shared" si="1"/>
        <v>27</v>
      </c>
      <c r="AO2">
        <f t="shared" si="1"/>
        <v>31</v>
      </c>
      <c r="AP2">
        <f t="shared" si="1"/>
        <v>35</v>
      </c>
      <c r="AQ2">
        <f t="shared" si="1"/>
        <v>40</v>
      </c>
      <c r="AR2">
        <f t="shared" si="1"/>
        <v>44</v>
      </c>
      <c r="AS2">
        <f t="shared" si="1"/>
        <v>48</v>
      </c>
      <c r="AT2">
        <f t="shared" si="1"/>
        <v>1</v>
      </c>
      <c r="AU2">
        <f t="shared" si="1"/>
        <v>5</v>
      </c>
      <c r="AV2">
        <f t="shared" si="1"/>
        <v>9</v>
      </c>
      <c r="AW2">
        <f t="shared" si="1"/>
        <v>14</v>
      </c>
      <c r="AX2">
        <f t="shared" si="1"/>
        <v>18</v>
      </c>
      <c r="AY2">
        <f t="shared" si="1"/>
        <v>22</v>
      </c>
      <c r="AZ2">
        <f t="shared" si="1"/>
        <v>27</v>
      </c>
      <c r="BA2">
        <f t="shared" si="1"/>
        <v>31</v>
      </c>
      <c r="BB2">
        <f t="shared" si="1"/>
        <v>36</v>
      </c>
      <c r="BC2">
        <f t="shared" si="1"/>
        <v>40</v>
      </c>
      <c r="BD2">
        <f t="shared" si="1"/>
        <v>44</v>
      </c>
      <c r="BE2">
        <f t="shared" si="1"/>
        <v>49</v>
      </c>
    </row>
    <row r="3" spans="2:57" hidden="1" x14ac:dyDescent="0.2">
      <c r="B3" t="s">
        <v>3</v>
      </c>
      <c r="J3">
        <f>YEAR(J6)</f>
        <v>2016</v>
      </c>
      <c r="K3">
        <f>YEAR(K6)</f>
        <v>2016</v>
      </c>
      <c r="L3">
        <f t="shared" ref="L3:BE3" si="2">YEAR(L6)</f>
        <v>2016</v>
      </c>
      <c r="M3">
        <f t="shared" si="2"/>
        <v>2016</v>
      </c>
      <c r="N3">
        <f t="shared" si="2"/>
        <v>2016</v>
      </c>
      <c r="O3">
        <f t="shared" si="2"/>
        <v>2016</v>
      </c>
      <c r="P3">
        <f t="shared" si="2"/>
        <v>2016</v>
      </c>
      <c r="Q3">
        <f t="shared" si="2"/>
        <v>2016</v>
      </c>
      <c r="R3">
        <f t="shared" si="2"/>
        <v>2016</v>
      </c>
      <c r="S3">
        <f t="shared" si="2"/>
        <v>2016</v>
      </c>
      <c r="T3">
        <f t="shared" si="2"/>
        <v>2016</v>
      </c>
      <c r="U3">
        <f t="shared" si="2"/>
        <v>2016</v>
      </c>
      <c r="V3">
        <f t="shared" si="2"/>
        <v>2017</v>
      </c>
      <c r="W3">
        <f t="shared" si="2"/>
        <v>2017</v>
      </c>
      <c r="X3">
        <f t="shared" si="2"/>
        <v>2017</v>
      </c>
      <c r="Y3">
        <f t="shared" si="2"/>
        <v>2017</v>
      </c>
      <c r="Z3">
        <f t="shared" si="2"/>
        <v>2017</v>
      </c>
      <c r="AA3">
        <f t="shared" si="2"/>
        <v>2017</v>
      </c>
      <c r="AB3">
        <f t="shared" si="2"/>
        <v>2017</v>
      </c>
      <c r="AC3">
        <f t="shared" si="2"/>
        <v>2017</v>
      </c>
      <c r="AD3">
        <f t="shared" si="2"/>
        <v>2017</v>
      </c>
      <c r="AE3">
        <f t="shared" si="2"/>
        <v>2017</v>
      </c>
      <c r="AF3">
        <f t="shared" si="2"/>
        <v>2017</v>
      </c>
      <c r="AG3">
        <f t="shared" si="2"/>
        <v>2017</v>
      </c>
      <c r="AH3">
        <f t="shared" si="2"/>
        <v>2018</v>
      </c>
      <c r="AI3">
        <f t="shared" si="2"/>
        <v>2018</v>
      </c>
      <c r="AJ3">
        <f t="shared" si="2"/>
        <v>2018</v>
      </c>
      <c r="AK3">
        <f t="shared" si="2"/>
        <v>2018</v>
      </c>
      <c r="AL3">
        <f t="shared" si="2"/>
        <v>2018</v>
      </c>
      <c r="AM3">
        <f t="shared" si="2"/>
        <v>2018</v>
      </c>
      <c r="AN3">
        <f t="shared" si="2"/>
        <v>2018</v>
      </c>
      <c r="AO3">
        <f t="shared" si="2"/>
        <v>2018</v>
      </c>
      <c r="AP3">
        <f t="shared" si="2"/>
        <v>2018</v>
      </c>
      <c r="AQ3">
        <f t="shared" si="2"/>
        <v>2018</v>
      </c>
      <c r="AR3">
        <f t="shared" si="2"/>
        <v>2018</v>
      </c>
      <c r="AS3">
        <f t="shared" si="2"/>
        <v>2018</v>
      </c>
      <c r="AT3">
        <f t="shared" si="2"/>
        <v>2019</v>
      </c>
      <c r="AU3">
        <f t="shared" si="2"/>
        <v>2019</v>
      </c>
      <c r="AV3">
        <f t="shared" si="2"/>
        <v>2019</v>
      </c>
      <c r="AW3">
        <f t="shared" si="2"/>
        <v>2019</v>
      </c>
      <c r="AX3">
        <f t="shared" si="2"/>
        <v>2019</v>
      </c>
      <c r="AY3">
        <f t="shared" si="2"/>
        <v>2019</v>
      </c>
      <c r="AZ3">
        <f t="shared" si="2"/>
        <v>2019</v>
      </c>
      <c r="BA3">
        <f t="shared" si="2"/>
        <v>2019</v>
      </c>
      <c r="BB3">
        <f t="shared" si="2"/>
        <v>2019</v>
      </c>
      <c r="BC3">
        <f t="shared" si="2"/>
        <v>2019</v>
      </c>
      <c r="BD3">
        <f t="shared" si="2"/>
        <v>2019</v>
      </c>
      <c r="BE3">
        <f t="shared" si="2"/>
        <v>2019</v>
      </c>
    </row>
    <row r="4" spans="2:57" hidden="1" x14ac:dyDescent="0.2">
      <c r="B4" t="s">
        <v>2</v>
      </c>
      <c r="J4">
        <f>MONTH(J6)</f>
        <v>1</v>
      </c>
      <c r="K4">
        <f>MONTH(K6)</f>
        <v>2</v>
      </c>
      <c r="L4">
        <f t="shared" ref="L4:BE4" si="3">MONTH(L6)</f>
        <v>3</v>
      </c>
      <c r="M4">
        <f t="shared" si="3"/>
        <v>4</v>
      </c>
      <c r="N4">
        <f t="shared" si="3"/>
        <v>5</v>
      </c>
      <c r="O4">
        <f t="shared" si="3"/>
        <v>6</v>
      </c>
      <c r="P4">
        <f t="shared" si="3"/>
        <v>7</v>
      </c>
      <c r="Q4">
        <f t="shared" si="3"/>
        <v>8</v>
      </c>
      <c r="R4">
        <f t="shared" si="3"/>
        <v>9</v>
      </c>
      <c r="S4">
        <f t="shared" si="3"/>
        <v>10</v>
      </c>
      <c r="T4">
        <f t="shared" si="3"/>
        <v>11</v>
      </c>
      <c r="U4">
        <f t="shared" si="3"/>
        <v>12</v>
      </c>
      <c r="V4">
        <f t="shared" si="3"/>
        <v>1</v>
      </c>
      <c r="W4">
        <f t="shared" si="3"/>
        <v>2</v>
      </c>
      <c r="X4">
        <f t="shared" si="3"/>
        <v>3</v>
      </c>
      <c r="Y4">
        <f t="shared" si="3"/>
        <v>4</v>
      </c>
      <c r="Z4">
        <f t="shared" si="3"/>
        <v>5</v>
      </c>
      <c r="AA4">
        <f t="shared" si="3"/>
        <v>6</v>
      </c>
      <c r="AB4">
        <f t="shared" si="3"/>
        <v>7</v>
      </c>
      <c r="AC4">
        <f t="shared" si="3"/>
        <v>8</v>
      </c>
      <c r="AD4">
        <f t="shared" si="3"/>
        <v>9</v>
      </c>
      <c r="AE4">
        <f t="shared" si="3"/>
        <v>10</v>
      </c>
      <c r="AF4">
        <f t="shared" si="3"/>
        <v>11</v>
      </c>
      <c r="AG4">
        <f t="shared" si="3"/>
        <v>12</v>
      </c>
      <c r="AH4">
        <f t="shared" si="3"/>
        <v>1</v>
      </c>
      <c r="AI4">
        <f t="shared" si="3"/>
        <v>2</v>
      </c>
      <c r="AJ4">
        <f t="shared" si="3"/>
        <v>3</v>
      </c>
      <c r="AK4">
        <f t="shared" si="3"/>
        <v>4</v>
      </c>
      <c r="AL4">
        <f t="shared" si="3"/>
        <v>5</v>
      </c>
      <c r="AM4">
        <f t="shared" si="3"/>
        <v>6</v>
      </c>
      <c r="AN4">
        <f t="shared" si="3"/>
        <v>7</v>
      </c>
      <c r="AO4">
        <f t="shared" si="3"/>
        <v>8</v>
      </c>
      <c r="AP4">
        <f t="shared" si="3"/>
        <v>9</v>
      </c>
      <c r="AQ4">
        <f t="shared" si="3"/>
        <v>10</v>
      </c>
      <c r="AR4">
        <f t="shared" si="3"/>
        <v>11</v>
      </c>
      <c r="AS4">
        <f t="shared" si="3"/>
        <v>12</v>
      </c>
      <c r="AT4">
        <f t="shared" si="3"/>
        <v>1</v>
      </c>
      <c r="AU4">
        <f t="shared" si="3"/>
        <v>2</v>
      </c>
      <c r="AV4">
        <f t="shared" si="3"/>
        <v>3</v>
      </c>
      <c r="AW4">
        <f t="shared" si="3"/>
        <v>4</v>
      </c>
      <c r="AX4">
        <f t="shared" si="3"/>
        <v>5</v>
      </c>
      <c r="AY4">
        <f t="shared" si="3"/>
        <v>6</v>
      </c>
      <c r="AZ4">
        <f t="shared" si="3"/>
        <v>7</v>
      </c>
      <c r="BA4">
        <f t="shared" si="3"/>
        <v>8</v>
      </c>
      <c r="BB4">
        <f t="shared" si="3"/>
        <v>9</v>
      </c>
      <c r="BC4">
        <f t="shared" si="3"/>
        <v>10</v>
      </c>
      <c r="BD4">
        <f t="shared" si="3"/>
        <v>11</v>
      </c>
      <c r="BE4">
        <f t="shared" si="3"/>
        <v>12</v>
      </c>
    </row>
    <row r="5" spans="2:57" hidden="1" x14ac:dyDescent="0.2">
      <c r="B5" t="s">
        <v>1</v>
      </c>
      <c r="J5">
        <f>DAY(J6)</f>
        <v>1</v>
      </c>
      <c r="K5">
        <f>DAY(K6)</f>
        <v>1</v>
      </c>
      <c r="L5">
        <f t="shared" ref="L5:BE5" si="4">DAY(L6)</f>
        <v>1</v>
      </c>
      <c r="M5">
        <f t="shared" si="4"/>
        <v>1</v>
      </c>
      <c r="N5">
        <f t="shared" si="4"/>
        <v>1</v>
      </c>
      <c r="O5">
        <f t="shared" si="4"/>
        <v>1</v>
      </c>
      <c r="P5">
        <f t="shared" si="4"/>
        <v>1</v>
      </c>
      <c r="Q5">
        <f t="shared" si="4"/>
        <v>1</v>
      </c>
      <c r="R5">
        <f t="shared" si="4"/>
        <v>1</v>
      </c>
      <c r="S5">
        <f t="shared" si="4"/>
        <v>1</v>
      </c>
      <c r="T5">
        <f t="shared" si="4"/>
        <v>1</v>
      </c>
      <c r="U5">
        <f t="shared" si="4"/>
        <v>1</v>
      </c>
      <c r="V5">
        <f t="shared" si="4"/>
        <v>1</v>
      </c>
      <c r="W5">
        <f t="shared" si="4"/>
        <v>1</v>
      </c>
      <c r="X5">
        <f t="shared" si="4"/>
        <v>1</v>
      </c>
      <c r="Y5">
        <f t="shared" si="4"/>
        <v>1</v>
      </c>
      <c r="Z5">
        <f t="shared" si="4"/>
        <v>1</v>
      </c>
      <c r="AA5">
        <f t="shared" si="4"/>
        <v>1</v>
      </c>
      <c r="AB5">
        <f t="shared" si="4"/>
        <v>1</v>
      </c>
      <c r="AC5">
        <f t="shared" si="4"/>
        <v>1</v>
      </c>
      <c r="AD5">
        <f t="shared" si="4"/>
        <v>1</v>
      </c>
      <c r="AE5">
        <f t="shared" si="4"/>
        <v>1</v>
      </c>
      <c r="AF5">
        <f t="shared" si="4"/>
        <v>1</v>
      </c>
      <c r="AG5">
        <f t="shared" si="4"/>
        <v>1</v>
      </c>
      <c r="AH5">
        <f t="shared" si="4"/>
        <v>1</v>
      </c>
      <c r="AI5">
        <f t="shared" si="4"/>
        <v>1</v>
      </c>
      <c r="AJ5">
        <f t="shared" si="4"/>
        <v>1</v>
      </c>
      <c r="AK5">
        <f t="shared" si="4"/>
        <v>1</v>
      </c>
      <c r="AL5">
        <f t="shared" si="4"/>
        <v>1</v>
      </c>
      <c r="AM5">
        <f t="shared" si="4"/>
        <v>1</v>
      </c>
      <c r="AN5">
        <f t="shared" si="4"/>
        <v>1</v>
      </c>
      <c r="AO5">
        <f t="shared" si="4"/>
        <v>1</v>
      </c>
      <c r="AP5">
        <f t="shared" si="4"/>
        <v>1</v>
      </c>
      <c r="AQ5">
        <f t="shared" si="4"/>
        <v>1</v>
      </c>
      <c r="AR5">
        <f t="shared" si="4"/>
        <v>1</v>
      </c>
      <c r="AS5">
        <f t="shared" si="4"/>
        <v>1</v>
      </c>
      <c r="AT5">
        <f t="shared" si="4"/>
        <v>1</v>
      </c>
      <c r="AU5">
        <f t="shared" si="4"/>
        <v>1</v>
      </c>
      <c r="AV5">
        <f t="shared" si="4"/>
        <v>1</v>
      </c>
      <c r="AW5">
        <f t="shared" si="4"/>
        <v>1</v>
      </c>
      <c r="AX5">
        <f t="shared" si="4"/>
        <v>1</v>
      </c>
      <c r="AY5">
        <f t="shared" si="4"/>
        <v>1</v>
      </c>
      <c r="AZ5">
        <f t="shared" si="4"/>
        <v>1</v>
      </c>
      <c r="BA5">
        <f t="shared" si="4"/>
        <v>1</v>
      </c>
      <c r="BB5">
        <f t="shared" si="4"/>
        <v>1</v>
      </c>
      <c r="BC5">
        <f t="shared" si="4"/>
        <v>1</v>
      </c>
      <c r="BD5">
        <f t="shared" si="4"/>
        <v>1</v>
      </c>
      <c r="BE5">
        <f t="shared" si="4"/>
        <v>1</v>
      </c>
    </row>
    <row r="6" spans="2:57" hidden="1" x14ac:dyDescent="0.2">
      <c r="J6">
        <v>42370</v>
      </c>
      <c r="K6">
        <v>42401</v>
      </c>
      <c r="L6">
        <v>42430</v>
      </c>
      <c r="M6">
        <v>42461</v>
      </c>
      <c r="N6">
        <v>42491</v>
      </c>
      <c r="O6">
        <v>42522</v>
      </c>
      <c r="P6">
        <v>42552</v>
      </c>
      <c r="Q6">
        <v>42583</v>
      </c>
      <c r="R6">
        <v>42614</v>
      </c>
      <c r="S6">
        <v>42644</v>
      </c>
      <c r="T6">
        <v>42675</v>
      </c>
      <c r="U6">
        <v>42705</v>
      </c>
      <c r="V6">
        <v>42736</v>
      </c>
      <c r="W6">
        <v>42767</v>
      </c>
      <c r="X6">
        <v>42795</v>
      </c>
      <c r="Y6">
        <v>42826</v>
      </c>
      <c r="Z6">
        <v>42856</v>
      </c>
      <c r="AA6">
        <v>42887</v>
      </c>
      <c r="AB6">
        <v>42917</v>
      </c>
      <c r="AC6">
        <v>42948</v>
      </c>
      <c r="AD6">
        <v>42979</v>
      </c>
      <c r="AE6">
        <v>43009</v>
      </c>
      <c r="AF6">
        <v>43040</v>
      </c>
      <c r="AG6">
        <v>43070</v>
      </c>
      <c r="AH6">
        <v>43101</v>
      </c>
      <c r="AI6">
        <v>43132</v>
      </c>
      <c r="AJ6">
        <v>43160</v>
      </c>
      <c r="AK6">
        <v>43191</v>
      </c>
      <c r="AL6">
        <v>43221</v>
      </c>
      <c r="AM6">
        <v>43252</v>
      </c>
      <c r="AN6">
        <v>43282</v>
      </c>
      <c r="AO6">
        <v>43313</v>
      </c>
      <c r="AP6">
        <v>43344</v>
      </c>
      <c r="AQ6">
        <v>43374</v>
      </c>
      <c r="AR6">
        <v>43405</v>
      </c>
      <c r="AS6">
        <v>43435</v>
      </c>
      <c r="AT6">
        <v>43466</v>
      </c>
      <c r="AU6">
        <v>43497</v>
      </c>
      <c r="AV6">
        <v>43525</v>
      </c>
      <c r="AW6">
        <v>43556</v>
      </c>
      <c r="AX6">
        <v>43586</v>
      </c>
      <c r="AY6">
        <v>43617</v>
      </c>
      <c r="AZ6">
        <v>43647</v>
      </c>
      <c r="BA6">
        <v>43678</v>
      </c>
      <c r="BB6">
        <v>43709</v>
      </c>
      <c r="BC6">
        <v>43739</v>
      </c>
      <c r="BD6">
        <v>43770</v>
      </c>
      <c r="BE6">
        <v>43800</v>
      </c>
    </row>
    <row r="7" spans="2:57" hidden="1" x14ac:dyDescent="0.2">
      <c r="J7" t="str">
        <f t="shared" ref="J7:V7" ca="1" si="5">IF(TODAY()&lt;J6,"estimates","")</f>
        <v/>
      </c>
      <c r="K7" t="str">
        <f t="shared" ca="1" si="5"/>
        <v/>
      </c>
      <c r="L7" t="str">
        <f t="shared" ca="1" si="5"/>
        <v/>
      </c>
      <c r="M7" t="str">
        <f t="shared" ca="1" si="5"/>
        <v/>
      </c>
      <c r="N7" t="str">
        <f t="shared" ca="1" si="5"/>
        <v/>
      </c>
      <c r="O7" t="str">
        <f t="shared" ca="1" si="5"/>
        <v/>
      </c>
      <c r="P7" t="str">
        <f t="shared" ca="1" si="5"/>
        <v/>
      </c>
      <c r="Q7" t="str">
        <f t="shared" ca="1" si="5"/>
        <v/>
      </c>
      <c r="R7" t="str">
        <f t="shared" ca="1" si="5"/>
        <v/>
      </c>
      <c r="S7" t="str">
        <f t="shared" ca="1" si="5"/>
        <v/>
      </c>
      <c r="T7" t="str">
        <f t="shared" ca="1" si="5"/>
        <v/>
      </c>
      <c r="U7" t="str">
        <f t="shared" ca="1" si="5"/>
        <v/>
      </c>
      <c r="V7" t="str">
        <f t="shared" ca="1" si="5"/>
        <v/>
      </c>
      <c r="W7" t="str">
        <f ca="1">IF(TODAY()&lt;=DATE(YEAR(W6),MONTH(W6),DAY(31)),"estimates","")</f>
        <v/>
      </c>
      <c r="X7" t="str">
        <f t="shared" ref="X7:BE7" ca="1" si="6">IF(TODAY()&lt;=DATE(YEAR(X6),MONTH(X6),DAY(31)),"estimates","")</f>
        <v>estimates</v>
      </c>
      <c r="Y7" t="str">
        <f t="shared" ca="1" si="6"/>
        <v>estimates</v>
      </c>
      <c r="Z7" t="str">
        <f t="shared" ca="1" si="6"/>
        <v>estimates</v>
      </c>
      <c r="AA7" t="str">
        <f t="shared" ca="1" si="6"/>
        <v>estimates</v>
      </c>
      <c r="AB7" t="str">
        <f t="shared" ca="1" si="6"/>
        <v>estimates</v>
      </c>
      <c r="AC7" t="str">
        <f t="shared" ca="1" si="6"/>
        <v>estimates</v>
      </c>
      <c r="AD7" t="str">
        <f t="shared" ca="1" si="6"/>
        <v>estimates</v>
      </c>
      <c r="AE7" t="str">
        <f t="shared" ca="1" si="6"/>
        <v>estimates</v>
      </c>
      <c r="AF7" t="str">
        <f t="shared" ca="1" si="6"/>
        <v>estimates</v>
      </c>
      <c r="AG7" t="str">
        <f t="shared" ca="1" si="6"/>
        <v>estimates</v>
      </c>
      <c r="AH7" t="str">
        <f t="shared" ca="1" si="6"/>
        <v>estimates</v>
      </c>
      <c r="AI7" t="str">
        <f t="shared" ca="1" si="6"/>
        <v>estimates</v>
      </c>
      <c r="AJ7" t="str">
        <f t="shared" ca="1" si="6"/>
        <v>estimates</v>
      </c>
      <c r="AK7" t="str">
        <f t="shared" ca="1" si="6"/>
        <v>estimates</v>
      </c>
      <c r="AL7" t="str">
        <f t="shared" ca="1" si="6"/>
        <v>estimates</v>
      </c>
      <c r="AM7" t="str">
        <f t="shared" ca="1" si="6"/>
        <v>estimates</v>
      </c>
      <c r="AN7" t="str">
        <f t="shared" ca="1" si="6"/>
        <v>estimates</v>
      </c>
      <c r="AO7" t="str">
        <f t="shared" ca="1" si="6"/>
        <v>estimates</v>
      </c>
      <c r="AP7" t="str">
        <f t="shared" ca="1" si="6"/>
        <v>estimates</v>
      </c>
      <c r="AQ7" t="str">
        <f t="shared" ca="1" si="6"/>
        <v>estimates</v>
      </c>
      <c r="AR7" t="str">
        <f t="shared" ca="1" si="6"/>
        <v>estimates</v>
      </c>
      <c r="AS7" t="str">
        <f t="shared" ca="1" si="6"/>
        <v>estimates</v>
      </c>
      <c r="AT7" t="str">
        <f t="shared" ca="1" si="6"/>
        <v>estimates</v>
      </c>
      <c r="AU7" t="str">
        <f t="shared" ca="1" si="6"/>
        <v>estimates</v>
      </c>
      <c r="AV7" t="str">
        <f t="shared" ca="1" si="6"/>
        <v>estimates</v>
      </c>
      <c r="AW7" t="str">
        <f t="shared" ca="1" si="6"/>
        <v>estimates</v>
      </c>
      <c r="AX7" t="str">
        <f t="shared" ca="1" si="6"/>
        <v>estimates</v>
      </c>
      <c r="AY7" t="str">
        <f t="shared" ca="1" si="6"/>
        <v>estimates</v>
      </c>
      <c r="AZ7" t="str">
        <f t="shared" ca="1" si="6"/>
        <v>estimates</v>
      </c>
      <c r="BA7" t="str">
        <f t="shared" ca="1" si="6"/>
        <v>estimates</v>
      </c>
      <c r="BB7" t="str">
        <f t="shared" ca="1" si="6"/>
        <v>estimates</v>
      </c>
      <c r="BC7" t="str">
        <f t="shared" ca="1" si="6"/>
        <v>estimates</v>
      </c>
      <c r="BD7" t="str">
        <f t="shared" ca="1" si="6"/>
        <v>estimates</v>
      </c>
      <c r="BE7" t="str">
        <f t="shared" ca="1" si="6"/>
        <v>estimates</v>
      </c>
    </row>
    <row r="8" spans="2:57" hidden="1" x14ac:dyDescent="0.2">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row>
    <row r="9" spans="2:57" hidden="1" x14ac:dyDescent="0.2">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row>
    <row r="10" spans="2:57" hidden="1" x14ac:dyDescent="0.2">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row>
    <row r="11" spans="2:57" x14ac:dyDescent="0.2">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row>
    <row r="12" spans="2:57" x14ac:dyDescent="0.2">
      <c r="B12" t="s">
        <v>225</v>
      </c>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row>
    <row r="13" spans="2:57" x14ac:dyDescent="0.2">
      <c r="J13"/>
      <c r="K13"/>
      <c r="L13"/>
      <c r="M13"/>
      <c r="N13"/>
      <c r="O13"/>
      <c r="P13"/>
      <c r="Q13"/>
      <c r="R13"/>
      <c r="S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row>
    <row r="14" spans="2:57" x14ac:dyDescent="0.2">
      <c r="J14"/>
      <c r="K14"/>
      <c r="L14"/>
      <c r="M14"/>
      <c r="N14"/>
      <c r="O14"/>
      <c r="P14"/>
      <c r="Q14"/>
      <c r="R14"/>
      <c r="S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row>
    <row r="15" spans="2:57" x14ac:dyDescent="0.2">
      <c r="J15"/>
      <c r="K15"/>
      <c r="L15"/>
      <c r="M15"/>
      <c r="N15"/>
      <c r="O15"/>
      <c r="P15"/>
      <c r="Q15"/>
      <c r="R15"/>
      <c r="S15"/>
      <c r="T15" s="1"/>
      <c r="U15" s="3"/>
      <c r="W15"/>
      <c r="X15"/>
      <c r="Y15"/>
      <c r="Z15"/>
      <c r="AA15"/>
      <c r="AB15"/>
      <c r="AC15"/>
      <c r="AD15"/>
      <c r="AE15"/>
      <c r="AF15"/>
      <c r="AG15"/>
      <c r="AH15"/>
      <c r="AI15"/>
      <c r="AJ15"/>
      <c r="AK15"/>
      <c r="AL15"/>
      <c r="AM15"/>
      <c r="AN15"/>
      <c r="AO15"/>
      <c r="AP15"/>
      <c r="AQ15"/>
      <c r="AR15"/>
      <c r="AS15"/>
      <c r="AT15"/>
      <c r="AU15"/>
      <c r="AV15"/>
      <c r="AW15"/>
      <c r="AX15"/>
      <c r="AY15"/>
      <c r="AZ15"/>
      <c r="BA15"/>
      <c r="BB15"/>
      <c r="BC15"/>
      <c r="BD15"/>
      <c r="BE15"/>
    </row>
    <row r="16" spans="2:57" x14ac:dyDescent="0.2">
      <c r="J16"/>
      <c r="K16"/>
      <c r="L16"/>
      <c r="M16"/>
      <c r="N16"/>
      <c r="O16"/>
      <c r="P16"/>
      <c r="Q16"/>
      <c r="R16"/>
      <c r="S16"/>
      <c r="T16"/>
      <c r="U16" s="12"/>
      <c r="V16" s="3"/>
      <c r="W16"/>
      <c r="X16"/>
      <c r="Y16"/>
      <c r="Z16"/>
      <c r="AA16"/>
      <c r="AB16"/>
      <c r="AC16"/>
      <c r="AD16"/>
      <c r="AE16"/>
      <c r="AF16"/>
      <c r="AG16"/>
      <c r="AH16"/>
      <c r="AI16"/>
      <c r="AJ16"/>
      <c r="AK16"/>
      <c r="AL16"/>
      <c r="AM16"/>
      <c r="AN16"/>
      <c r="AO16"/>
      <c r="AP16"/>
      <c r="AQ16"/>
      <c r="AR16"/>
      <c r="AS16"/>
      <c r="AT16"/>
      <c r="AU16"/>
      <c r="AV16"/>
      <c r="AW16"/>
      <c r="AX16"/>
      <c r="AY16"/>
      <c r="AZ16"/>
      <c r="BA16"/>
      <c r="BB16"/>
      <c r="BC16"/>
      <c r="BD16"/>
      <c r="BE16"/>
    </row>
    <row r="17" spans="10:57" x14ac:dyDescent="0.2">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row>
    <row r="18" spans="10:57" x14ac:dyDescent="0.2">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row>
    <row r="19" spans="10:57" x14ac:dyDescent="0.2">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row>
    <row r="20" spans="10:57" x14ac:dyDescent="0.2">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row>
    <row r="21" spans="10:57" x14ac:dyDescent="0.2">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row>
    <row r="22" spans="10:57" x14ac:dyDescent="0.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row>
    <row r="23" spans="10:57" x14ac:dyDescent="0.2">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row>
    <row r="24" spans="10:57" x14ac:dyDescent="0.2">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row>
    <row r="25" spans="10:57" x14ac:dyDescent="0.2">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row>
    <row r="26" spans="10:57" x14ac:dyDescent="0.2">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row>
    <row r="27" spans="10:57" x14ac:dyDescent="0.2">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row>
    <row r="28" spans="10:57" x14ac:dyDescent="0.2">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row>
    <row r="29" spans="10:57" x14ac:dyDescent="0.2">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row>
    <row r="30" spans="10:57" x14ac:dyDescent="0.2">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row>
    <row r="31" spans="10:57" x14ac:dyDescent="0.2">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row>
    <row r="32" spans="10:57" x14ac:dyDescent="0.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row>
    <row r="33" spans="10:57" x14ac:dyDescent="0.2">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row>
    <row r="34" spans="10:57" x14ac:dyDescent="0.2">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row>
    <row r="35" spans="10:57" x14ac:dyDescent="0.2">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row>
    <row r="36" spans="10:57" x14ac:dyDescent="0.2">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row>
    <row r="37" spans="10:57" x14ac:dyDescent="0.2">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row>
    <row r="38" spans="10:57" x14ac:dyDescent="0.2">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row>
    <row r="39" spans="10:57" x14ac:dyDescent="0.2">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row>
    <row r="40" spans="10:57" x14ac:dyDescent="0.2">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row>
    <row r="41" spans="10:57" x14ac:dyDescent="0.2">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row>
    <row r="42" spans="10:57" x14ac:dyDescent="0.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row>
    <row r="43" spans="10:57" x14ac:dyDescent="0.2">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row>
    <row r="44" spans="10:57" x14ac:dyDescent="0.2">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row>
    <row r="45" spans="10:57" x14ac:dyDescent="0.2">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row>
    <row r="46" spans="10:57" x14ac:dyDescent="0.2">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row>
    <row r="47" spans="10:57" x14ac:dyDescent="0.2">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row>
    <row r="48" spans="10:57" x14ac:dyDescent="0.2">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row>
    <row r="49" spans="10:57" x14ac:dyDescent="0.2">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row>
    <row r="50" spans="10:57" x14ac:dyDescent="0.2">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row>
    <row r="51" spans="10:57" x14ac:dyDescent="0.2">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row>
    <row r="52" spans="10:57" x14ac:dyDescent="0.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row>
    <row r="53" spans="10:57" x14ac:dyDescent="0.2">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row>
    <row r="54" spans="10:57" x14ac:dyDescent="0.2">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row>
    <row r="55" spans="10:57" x14ac:dyDescent="0.2">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row>
    <row r="56" spans="10:57" x14ac:dyDescent="0.2">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row>
    <row r="57" spans="10:57" x14ac:dyDescent="0.2">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row>
    <row r="58" spans="10:57" x14ac:dyDescent="0.2">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row>
    <row r="59" spans="10:57" x14ac:dyDescent="0.2">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row>
    <row r="60" spans="10:57" x14ac:dyDescent="0.2">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row>
    <row r="61" spans="10:57" x14ac:dyDescent="0.2">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row>
    <row r="62" spans="10:57" x14ac:dyDescent="0.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row>
    <row r="63" spans="10:57" x14ac:dyDescent="0.2">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row>
    <row r="64" spans="10:57" x14ac:dyDescent="0.2">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row>
    <row r="65" spans="10:57" x14ac:dyDescent="0.2">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row>
    <row r="66" spans="10:57" x14ac:dyDescent="0.2">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row>
    <row r="67" spans="10:57" x14ac:dyDescent="0.2">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row>
    <row r="68" spans="10:57" x14ac:dyDescent="0.2">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row>
    <row r="69" spans="10:57" x14ac:dyDescent="0.2">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row>
    <row r="70" spans="10:57" x14ac:dyDescent="0.2">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row>
    <row r="71" spans="10:57" x14ac:dyDescent="0.2">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row>
    <row r="72" spans="10:57" x14ac:dyDescent="0.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row>
    <row r="73" spans="10:57" x14ac:dyDescent="0.2">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row>
    <row r="74" spans="10:57" x14ac:dyDescent="0.2">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row>
    <row r="75" spans="10:57" x14ac:dyDescent="0.2">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row>
    <row r="76" spans="10:57" x14ac:dyDescent="0.2">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row>
    <row r="77" spans="10:57" x14ac:dyDescent="0.2">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row>
    <row r="78" spans="10:57" x14ac:dyDescent="0.2">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row>
    <row r="79" spans="10:57" x14ac:dyDescent="0.2">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row>
    <row r="80" spans="10:57" x14ac:dyDescent="0.2">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row>
    <row r="81" spans="9:57" x14ac:dyDescent="0.2">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row>
    <row r="82" spans="9:57" x14ac:dyDescent="0.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row>
    <row r="83" spans="9:57" x14ac:dyDescent="0.2">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row>
    <row r="84" spans="9:57" x14ac:dyDescent="0.2">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row>
    <row r="85" spans="9:57" x14ac:dyDescent="0.2">
      <c r="I85" s="170" t="s">
        <v>134</v>
      </c>
      <c r="J85" s="170"/>
      <c r="K85" s="170"/>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row>
    <row r="86" spans="9:57" x14ac:dyDescent="0.2">
      <c r="I86" s="166" t="s">
        <v>135</v>
      </c>
      <c r="J86" s="166"/>
      <c r="K86" s="167">
        <f ca="1">SUM('Number dashboard'!J125:XFD125)</f>
        <v>205.92011453256649</v>
      </c>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row>
    <row r="87" spans="9:57" ht="17" thickBot="1" x14ac:dyDescent="0.25">
      <c r="I87" s="135" t="s">
        <v>136</v>
      </c>
      <c r="J87" s="165"/>
      <c r="K87" s="165">
        <f ca="1">SUM('Number dashboard'!J126:XFD126)</f>
        <v>223.8262114484418</v>
      </c>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row>
    <row r="88" spans="9:57" ht="17" thickBot="1" x14ac:dyDescent="0.25">
      <c r="I88" s="168" t="s">
        <v>24</v>
      </c>
      <c r="J88" s="169"/>
      <c r="K88" s="169">
        <f ca="1">SUM('Number dashboard'!J127:XFD127)</f>
        <v>429.74632598100828</v>
      </c>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row>
    <row r="89" spans="9:57" x14ac:dyDescent="0.2">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row>
    <row r="90" spans="9:57" x14ac:dyDescent="0.2">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row>
    <row r="91" spans="9:57" x14ac:dyDescent="0.2">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row>
    <row r="92" spans="9:57" x14ac:dyDescent="0.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row>
    <row r="93" spans="9:57" x14ac:dyDescent="0.2">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row>
    <row r="94" spans="9:57" x14ac:dyDescent="0.2">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row>
    <row r="95" spans="9:57" x14ac:dyDescent="0.2">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row>
    <row r="96" spans="9:57" x14ac:dyDescent="0.2">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row>
    <row r="97" spans="10:57" x14ac:dyDescent="0.2">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row>
    <row r="98" spans="10:57" x14ac:dyDescent="0.2">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row>
    <row r="99" spans="10:57" x14ac:dyDescent="0.2">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row>
    <row r="100" spans="10:57" x14ac:dyDescent="0.2">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row>
    <row r="101" spans="10:57" x14ac:dyDescent="0.2">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row>
    <row r="102" spans="10:57" x14ac:dyDescent="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row>
    <row r="103" spans="10:57" x14ac:dyDescent="0.2">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row>
    <row r="104" spans="10:57" x14ac:dyDescent="0.2">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row>
    <row r="105" spans="10:57" x14ac:dyDescent="0.2">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row>
    <row r="106" spans="10:57" x14ac:dyDescent="0.2">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row>
    <row r="107" spans="10:57" x14ac:dyDescent="0.2">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row>
    <row r="108" spans="10:57" x14ac:dyDescent="0.2">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row>
    <row r="109" spans="10:57" x14ac:dyDescent="0.2">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row>
    <row r="110" spans="10:57" x14ac:dyDescent="0.2">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row>
    <row r="111" spans="10:57" x14ac:dyDescent="0.2">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row>
    <row r="112" spans="10:57" x14ac:dyDescent="0.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row>
    <row r="113" spans="10:57" x14ac:dyDescent="0.2">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row>
    <row r="114" spans="10:57" x14ac:dyDescent="0.2">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row>
    <row r="115" spans="10:57" x14ac:dyDescent="0.2">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row>
    <row r="116" spans="10:57" x14ac:dyDescent="0.2">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row>
    <row r="117" spans="10:57" x14ac:dyDescent="0.2">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row>
    <row r="118" spans="10:57" x14ac:dyDescent="0.2">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row>
    <row r="119" spans="10:57" x14ac:dyDescent="0.2">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row>
    <row r="120" spans="10:57" x14ac:dyDescent="0.2">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row>
    <row r="121" spans="10:57" x14ac:dyDescent="0.2">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row>
    <row r="122" spans="10:57" x14ac:dyDescent="0.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row>
    <row r="123" spans="10:57" x14ac:dyDescent="0.2">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row>
    <row r="124" spans="10:57" x14ac:dyDescent="0.2">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row>
    <row r="125" spans="10:57" x14ac:dyDescent="0.2">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row>
    <row r="126" spans="10:57" x14ac:dyDescent="0.2">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row>
    <row r="127" spans="10:57" x14ac:dyDescent="0.2">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row>
    <row r="128" spans="10:57" x14ac:dyDescent="0.2">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row>
    <row r="129" spans="10:57" x14ac:dyDescent="0.2">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row>
    <row r="130" spans="10:57" x14ac:dyDescent="0.2">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row>
    <row r="131" spans="10:57" x14ac:dyDescent="0.2">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row>
  </sheetData>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
  <sheetViews>
    <sheetView workbookViewId="0"/>
  </sheetViews>
  <sheetFormatPr baseColWidth="10" defaultRowHeight="16" x14ac:dyDescent="0.2"/>
  <sheetData>
    <row r="2" spans="1:2" x14ac:dyDescent="0.2">
      <c r="A2">
        <v>1</v>
      </c>
      <c r="B2" t="s">
        <v>139</v>
      </c>
    </row>
    <row r="3" spans="1:2" x14ac:dyDescent="0.2">
      <c r="A3">
        <v>2</v>
      </c>
      <c r="B3" t="s">
        <v>213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MRR_Revenue</vt:lpstr>
      <vt:lpstr>Costs</vt:lpstr>
      <vt:lpstr>Number dashboard</vt:lpstr>
      <vt:lpstr>Chart dashboard</vt:lpstr>
      <vt:lpstr>Comments</vt:lpstr>
    </vt:vector>
  </TitlesOfParts>
  <Manager/>
  <Company>Pro Digito, MB</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SaaS Financial Model Basic</dc:title>
  <dc:subject/>
  <dc:creator>Kostas Feruliovas</dc:creator>
  <cp:keywords/>
  <dc:description/>
  <cp:lastModifiedBy>Kostas Feruliovas</cp:lastModifiedBy>
  <dcterms:created xsi:type="dcterms:W3CDTF">2017-02-13T13:52:52Z</dcterms:created>
  <dcterms:modified xsi:type="dcterms:W3CDTF">2017-03-27T09:00:09Z</dcterms:modified>
  <cp:category/>
</cp:coreProperties>
</file>