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05"/>
  <workbookPr/>
  <mc:AlternateContent xmlns:mc="http://schemas.openxmlformats.org/markup-compatibility/2006">
    <mc:Choice Requires="x15">
      <x15ac:absPath xmlns:x15ac="http://schemas.microsoft.com/office/spreadsheetml/2010/11/ac" url="C:\Users\Jerome\Documents\"/>
    </mc:Choice>
  </mc:AlternateContent>
  <xr:revisionPtr revIDLastSave="3" documentId="9FA77E43065F87D32F740EA42B82E021F6A62C22" xr6:coauthVersionLast="21" xr6:coauthVersionMax="21" xr10:uidLastSave="{E9A948FE-65C6-4E04-8041-422AD3B0EBA4}"/>
  <bookViews>
    <workbookView xWindow="0" yWindow="0" windowWidth="26865" windowHeight="10410" activeTab="1" xr2:uid="{00000000-000D-0000-FFFF-FFFF00000000}"/>
  </bookViews>
  <sheets>
    <sheet name="Futhead" sheetId="5" r:id="rId1"/>
    <sheet name="FIFA 16 Squad Report" sheetId="6" r:id="rId2"/>
    <sheet name="FIFA Player Info" sheetId="7" r:id="rId3"/>
    <sheet name="SoFIFA H2H" sheetId="3" r:id="rId4"/>
    <sheet name="Weights Comparison FIFA15+16" sheetId="4" r:id="rId5"/>
    <sheet name="Data" sheetId="1" r:id="rId6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5" l="1"/>
  <c r="K19" i="3"/>
  <c r="K19" i="7"/>
  <c r="K19" i="6"/>
  <c r="K19" i="5"/>
  <c r="K10" i="3"/>
  <c r="K10" i="7"/>
  <c r="K10" i="6"/>
  <c r="K10" i="5"/>
  <c r="K20" i="7"/>
  <c r="K18" i="7"/>
  <c r="R17" i="7"/>
  <c r="O17" i="7"/>
  <c r="K17" i="7"/>
  <c r="R16" i="7"/>
  <c r="O16" i="7"/>
  <c r="W16" i="7"/>
  <c r="K16" i="7"/>
  <c r="R15" i="7"/>
  <c r="O15" i="7"/>
  <c r="V15" i="7"/>
  <c r="P15" i="7"/>
  <c r="K15" i="7"/>
  <c r="R14" i="7"/>
  <c r="O14" i="7"/>
  <c r="R13" i="7"/>
  <c r="O13" i="7"/>
  <c r="V13" i="7"/>
  <c r="R12" i="7"/>
  <c r="O12" i="7"/>
  <c r="V12" i="7"/>
  <c r="P12" i="7"/>
  <c r="K12" i="7"/>
  <c r="R11" i="7"/>
  <c r="O11" i="7"/>
  <c r="K11" i="7"/>
  <c r="R10" i="7"/>
  <c r="O10" i="7"/>
  <c r="R9" i="7"/>
  <c r="O9" i="7"/>
  <c r="W9" i="7"/>
  <c r="K9" i="7"/>
  <c r="R8" i="7"/>
  <c r="O8" i="7"/>
  <c r="K8" i="7"/>
  <c r="R7" i="7"/>
  <c r="O7" i="7"/>
  <c r="K7" i="7"/>
  <c r="K20" i="6"/>
  <c r="K18" i="6"/>
  <c r="R17" i="6"/>
  <c r="O17" i="6"/>
  <c r="W17" i="6"/>
  <c r="K17" i="6"/>
  <c r="R16" i="6"/>
  <c r="O16" i="6"/>
  <c r="W16" i="6"/>
  <c r="K16" i="6"/>
  <c r="R15" i="6"/>
  <c r="O15" i="6"/>
  <c r="W15" i="6"/>
  <c r="K15" i="6"/>
  <c r="R14" i="6"/>
  <c r="O14" i="6"/>
  <c r="P14" i="6"/>
  <c r="R13" i="6"/>
  <c r="O13" i="6"/>
  <c r="W13" i="6"/>
  <c r="R12" i="6"/>
  <c r="O12" i="6"/>
  <c r="W12" i="6"/>
  <c r="K12" i="6"/>
  <c r="R11" i="6"/>
  <c r="O11" i="6"/>
  <c r="K11" i="6"/>
  <c r="R10" i="6"/>
  <c r="O10" i="6"/>
  <c r="W10" i="6"/>
  <c r="R9" i="6"/>
  <c r="O9" i="6"/>
  <c r="V9" i="6"/>
  <c r="K9" i="6"/>
  <c r="R8" i="6"/>
  <c r="O8" i="6"/>
  <c r="W8" i="6"/>
  <c r="K8" i="6"/>
  <c r="R7" i="6"/>
  <c r="O7" i="6"/>
  <c r="P7" i="6"/>
  <c r="K7" i="6"/>
  <c r="K20" i="5"/>
  <c r="K18" i="5"/>
  <c r="R17" i="5"/>
  <c r="O17" i="5"/>
  <c r="W17" i="5"/>
  <c r="K17" i="5"/>
  <c r="R16" i="5"/>
  <c r="O16" i="5"/>
  <c r="W16" i="5"/>
  <c r="K16" i="5"/>
  <c r="R15" i="5"/>
  <c r="O15" i="5"/>
  <c r="K15" i="5"/>
  <c r="R14" i="5"/>
  <c r="O14" i="5"/>
  <c r="V14" i="5"/>
  <c r="R13" i="5"/>
  <c r="O13" i="5"/>
  <c r="W13" i="5"/>
  <c r="R12" i="5"/>
  <c r="O12" i="5"/>
  <c r="K12" i="5"/>
  <c r="R11" i="5"/>
  <c r="O11" i="5"/>
  <c r="V11" i="5"/>
  <c r="K11" i="5"/>
  <c r="R10" i="5"/>
  <c r="O10" i="5"/>
  <c r="V10" i="5"/>
  <c r="R9" i="5"/>
  <c r="W9" i="5"/>
  <c r="K9" i="5"/>
  <c r="R8" i="5"/>
  <c r="O8" i="5"/>
  <c r="K8" i="5"/>
  <c r="R7" i="5"/>
  <c r="V7" i="5"/>
  <c r="K7" i="5"/>
  <c r="V7" i="7"/>
  <c r="P7" i="7"/>
  <c r="V10" i="7"/>
  <c r="P10" i="7"/>
  <c r="V14" i="7"/>
  <c r="P14" i="7"/>
  <c r="V8" i="7"/>
  <c r="P8" i="7"/>
  <c r="V11" i="7"/>
  <c r="P11" i="7"/>
  <c r="V17" i="7"/>
  <c r="P17" i="7"/>
  <c r="P11" i="6"/>
  <c r="W10" i="5"/>
  <c r="P10" i="5"/>
  <c r="V16" i="7"/>
  <c r="W14" i="7"/>
  <c r="V9" i="7"/>
  <c r="P9" i="7"/>
  <c r="W11" i="7"/>
  <c r="W7" i="7"/>
  <c r="P16" i="7"/>
  <c r="W13" i="7"/>
  <c r="P13" i="7"/>
  <c r="W10" i="7"/>
  <c r="W17" i="7"/>
  <c r="W12" i="7"/>
  <c r="W15" i="7"/>
  <c r="W8" i="7"/>
  <c r="P10" i="6"/>
  <c r="W14" i="6"/>
  <c r="V10" i="6"/>
  <c r="W11" i="6"/>
  <c r="V14" i="6"/>
  <c r="P17" i="6"/>
  <c r="P12" i="6"/>
  <c r="V17" i="6"/>
  <c r="P8" i="6"/>
  <c r="P15" i="6"/>
  <c r="V7" i="6"/>
  <c r="W7" i="6"/>
  <c r="V11" i="6"/>
  <c r="W9" i="6"/>
  <c r="V8" i="6"/>
  <c r="V12" i="6"/>
  <c r="V15" i="6"/>
  <c r="P13" i="6"/>
  <c r="P9" i="6"/>
  <c r="V13" i="6"/>
  <c r="V16" i="6"/>
  <c r="P16" i="6"/>
  <c r="W14" i="5"/>
  <c r="P14" i="5"/>
  <c r="V17" i="5"/>
  <c r="P17" i="5"/>
  <c r="V13" i="5"/>
  <c r="P13" i="5"/>
  <c r="W7" i="5"/>
  <c r="P7" i="5"/>
  <c r="W11" i="5"/>
  <c r="P11" i="5"/>
  <c r="V8" i="5"/>
  <c r="V12" i="5"/>
  <c r="V15" i="5"/>
  <c r="W8" i="5"/>
  <c r="W12" i="5"/>
  <c r="W15" i="5"/>
  <c r="V9" i="5"/>
  <c r="P9" i="5"/>
  <c r="V16" i="5"/>
  <c r="P16" i="5"/>
  <c r="P12" i="5"/>
  <c r="P8" i="5"/>
  <c r="P15" i="5"/>
  <c r="V36" i="4"/>
  <c r="T36" i="4"/>
  <c r="R36" i="4"/>
  <c r="P36" i="4"/>
  <c r="N36" i="4"/>
  <c r="X18" i="4"/>
  <c r="V18" i="4"/>
  <c r="T18" i="4"/>
  <c r="R18" i="4"/>
  <c r="P18" i="4"/>
  <c r="N18" i="4"/>
  <c r="J36" i="4"/>
  <c r="H36" i="4"/>
  <c r="F36" i="4"/>
  <c r="D36" i="4"/>
  <c r="B36" i="4"/>
  <c r="L18" i="4"/>
  <c r="J18" i="4"/>
  <c r="H18" i="4"/>
  <c r="F18" i="4"/>
  <c r="D18" i="4"/>
  <c r="B18" i="4"/>
  <c r="R17" i="3"/>
  <c r="R16" i="3"/>
  <c r="R15" i="3"/>
  <c r="R14" i="3"/>
  <c r="R13" i="3"/>
  <c r="R12" i="3"/>
  <c r="R11" i="3"/>
  <c r="R10" i="3"/>
  <c r="R9" i="3"/>
  <c r="R8" i="3"/>
  <c r="R7" i="3"/>
  <c r="O17" i="3"/>
  <c r="K20" i="3"/>
  <c r="K18" i="3"/>
  <c r="K17" i="3"/>
  <c r="K16" i="3"/>
  <c r="K15" i="3"/>
  <c r="O16" i="3"/>
  <c r="O15" i="3"/>
  <c r="O14" i="3"/>
  <c r="O13" i="3"/>
  <c r="O12" i="3"/>
  <c r="V12" i="3"/>
  <c r="O11" i="3"/>
  <c r="O10" i="3"/>
  <c r="O9" i="3"/>
  <c r="O8" i="3"/>
  <c r="O7" i="3"/>
  <c r="K12" i="3"/>
  <c r="K11" i="3"/>
  <c r="K9" i="3"/>
  <c r="K8" i="3"/>
  <c r="K7" i="3"/>
  <c r="P10" i="3"/>
  <c r="P17" i="3"/>
  <c r="P13" i="3"/>
  <c r="P16" i="3"/>
  <c r="P12" i="3"/>
  <c r="P8" i="3"/>
  <c r="P7" i="3"/>
  <c r="P9" i="3"/>
  <c r="P11" i="3"/>
  <c r="P15" i="3"/>
  <c r="P14" i="3"/>
  <c r="V17" i="3"/>
  <c r="W17" i="3"/>
  <c r="V13" i="3"/>
  <c r="W16" i="3"/>
  <c r="V14" i="3"/>
  <c r="W13" i="3"/>
  <c r="V16" i="3"/>
  <c r="V15" i="3"/>
  <c r="W15" i="3"/>
  <c r="W14" i="3"/>
  <c r="W12" i="3"/>
  <c r="W11" i="3"/>
  <c r="W7" i="3"/>
  <c r="W10" i="3"/>
  <c r="W9" i="3"/>
  <c r="W8" i="3"/>
  <c r="V10" i="3"/>
  <c r="V7" i="3"/>
  <c r="V9" i="3"/>
  <c r="V11" i="3"/>
  <c r="V8" i="3"/>
</calcChain>
</file>

<file path=xl/sharedStrings.xml><?xml version="1.0" encoding="utf-8"?>
<sst xmlns="http://schemas.openxmlformats.org/spreadsheetml/2006/main" count="823" uniqueCount="181">
  <si>
    <t>FIFA 16 Stat Calculator (by Jeromezor) - Futhead Sequence</t>
  </si>
  <si>
    <t>Pace</t>
  </si>
  <si>
    <t>Defending</t>
  </si>
  <si>
    <t>Card Stats</t>
  </si>
  <si>
    <t>Position</t>
  </si>
  <si>
    <t xml:space="preserve">Raw OVR </t>
  </si>
  <si>
    <t>With Int. Rep.</t>
  </si>
  <si>
    <t>International Reputation Boosttable</t>
  </si>
  <si>
    <t>IR</t>
  </si>
  <si>
    <t>1*</t>
  </si>
  <si>
    <t>2*</t>
  </si>
  <si>
    <t>3*</t>
  </si>
  <si>
    <t>4*</t>
  </si>
  <si>
    <t>5*</t>
  </si>
  <si>
    <t>Acceleration</t>
  </si>
  <si>
    <t>Interceptions</t>
  </si>
  <si>
    <t>PAC</t>
  </si>
  <si>
    <t>LS  ST  RS</t>
  </si>
  <si>
    <t>Sprint Speed</t>
  </si>
  <si>
    <t>Heading Acc</t>
  </si>
  <si>
    <t>SHO</t>
  </si>
  <si>
    <t>LF  CF  RS</t>
  </si>
  <si>
    <t>Dribbling</t>
  </si>
  <si>
    <t>Marking</t>
  </si>
  <si>
    <t>PAS</t>
  </si>
  <si>
    <t>LW  RW</t>
  </si>
  <si>
    <t>Stand Tackle</t>
  </si>
  <si>
    <t>DRI</t>
  </si>
  <si>
    <t>LAM  CAM  RAM</t>
  </si>
  <si>
    <t>Agility</t>
  </si>
  <si>
    <t>Slide Tackle</t>
  </si>
  <si>
    <t>DEF</t>
  </si>
  <si>
    <t>LM  RM</t>
  </si>
  <si>
    <t>Balance</t>
  </si>
  <si>
    <t>Passing</t>
  </si>
  <si>
    <t>PHY</t>
  </si>
  <si>
    <t>LCM  CM  RCM</t>
  </si>
  <si>
    <t>Reactions</t>
  </si>
  <si>
    <t>GK Stats</t>
  </si>
  <si>
    <t>LDM  CDM  RDM</t>
  </si>
  <si>
    <t>Ball Control</t>
  </si>
  <si>
    <t>Vision</t>
  </si>
  <si>
    <t>LWB  RWB</t>
  </si>
  <si>
    <t>Crossing</t>
  </si>
  <si>
    <t>DIV</t>
  </si>
  <si>
    <t>LB  RB</t>
  </si>
  <si>
    <t>Shooting</t>
  </si>
  <si>
    <t>FK Acc</t>
  </si>
  <si>
    <t>HAN</t>
  </si>
  <si>
    <t>LCB  CB  RCB</t>
  </si>
  <si>
    <t>Short Pass</t>
  </si>
  <si>
    <t>KIC</t>
  </si>
  <si>
    <t>GK</t>
  </si>
  <si>
    <t>Att. Positioning</t>
  </si>
  <si>
    <t>Long Pass</t>
  </si>
  <si>
    <t>REF</t>
  </si>
  <si>
    <t>Finishing</t>
  </si>
  <si>
    <t>Curve</t>
  </si>
  <si>
    <t>SPE</t>
  </si>
  <si>
    <t>Player Profile</t>
  </si>
  <si>
    <t>Int. Rep</t>
  </si>
  <si>
    <t>Shot Power</t>
  </si>
  <si>
    <t>Physical</t>
  </si>
  <si>
    <t>POS</t>
  </si>
  <si>
    <t>*</t>
  </si>
  <si>
    <t>50&gt;</t>
  </si>
  <si>
    <t>66,67&gt;</t>
  </si>
  <si>
    <t>75&gt;</t>
  </si>
  <si>
    <t>Long Shots</t>
  </si>
  <si>
    <t>Arjen Robben</t>
  </si>
  <si>
    <t>Volleys</t>
  </si>
  <si>
    <t>Jumping</t>
  </si>
  <si>
    <t>Date of Birth</t>
  </si>
  <si>
    <t>Penalties</t>
  </si>
  <si>
    <t>Stamina</t>
  </si>
  <si>
    <t>Height</t>
  </si>
  <si>
    <t>5'11"</t>
  </si>
  <si>
    <t>Strength</t>
  </si>
  <si>
    <t>Weight</t>
  </si>
  <si>
    <t>176 lbs</t>
  </si>
  <si>
    <t>Aggression</t>
  </si>
  <si>
    <t>Nation</t>
  </si>
  <si>
    <t>Netherlands</t>
  </si>
  <si>
    <t>Positions</t>
  </si>
  <si>
    <t>RM/LM/RW</t>
  </si>
  <si>
    <t>Preferred Foot</t>
  </si>
  <si>
    <t>Left</t>
  </si>
  <si>
    <t>Work Rates</t>
  </si>
  <si>
    <t>High/Low</t>
  </si>
  <si>
    <t>GK Diving</t>
  </si>
  <si>
    <t>Weak Foot</t>
  </si>
  <si>
    <t>GK Handling</t>
  </si>
  <si>
    <t>Skill Moves</t>
  </si>
  <si>
    <t>GK Kicking</t>
  </si>
  <si>
    <t>Specialities</t>
  </si>
  <si>
    <t>Traits</t>
  </si>
  <si>
    <t>GK Positioning</t>
  </si>
  <si>
    <t>Speedster</t>
  </si>
  <si>
    <t>Injury Prone</t>
  </si>
  <si>
    <t>Int. Rep.</t>
  </si>
  <si>
    <t>GK Reflexes</t>
  </si>
  <si>
    <t>Dribbler</t>
  </si>
  <si>
    <t>Long Shot Taker</t>
  </si>
  <si>
    <t>*Note that the algorithm has changes since FIFA 15. For instance; Ball Control has more weight in the calculation of the final OVR, but takes a smaller part in the calculation of the DRI stat on a player Ultimate Team Card. I've used four players as example for this sheet.</t>
  </si>
  <si>
    <t>Distance Shooter</t>
  </si>
  <si>
    <t>Diver</t>
  </si>
  <si>
    <t>Acrobat</t>
  </si>
  <si>
    <t>Avoids Using Weaker Foot</t>
  </si>
  <si>
    <t>Selfish</t>
  </si>
  <si>
    <t>Technical Dribbler</t>
  </si>
  <si>
    <t>Also Thanks to Wogwon for the idea and template of this calculator. I worked out some new cool stuff in this sheet too. If you have any questions mail me at: jerome.vanaarst@gmail.com</t>
  </si>
  <si>
    <t>Reactions are now part of Dribbling stat in FUT cards, and take 5% statweight from Ball Control.</t>
  </si>
  <si>
    <t>FIFA 16 Stat Calculator (by Jeromezor) - FIFA 16 Squad Report Sequence</t>
  </si>
  <si>
    <t>Phsyical</t>
  </si>
  <si>
    <t>Mental</t>
  </si>
  <si>
    <t>Technical</t>
  </si>
  <si>
    <t>David Alaba</t>
  </si>
  <si>
    <t>168 lbs</t>
  </si>
  <si>
    <t>Austria</t>
  </si>
  <si>
    <t>LB/CM/CB/CDM</t>
  </si>
  <si>
    <t>High/Medium</t>
  </si>
  <si>
    <t>Tactician</t>
  </si>
  <si>
    <t>FIFA 16 Stat Calculator (by Jeromezor) - FIFA Player Info Sequence</t>
  </si>
  <si>
    <t>Mental/Physical</t>
  </si>
  <si>
    <t>Yaya Touré</t>
  </si>
  <si>
    <t>6'2"</t>
  </si>
  <si>
    <t>198 lbs</t>
  </si>
  <si>
    <t>Ivory Coast</t>
  </si>
  <si>
    <t>CM/CDM</t>
  </si>
  <si>
    <t>Right</t>
  </si>
  <si>
    <t>Medium/Low</t>
  </si>
  <si>
    <t>Injury-Free</t>
  </si>
  <si>
    <t>Leadership</t>
  </si>
  <si>
    <t>Playmaker</t>
  </si>
  <si>
    <t>FIFA 16 Stat Calculator (by Jeromezor) - SoFIFA H2H Sequence</t>
  </si>
  <si>
    <t>Attacking</t>
  </si>
  <si>
    <t>Power</t>
  </si>
  <si>
    <t>Skill</t>
  </si>
  <si>
    <t>Mentality</t>
  </si>
  <si>
    <t>Movement</t>
  </si>
  <si>
    <t>Marco Reus</t>
  </si>
  <si>
    <t>165 lbs</t>
  </si>
  <si>
    <t>Germany</t>
  </si>
  <si>
    <t>LM/CAM</t>
  </si>
  <si>
    <t>Medium/Medium</t>
  </si>
  <si>
    <t>Free Kick Specialist</t>
  </si>
  <si>
    <t>FIFA 16 Stat Algorhythm per Position</t>
  </si>
  <si>
    <t>FIFA 15 Stat Algorhythm per Position</t>
  </si>
  <si>
    <t>LS/ST/RS</t>
  </si>
  <si>
    <t>RW/LW</t>
  </si>
  <si>
    <t>LF/CF/RF</t>
  </si>
  <si>
    <t>LAM/CAM/RAM</t>
  </si>
  <si>
    <t>LCM/CM/RCM</t>
  </si>
  <si>
    <t>LM/RM</t>
  </si>
  <si>
    <t>Short Passing</t>
  </si>
  <si>
    <t>Positioning</t>
  </si>
  <si>
    <t>Heading</t>
  </si>
  <si>
    <t>Long Passing</t>
  </si>
  <si>
    <t>Short Power</t>
  </si>
  <si>
    <t>LDM/CDM/RDM</t>
  </si>
  <si>
    <t>LCB/CB/RCB</t>
  </si>
  <si>
    <t>LB/RB</t>
  </si>
  <si>
    <t xml:space="preserve">LWB/RWB </t>
  </si>
  <si>
    <t>Interception</t>
  </si>
  <si>
    <t>Sliding Tackle</t>
  </si>
  <si>
    <t>The stats per Position and their weights compared in FIFA 16 to FIFA 15. Note how RW/LW OVR becomes more attack based and pace plays a bigger role.</t>
  </si>
  <si>
    <t>ST</t>
  </si>
  <si>
    <t>RW</t>
  </si>
  <si>
    <t>CF</t>
  </si>
  <si>
    <t>CAM</t>
  </si>
  <si>
    <t>CM</t>
  </si>
  <si>
    <t>RM</t>
  </si>
  <si>
    <t>CDM</t>
  </si>
  <si>
    <t>CB</t>
  </si>
  <si>
    <t>LB</t>
  </si>
  <si>
    <t>LWB</t>
  </si>
  <si>
    <t>Diving</t>
  </si>
  <si>
    <t>Handling</t>
  </si>
  <si>
    <t>Kicking</t>
  </si>
  <si>
    <t>Reflexes</t>
  </si>
  <si>
    <t>*Stats that have no influence in OVR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</si>
</sst>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1B2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2" fontId="0" fillId="12" borderId="4" xfId="0" applyNumberFormat="1" applyFill="1" applyBorder="1" applyAlignment="1">
      <alignment horizontal="center"/>
    </xf>
    <xf numFmtId="1" fontId="0" fillId="4" borderId="4" xfId="0" applyNumberFormat="1" applyFont="1" applyFill="1" applyBorder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8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2" fontId="0" fillId="7" borderId="0" xfId="0" applyNumberForma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2" fontId="0" fillId="8" borderId="0" xfId="0" applyNumberForma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2" fontId="0" fillId="6" borderId="0" xfId="0" applyNumberForma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2" fontId="0" fillId="9" borderId="0" xfId="0" applyNumberFormat="1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2" fontId="0" fillId="10" borderId="0" xfId="0" applyNumberFormat="1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1" fontId="3" fillId="9" borderId="9" xfId="0" applyNumberFormat="1" applyFont="1" applyFill="1" applyBorder="1" applyAlignment="1">
      <alignment horizontal="center"/>
    </xf>
    <xf numFmtId="1" fontId="3" fillId="7" borderId="9" xfId="0" applyNumberFormat="1" applyFont="1" applyFill="1" applyBorder="1" applyAlignment="1">
      <alignment horizontal="center"/>
    </xf>
    <xf numFmtId="1" fontId="3" fillId="2" borderId="9" xfId="0" applyNumberFormat="1" applyFont="1" applyFill="1" applyBorder="1" applyAlignment="1">
      <alignment horizontal="center"/>
    </xf>
    <xf numFmtId="1" fontId="3" fillId="6" borderId="9" xfId="0" applyNumberFormat="1" applyFont="1" applyFill="1" applyBorder="1" applyAlignment="1">
      <alignment horizontal="center"/>
    </xf>
    <xf numFmtId="1" fontId="3" fillId="8" borderId="9" xfId="0" applyNumberFormat="1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" fontId="3" fillId="10" borderId="9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1" fontId="6" fillId="10" borderId="9" xfId="0" applyNumberFormat="1" applyFont="1" applyFill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6" fillId="10" borderId="11" xfId="0" applyNumberFormat="1" applyFont="1" applyFill="1" applyBorder="1" applyAlignment="1">
      <alignment horizontal="center"/>
    </xf>
    <xf numFmtId="0" fontId="0" fillId="11" borderId="0" xfId="0" applyFill="1"/>
    <xf numFmtId="0" fontId="3" fillId="11" borderId="10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2" fontId="0" fillId="6" borderId="6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" fontId="3" fillId="4" borderId="4" xfId="0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10" borderId="0" xfId="0" applyFill="1" applyBorder="1" applyAlignment="1">
      <alignment horizontal="center"/>
    </xf>
    <xf numFmtId="2" fontId="0" fillId="9" borderId="6" xfId="0" applyNumberForma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10" borderId="6" xfId="0" applyNumberFormat="1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8" fillId="0" borderId="0" xfId="0" applyFont="1" applyFill="1" applyBorder="1" applyAlignment="1">
      <alignment vertical="center" wrapText="1"/>
    </xf>
    <xf numFmtId="0" fontId="0" fillId="12" borderId="5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11" borderId="4" xfId="0" applyFont="1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center"/>
    </xf>
    <xf numFmtId="2" fontId="0" fillId="14" borderId="0" xfId="0" applyNumberFormat="1" applyFill="1" applyBorder="1" applyAlignment="1">
      <alignment horizontal="center"/>
    </xf>
    <xf numFmtId="2" fontId="0" fillId="14" borderId="9" xfId="0" applyNumberFormat="1" applyFill="1" applyBorder="1" applyAlignment="1">
      <alignment horizontal="center"/>
    </xf>
    <xf numFmtId="2" fontId="0" fillId="14" borderId="1" xfId="0" applyNumberFormat="1" applyFill="1" applyBorder="1" applyAlignment="1">
      <alignment horizontal="center"/>
    </xf>
    <xf numFmtId="2" fontId="0" fillId="14" borderId="11" xfId="0" applyNumberForma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1" borderId="12" xfId="0" applyFont="1" applyFill="1" applyBorder="1" applyAlignment="1">
      <alignment horizontal="center"/>
    </xf>
    <xf numFmtId="2" fontId="0" fillId="14" borderId="6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2" borderId="12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164" fontId="0" fillId="12" borderId="6" xfId="0" applyNumberFormat="1" applyFill="1" applyBorder="1" applyAlignment="1">
      <alignment horizontal="center"/>
    </xf>
    <xf numFmtId="164" fontId="0" fillId="12" borderId="7" xfId="0" applyNumberForma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8" fillId="11" borderId="7" xfId="0" applyFont="1" applyFill="1" applyBorder="1" applyAlignment="1">
      <alignment horizontal="center" vertical="center" wrapText="1"/>
    </xf>
    <xf numFmtId="0" fontId="8" fillId="11" borderId="10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8" fillId="11" borderId="11" xfId="0" applyFont="1" applyFill="1" applyBorder="1" applyAlignment="1">
      <alignment horizontal="center" vertical="center" wrapText="1"/>
    </xf>
    <xf numFmtId="2" fontId="8" fillId="11" borderId="6" xfId="0" applyNumberFormat="1" applyFont="1" applyFill="1" applyBorder="1" applyAlignment="1">
      <alignment horizontal="center" vertical="center" wrapText="1"/>
    </xf>
    <xf numFmtId="2" fontId="8" fillId="11" borderId="1" xfId="0" applyNumberFormat="1" applyFont="1" applyFill="1" applyBorder="1" applyAlignment="1">
      <alignment horizontal="center" vertical="center" wrapText="1"/>
    </xf>
    <xf numFmtId="1" fontId="8" fillId="11" borderId="7" xfId="0" applyNumberFormat="1" applyFont="1" applyFill="1" applyBorder="1" applyAlignment="1">
      <alignment horizontal="center" vertical="center"/>
    </xf>
    <xf numFmtId="1" fontId="8" fillId="11" borderId="11" xfId="0" applyNumberFormat="1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11" borderId="7" xfId="0" applyFont="1" applyFill="1" applyBorder="1" applyAlignment="1">
      <alignment horizontal="center" vertical="center" wrapText="1"/>
    </xf>
    <xf numFmtId="0" fontId="12" fillId="11" borderId="10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1" borderId="1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mruColors>
      <color rgb="FFFFCCFF"/>
      <color rgb="FFCCC1B2"/>
      <color rgb="FFAA9686"/>
      <color rgb="FF6666FF"/>
      <color rgb="FF9933FF"/>
      <color rgb="FF99CCFF"/>
      <color rgb="FF66FF66"/>
      <color rgb="FF0099FF"/>
      <color rgb="FFFFCC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42"/>
  <sheetViews>
    <sheetView workbookViewId="0" xr3:uid="{AEA406A1-0E4B-5B11-9CD5-51D6E497D94C}">
      <selection activeCell="O9" sqref="O9"/>
    </sheetView>
  </sheetViews>
  <sheetFormatPr defaultRowHeight="15"/>
  <cols>
    <col min="1" max="1" width="1.28515625" customWidth="1"/>
    <col min="2" max="2" width="17.85546875" style="1" customWidth="1"/>
    <col min="3" max="3" width="7.42578125" style="1" customWidth="1"/>
    <col min="4" max="4" width="11" style="1" customWidth="1"/>
    <col min="5" max="5" width="1.28515625" style="1" customWidth="1"/>
    <col min="6" max="6" width="17.85546875" style="1" customWidth="1"/>
    <col min="7" max="7" width="7.42578125" style="20" customWidth="1"/>
    <col min="8" max="8" width="11" style="1" customWidth="1"/>
    <col min="9" max="9" width="1.28515625" style="1" customWidth="1"/>
    <col min="10" max="10" width="9.140625" style="1"/>
    <col min="11" max="11" width="11" style="22" customWidth="1"/>
    <col min="12" max="12" width="1.28515625" style="1" customWidth="1"/>
    <col min="13" max="13" width="1.28515625" customWidth="1"/>
    <col min="14" max="14" width="17.42578125" style="1" customWidth="1"/>
    <col min="15" max="15" width="12.42578125" style="20" customWidth="1"/>
    <col min="16" max="16" width="12.42578125" style="22" customWidth="1"/>
    <col min="17" max="17" width="1.28515625" customWidth="1"/>
    <col min="18" max="22" width="7.5703125" style="1" customWidth="1"/>
    <col min="23" max="23" width="7.5703125" customWidth="1"/>
  </cols>
  <sheetData>
    <row r="1" spans="2:23">
      <c r="B1" s="148" t="s">
        <v>0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</row>
    <row r="2" spans="2:23"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</row>
    <row r="3" spans="2:23" ht="15.75" thickBot="1"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</row>
    <row r="4" spans="2:23" ht="15" customHeight="1"/>
    <row r="5" spans="2:23">
      <c r="B5" s="150" t="s">
        <v>1</v>
      </c>
      <c r="C5" s="151"/>
      <c r="D5" s="152"/>
      <c r="E5" s="36"/>
      <c r="F5" s="150" t="s">
        <v>2</v>
      </c>
      <c r="G5" s="151"/>
      <c r="H5" s="152"/>
      <c r="I5" s="36"/>
      <c r="J5" s="150" t="s">
        <v>3</v>
      </c>
      <c r="K5" s="152"/>
      <c r="L5" s="12"/>
      <c r="M5" s="8"/>
      <c r="N5" s="150" t="s">
        <v>4</v>
      </c>
      <c r="O5" s="156" t="s">
        <v>5</v>
      </c>
      <c r="P5" s="158" t="s">
        <v>6</v>
      </c>
      <c r="Q5" s="73"/>
      <c r="R5" s="145" t="s">
        <v>7</v>
      </c>
      <c r="S5" s="146"/>
      <c r="T5" s="146"/>
      <c r="U5" s="146"/>
      <c r="V5" s="146"/>
      <c r="W5" s="147"/>
    </row>
    <row r="6" spans="2:23">
      <c r="B6" s="153"/>
      <c r="C6" s="154"/>
      <c r="D6" s="155"/>
      <c r="E6" s="36"/>
      <c r="F6" s="153"/>
      <c r="G6" s="154"/>
      <c r="H6" s="155"/>
      <c r="I6" s="36"/>
      <c r="J6" s="153"/>
      <c r="K6" s="155"/>
      <c r="L6" s="12"/>
      <c r="M6" s="8"/>
      <c r="N6" s="153"/>
      <c r="O6" s="157"/>
      <c r="P6" s="159"/>
      <c r="Q6" s="73"/>
      <c r="R6" s="74" t="s">
        <v>8</v>
      </c>
      <c r="S6" s="75" t="s">
        <v>9</v>
      </c>
      <c r="T6" s="75" t="s">
        <v>10</v>
      </c>
      <c r="U6" s="75" t="s">
        <v>11</v>
      </c>
      <c r="V6" s="75" t="s">
        <v>12</v>
      </c>
      <c r="W6" s="76" t="s">
        <v>13</v>
      </c>
    </row>
    <row r="7" spans="2:23">
      <c r="B7" s="38" t="s">
        <v>14</v>
      </c>
      <c r="C7" s="52">
        <v>0.45</v>
      </c>
      <c r="D7" s="53">
        <v>92</v>
      </c>
      <c r="E7" s="12"/>
      <c r="F7" s="38" t="s">
        <v>15</v>
      </c>
      <c r="G7" s="43">
        <v>0.2</v>
      </c>
      <c r="H7" s="44">
        <v>39</v>
      </c>
      <c r="I7" s="12"/>
      <c r="J7" s="38" t="s">
        <v>16</v>
      </c>
      <c r="K7" s="62">
        <f>C7*D7+C8*D8</f>
        <v>92</v>
      </c>
      <c r="L7" s="12"/>
      <c r="M7" s="8"/>
      <c r="N7" s="32" t="s">
        <v>17</v>
      </c>
      <c r="O7" s="33">
        <f>0.18*D19+0.13*D18+0.1*H8+0.1*D14+0.1*D20+0.08*D13+0.07*D15+0.05*D8+0.05*H24+0.05*H17+0.04*D7+0.03*D21+0.02*D22</f>
        <v>83.56</v>
      </c>
      <c r="P7" s="87">
        <f>IF(R7=3,U7,IF(R7=4,V7,IF(R7=5,W7)))+O7</f>
        <v>86.56</v>
      </c>
      <c r="R7" s="26">
        <f>D33</f>
        <v>5</v>
      </c>
      <c r="S7" s="27">
        <v>0</v>
      </c>
      <c r="T7" s="27">
        <v>0</v>
      </c>
      <c r="U7" s="27">
        <v>1</v>
      </c>
      <c r="V7" s="27">
        <f t="shared" ref="V7:V17" si="0">IF(O7&gt;66.67,2,1)</f>
        <v>2</v>
      </c>
      <c r="W7" s="28">
        <f t="shared" ref="W7:W17" si="1">IF(O7&gt;75,3,2)</f>
        <v>3</v>
      </c>
    </row>
    <row r="8" spans="2:23">
      <c r="B8" s="38" t="s">
        <v>18</v>
      </c>
      <c r="C8" s="52">
        <v>0.55000000000000004</v>
      </c>
      <c r="D8" s="53">
        <v>92</v>
      </c>
      <c r="E8" s="12"/>
      <c r="F8" s="38" t="s">
        <v>19</v>
      </c>
      <c r="G8" s="43">
        <v>0.1</v>
      </c>
      <c r="H8" s="44">
        <v>51</v>
      </c>
      <c r="I8" s="12"/>
      <c r="J8" s="38" t="s">
        <v>20</v>
      </c>
      <c r="K8" s="63">
        <f>C18*D18+C19*D19+C21*D21+C23*D23+C20*D20+C22*D22</f>
        <v>86.2</v>
      </c>
      <c r="L8" s="12"/>
      <c r="M8" s="8"/>
      <c r="N8" s="32" t="s">
        <v>21</v>
      </c>
      <c r="O8" s="33">
        <f>0.15*D14+0.14*D15+0.13*D18+0.11*D19+0.09*H17+0.09*D13+0.08*H14+0.05*D8+0.05*D20+0.05*D7+0.04*D21+0.02*H8</f>
        <v>88.119999999999976</v>
      </c>
      <c r="P8" s="87">
        <f t="shared" ref="P8:P17" si="2">IF(R8=3,U8,IF(R8=4,V8,IF(R8=5,W8)))+O8</f>
        <v>91.119999999999976</v>
      </c>
      <c r="R8" s="26">
        <f>D33</f>
        <v>5</v>
      </c>
      <c r="S8" s="27">
        <v>0</v>
      </c>
      <c r="T8" s="27">
        <v>0</v>
      </c>
      <c r="U8" s="27">
        <v>1</v>
      </c>
      <c r="V8" s="27">
        <f t="shared" si="0"/>
        <v>2</v>
      </c>
      <c r="W8" s="28">
        <f t="shared" si="1"/>
        <v>3</v>
      </c>
    </row>
    <row r="9" spans="2:23">
      <c r="B9" s="150" t="s">
        <v>22</v>
      </c>
      <c r="C9" s="151"/>
      <c r="D9" s="152"/>
      <c r="E9" s="12"/>
      <c r="F9" s="38" t="s">
        <v>23</v>
      </c>
      <c r="G9" s="43">
        <v>0.3</v>
      </c>
      <c r="H9" s="44">
        <v>29</v>
      </c>
      <c r="I9" s="12"/>
      <c r="J9" s="38" t="s">
        <v>24</v>
      </c>
      <c r="K9" s="64">
        <f>G14*H14+G15*H15+G19*H19+G16*H16+G18*H18+G17*H17</f>
        <v>82.1</v>
      </c>
      <c r="L9" s="12"/>
      <c r="M9" s="8"/>
      <c r="N9" s="32" t="s">
        <v>25</v>
      </c>
      <c r="O9" s="33">
        <v>16</v>
      </c>
      <c r="P9" s="87">
        <f t="shared" si="2"/>
        <v>18</v>
      </c>
      <c r="R9" s="26">
        <f>D33</f>
        <v>5</v>
      </c>
      <c r="S9" s="27">
        <v>0</v>
      </c>
      <c r="T9" s="27">
        <v>0</v>
      </c>
      <c r="U9" s="27">
        <v>1</v>
      </c>
      <c r="V9" s="27">
        <f t="shared" si="0"/>
        <v>1</v>
      </c>
      <c r="W9" s="28">
        <f t="shared" si="1"/>
        <v>2</v>
      </c>
    </row>
    <row r="10" spans="2:23">
      <c r="B10" s="153"/>
      <c r="C10" s="154"/>
      <c r="D10" s="155"/>
      <c r="E10" s="12"/>
      <c r="F10" s="38" t="s">
        <v>26</v>
      </c>
      <c r="G10" s="43">
        <v>0.3</v>
      </c>
      <c r="H10" s="44">
        <v>26</v>
      </c>
      <c r="I10" s="12"/>
      <c r="J10" s="38" t="s">
        <v>27</v>
      </c>
      <c r="K10" s="65">
        <f>C11*D11+C12*D12+C14*D14+C15*D15+C13*D13</f>
        <v>91.7</v>
      </c>
      <c r="L10" s="12"/>
      <c r="M10" s="8"/>
      <c r="N10" s="32" t="s">
        <v>28</v>
      </c>
      <c r="O10" s="33">
        <f>0.16*H17+0.15*D14+0.14*H14+0.13*D15+0.09*D18+0.07*D13+0.07*D19+0.05*D21+0.04*H18+0.04*D7+0.03*D8+0.03*D11</f>
        <v>87.910000000000011</v>
      </c>
      <c r="P10" s="87">
        <f t="shared" si="2"/>
        <v>90.910000000000011</v>
      </c>
      <c r="R10" s="26">
        <f>D33</f>
        <v>5</v>
      </c>
      <c r="S10" s="27">
        <v>0</v>
      </c>
      <c r="T10" s="27">
        <v>0</v>
      </c>
      <c r="U10" s="27">
        <v>1</v>
      </c>
      <c r="V10" s="27">
        <f t="shared" si="0"/>
        <v>2</v>
      </c>
      <c r="W10" s="28">
        <f t="shared" si="1"/>
        <v>3</v>
      </c>
    </row>
    <row r="11" spans="2:23">
      <c r="B11" s="80" t="s">
        <v>29</v>
      </c>
      <c r="C11" s="81">
        <v>0.1</v>
      </c>
      <c r="D11" s="82">
        <v>91</v>
      </c>
      <c r="E11" s="12"/>
      <c r="F11" s="45" t="s">
        <v>30</v>
      </c>
      <c r="G11" s="56">
        <v>0.1</v>
      </c>
      <c r="H11" s="57">
        <v>26</v>
      </c>
      <c r="I11" s="12"/>
      <c r="J11" s="38" t="s">
        <v>31</v>
      </c>
      <c r="K11" s="66">
        <f>G7*H7+G8*H8+G9*H9+G11*H11+G10*H10</f>
        <v>32</v>
      </c>
      <c r="L11" s="12"/>
      <c r="M11" s="8"/>
      <c r="N11" s="32" t="s">
        <v>32</v>
      </c>
      <c r="O11" s="33">
        <f>0.15*D15+0.13*D14+0.11*H17+0.1*H15+0.08*D18+0.07*H14+0.07*D7+0.07*D13+0.06*D19+0.06*D8+0.05*H23+0.05*H18</f>
        <v>86.929999999999993</v>
      </c>
      <c r="P11" s="87">
        <f t="shared" si="2"/>
        <v>89.929999999999993</v>
      </c>
      <c r="R11" s="26">
        <f>D33</f>
        <v>5</v>
      </c>
      <c r="S11" s="27">
        <v>0</v>
      </c>
      <c r="T11" s="27">
        <v>0</v>
      </c>
      <c r="U11" s="27">
        <v>1</v>
      </c>
      <c r="V11" s="27">
        <f t="shared" si="0"/>
        <v>2</v>
      </c>
      <c r="W11" s="28">
        <f t="shared" si="1"/>
        <v>3</v>
      </c>
    </row>
    <row r="12" spans="2:23">
      <c r="B12" s="38" t="s">
        <v>33</v>
      </c>
      <c r="C12" s="48">
        <v>0.05</v>
      </c>
      <c r="D12" s="49">
        <v>91</v>
      </c>
      <c r="E12" s="36"/>
      <c r="F12" s="150" t="s">
        <v>34</v>
      </c>
      <c r="G12" s="151"/>
      <c r="H12" s="152"/>
      <c r="I12" s="12"/>
      <c r="J12" s="45" t="s">
        <v>35</v>
      </c>
      <c r="K12" s="67">
        <f>G25*H25+G22*H22+G23*H23+G24*H24</f>
        <v>63.95</v>
      </c>
      <c r="L12" s="12"/>
      <c r="M12" s="8"/>
      <c r="N12" s="32" t="s">
        <v>36</v>
      </c>
      <c r="O12" s="33">
        <f>0.17*H17+0.14*D14+0.13*H18+0.13*H14+0.08*D13+0.07*D15+0.06*H23+0.06*D18+0.05*H7+0.05*H10+0.04*D21+0.02*D19</f>
        <v>79.83</v>
      </c>
      <c r="P12" s="87">
        <f t="shared" si="2"/>
        <v>82.83</v>
      </c>
      <c r="R12" s="26">
        <f>D33</f>
        <v>5</v>
      </c>
      <c r="S12" s="27">
        <v>0</v>
      </c>
      <c r="T12" s="27">
        <v>0</v>
      </c>
      <c r="U12" s="27">
        <v>1</v>
      </c>
      <c r="V12" s="27">
        <f t="shared" si="0"/>
        <v>2</v>
      </c>
      <c r="W12" s="28">
        <f t="shared" si="1"/>
        <v>3</v>
      </c>
    </row>
    <row r="13" spans="2:23">
      <c r="B13" s="38" t="s">
        <v>37</v>
      </c>
      <c r="C13" s="48">
        <v>0.05</v>
      </c>
      <c r="D13" s="49">
        <v>91</v>
      </c>
      <c r="E13" s="36"/>
      <c r="F13" s="153"/>
      <c r="G13" s="154"/>
      <c r="H13" s="155"/>
      <c r="I13" s="12"/>
      <c r="J13" s="150" t="s">
        <v>38</v>
      </c>
      <c r="K13" s="152"/>
      <c r="L13" s="12"/>
      <c r="M13" s="8"/>
      <c r="N13" s="32" t="s">
        <v>39</v>
      </c>
      <c r="O13" s="33">
        <f>0.14*H7+0.14*H17+0.12*H10+0.1*H18+0.1*D14+0.09*H9+0.07*D13+0.06*H23+0.05*H25+0.05*H11+0.04*H14+0.04*H24</f>
        <v>60.03</v>
      </c>
      <c r="P13" s="87">
        <f t="shared" si="2"/>
        <v>62.03</v>
      </c>
      <c r="R13" s="26">
        <f>D33</f>
        <v>5</v>
      </c>
      <c r="S13" s="27">
        <v>0</v>
      </c>
      <c r="T13" s="27">
        <v>0</v>
      </c>
      <c r="U13" s="27">
        <v>1</v>
      </c>
      <c r="V13" s="27">
        <f t="shared" si="0"/>
        <v>1</v>
      </c>
      <c r="W13" s="28">
        <f t="shared" si="1"/>
        <v>2</v>
      </c>
    </row>
    <row r="14" spans="2:23">
      <c r="B14" s="38" t="s">
        <v>40</v>
      </c>
      <c r="C14" s="48">
        <v>0.3</v>
      </c>
      <c r="D14" s="49">
        <v>90</v>
      </c>
      <c r="E14" s="12"/>
      <c r="F14" s="38" t="s">
        <v>41</v>
      </c>
      <c r="G14" s="39">
        <v>0.2</v>
      </c>
      <c r="H14" s="40">
        <v>84</v>
      </c>
      <c r="I14" s="12"/>
      <c r="J14" s="153"/>
      <c r="K14" s="155"/>
      <c r="L14" s="12"/>
      <c r="M14" s="8"/>
      <c r="N14" s="32" t="s">
        <v>42</v>
      </c>
      <c r="O14" s="33">
        <f>0.12*H15+0.12*H7+0.11*H11+0.1*H23+0.1*H17+0.08*D14+0.08*D13+0.08*H10+0.07*H9+0.06*D8+0.04*D7+0.04*D15</f>
        <v>64.750000000000014</v>
      </c>
      <c r="P14" s="87">
        <f t="shared" si="2"/>
        <v>66.750000000000014</v>
      </c>
      <c r="R14" s="26">
        <f>D33</f>
        <v>5</v>
      </c>
      <c r="S14" s="27">
        <v>0</v>
      </c>
      <c r="T14" s="27">
        <v>0</v>
      </c>
      <c r="U14" s="27">
        <v>1</v>
      </c>
      <c r="V14" s="27">
        <f t="shared" si="0"/>
        <v>1</v>
      </c>
      <c r="W14" s="28">
        <f t="shared" si="1"/>
        <v>2</v>
      </c>
    </row>
    <row r="15" spans="2:23">
      <c r="B15" s="38" t="s">
        <v>22</v>
      </c>
      <c r="C15" s="48">
        <v>0.5</v>
      </c>
      <c r="D15" s="49">
        <v>93</v>
      </c>
      <c r="E15" s="12"/>
      <c r="F15" s="38" t="s">
        <v>43</v>
      </c>
      <c r="G15" s="39">
        <v>0.2</v>
      </c>
      <c r="H15" s="40">
        <v>80</v>
      </c>
      <c r="I15" s="12"/>
      <c r="J15" s="38" t="s">
        <v>44</v>
      </c>
      <c r="K15" s="68">
        <f>H29</f>
        <v>10</v>
      </c>
      <c r="L15" s="12"/>
      <c r="M15" s="8"/>
      <c r="N15" s="32" t="s">
        <v>45</v>
      </c>
      <c r="O15" s="33">
        <f>0.14*H11+0.12*H7+0.11*H10+0.09*H15+0.08*H23+0.08*D13+0.08*H9+0.07*D8+0.07*H17+0.07*D14+0.05*D7+0.04*H8</f>
        <v>59.39</v>
      </c>
      <c r="P15" s="87">
        <f t="shared" si="2"/>
        <v>61.39</v>
      </c>
      <c r="R15" s="26">
        <f>D33</f>
        <v>5</v>
      </c>
      <c r="S15" s="27">
        <v>0</v>
      </c>
      <c r="T15" s="27">
        <v>0</v>
      </c>
      <c r="U15" s="27">
        <v>1</v>
      </c>
      <c r="V15" s="27">
        <f t="shared" si="0"/>
        <v>1</v>
      </c>
      <c r="W15" s="28">
        <f t="shared" si="1"/>
        <v>2</v>
      </c>
    </row>
    <row r="16" spans="2:23">
      <c r="B16" s="150" t="s">
        <v>46</v>
      </c>
      <c r="C16" s="151"/>
      <c r="D16" s="152"/>
      <c r="E16" s="12"/>
      <c r="F16" s="38" t="s">
        <v>47</v>
      </c>
      <c r="G16" s="39">
        <v>0.05</v>
      </c>
      <c r="H16" s="40">
        <v>83</v>
      </c>
      <c r="I16" s="12"/>
      <c r="J16" s="38" t="s">
        <v>48</v>
      </c>
      <c r="K16" s="68">
        <f>H30</f>
        <v>8</v>
      </c>
      <c r="L16" s="12"/>
      <c r="M16" s="8"/>
      <c r="N16" s="32" t="s">
        <v>49</v>
      </c>
      <c r="O16" s="33">
        <f>0.17*H10+0.14*H9+0.13*H7+0.1*H24+0.1*H8+0.1*H11+0.07*H25+0.05*D13+0.05*H17+0.04*D14+0.03*H22+0.02*D8</f>
        <v>47.110000000000007</v>
      </c>
      <c r="P16" s="87">
        <f t="shared" si="2"/>
        <v>49.110000000000007</v>
      </c>
      <c r="R16" s="26">
        <f>D33</f>
        <v>5</v>
      </c>
      <c r="S16" s="27">
        <v>0</v>
      </c>
      <c r="T16" s="27">
        <v>0</v>
      </c>
      <c r="U16" s="27">
        <v>1</v>
      </c>
      <c r="V16" s="27">
        <f t="shared" si="0"/>
        <v>1</v>
      </c>
      <c r="W16" s="28">
        <f t="shared" si="1"/>
        <v>2</v>
      </c>
    </row>
    <row r="17" spans="2:23">
      <c r="B17" s="153"/>
      <c r="C17" s="154"/>
      <c r="D17" s="155"/>
      <c r="E17" s="12"/>
      <c r="F17" s="38" t="s">
        <v>50</v>
      </c>
      <c r="G17" s="39">
        <v>0.35</v>
      </c>
      <c r="H17" s="40">
        <v>85</v>
      </c>
      <c r="I17" s="12"/>
      <c r="J17" s="38" t="s">
        <v>51</v>
      </c>
      <c r="K17" s="68">
        <f>H31</f>
        <v>11</v>
      </c>
      <c r="L17" s="12"/>
      <c r="M17" s="8"/>
      <c r="N17" s="32" t="s">
        <v>52</v>
      </c>
      <c r="O17" s="33">
        <f>0.21*H29+0.21*H30+0.21*H32+0.21*H33+0.11*D13+0.05*H31</f>
        <v>18.540000000000003</v>
      </c>
      <c r="P17" s="87">
        <f t="shared" si="2"/>
        <v>20.540000000000003</v>
      </c>
      <c r="R17" s="29">
        <f>D33</f>
        <v>5</v>
      </c>
      <c r="S17" s="30">
        <v>0</v>
      </c>
      <c r="T17" s="30">
        <v>0</v>
      </c>
      <c r="U17" s="30">
        <v>1</v>
      </c>
      <c r="V17" s="30">
        <f t="shared" si="0"/>
        <v>1</v>
      </c>
      <c r="W17" s="31">
        <f t="shared" si="1"/>
        <v>2</v>
      </c>
    </row>
    <row r="18" spans="2:23">
      <c r="B18" s="38" t="s">
        <v>53</v>
      </c>
      <c r="C18" s="41">
        <v>0.05</v>
      </c>
      <c r="D18" s="42">
        <v>89</v>
      </c>
      <c r="E18" s="12"/>
      <c r="F18" s="38" t="s">
        <v>54</v>
      </c>
      <c r="G18" s="39">
        <v>0.15</v>
      </c>
      <c r="H18" s="40">
        <v>74</v>
      </c>
      <c r="I18" s="12"/>
      <c r="J18" s="38" t="s">
        <v>55</v>
      </c>
      <c r="K18" s="68">
        <f>H33</f>
        <v>15</v>
      </c>
      <c r="L18" s="12"/>
      <c r="M18" s="8"/>
      <c r="N18" s="12"/>
      <c r="O18" s="13"/>
      <c r="P18" s="21"/>
    </row>
    <row r="19" spans="2:23">
      <c r="B19" s="38" t="s">
        <v>56</v>
      </c>
      <c r="C19" s="41">
        <v>0.45</v>
      </c>
      <c r="D19" s="42">
        <v>85</v>
      </c>
      <c r="E19" s="37"/>
      <c r="F19" s="38" t="s">
        <v>57</v>
      </c>
      <c r="G19" s="39">
        <v>0.05</v>
      </c>
      <c r="H19" s="40">
        <v>86</v>
      </c>
      <c r="I19" s="12"/>
      <c r="J19" s="69" t="s">
        <v>58</v>
      </c>
      <c r="K19" s="70">
        <f>D7</f>
        <v>92</v>
      </c>
      <c r="L19" s="14"/>
      <c r="M19" s="9"/>
      <c r="N19" s="160" t="s">
        <v>59</v>
      </c>
      <c r="O19" s="161"/>
      <c r="P19" s="162"/>
      <c r="R19" s="145" t="s">
        <v>60</v>
      </c>
      <c r="S19" s="146"/>
      <c r="T19" s="146"/>
      <c r="U19" s="147"/>
    </row>
    <row r="20" spans="2:23">
      <c r="B20" s="38" t="s">
        <v>61</v>
      </c>
      <c r="C20" s="41">
        <v>0.2</v>
      </c>
      <c r="D20" s="42">
        <v>86</v>
      </c>
      <c r="E20" s="36"/>
      <c r="F20" s="150" t="s">
        <v>62</v>
      </c>
      <c r="G20" s="151"/>
      <c r="H20" s="152"/>
      <c r="I20" s="12"/>
      <c r="J20" s="71" t="s">
        <v>63</v>
      </c>
      <c r="K20" s="72">
        <f>H32</f>
        <v>5</v>
      </c>
      <c r="L20" s="15"/>
      <c r="M20" s="10"/>
      <c r="N20" s="163"/>
      <c r="O20" s="164"/>
      <c r="P20" s="165"/>
      <c r="R20" s="74" t="s">
        <v>64</v>
      </c>
      <c r="S20" s="75" t="s">
        <v>65</v>
      </c>
      <c r="T20" s="75" t="s">
        <v>66</v>
      </c>
      <c r="U20" s="76" t="s">
        <v>67</v>
      </c>
    </row>
    <row r="21" spans="2:23">
      <c r="B21" s="38" t="s">
        <v>68</v>
      </c>
      <c r="C21" s="41">
        <v>0.2</v>
      </c>
      <c r="D21" s="42">
        <v>90</v>
      </c>
      <c r="E21" s="12"/>
      <c r="F21" s="153"/>
      <c r="G21" s="154"/>
      <c r="H21" s="155"/>
      <c r="I21" s="12"/>
      <c r="L21" s="15"/>
      <c r="M21" s="10"/>
      <c r="N21" s="138" t="s">
        <v>69</v>
      </c>
      <c r="O21" s="139"/>
      <c r="P21" s="140"/>
      <c r="R21" s="26">
        <v>1</v>
      </c>
      <c r="S21" s="27">
        <v>0</v>
      </c>
      <c r="T21" s="27">
        <v>0</v>
      </c>
      <c r="U21" s="28">
        <v>0</v>
      </c>
    </row>
    <row r="22" spans="2:23">
      <c r="B22" s="38" t="s">
        <v>70</v>
      </c>
      <c r="C22" s="41">
        <v>0.05</v>
      </c>
      <c r="D22" s="42">
        <v>86</v>
      </c>
      <c r="E22" s="12"/>
      <c r="F22" s="80" t="s">
        <v>71</v>
      </c>
      <c r="G22" s="83">
        <v>0.05</v>
      </c>
      <c r="H22" s="84">
        <v>61</v>
      </c>
      <c r="I22" s="17"/>
      <c r="J22" s="16"/>
      <c r="K22" s="35"/>
      <c r="L22" s="15"/>
      <c r="M22" s="10"/>
      <c r="N22" s="116" t="s">
        <v>72</v>
      </c>
      <c r="O22" s="143">
        <v>30704</v>
      </c>
      <c r="P22" s="144"/>
      <c r="R22" s="26">
        <v>2</v>
      </c>
      <c r="S22" s="27">
        <v>0</v>
      </c>
      <c r="T22" s="27">
        <v>0</v>
      </c>
      <c r="U22" s="28">
        <v>0</v>
      </c>
    </row>
    <row r="23" spans="2:23">
      <c r="B23" s="45" t="s">
        <v>73</v>
      </c>
      <c r="C23" s="46">
        <v>0.05</v>
      </c>
      <c r="D23" s="47">
        <v>80</v>
      </c>
      <c r="E23" s="12"/>
      <c r="F23" s="38" t="s">
        <v>74</v>
      </c>
      <c r="G23" s="54">
        <v>0.25</v>
      </c>
      <c r="H23" s="55">
        <v>76</v>
      </c>
      <c r="I23" s="12"/>
      <c r="J23" s="12"/>
      <c r="K23" s="21"/>
      <c r="L23" s="12"/>
      <c r="M23" s="8"/>
      <c r="N23" s="117" t="s">
        <v>75</v>
      </c>
      <c r="O23" s="136" t="s">
        <v>76</v>
      </c>
      <c r="P23" s="137"/>
      <c r="R23" s="26">
        <v>3</v>
      </c>
      <c r="S23" s="27">
        <v>1</v>
      </c>
      <c r="T23" s="27">
        <v>1</v>
      </c>
      <c r="U23" s="28">
        <v>1</v>
      </c>
    </row>
    <row r="24" spans="2:23">
      <c r="E24" s="12"/>
      <c r="F24" s="38" t="s">
        <v>77</v>
      </c>
      <c r="G24" s="54">
        <v>0.5</v>
      </c>
      <c r="H24" s="55">
        <v>65</v>
      </c>
      <c r="I24" s="12"/>
      <c r="J24" s="12"/>
      <c r="K24" s="21"/>
      <c r="L24" s="12"/>
      <c r="M24" s="8"/>
      <c r="N24" s="117" t="s">
        <v>78</v>
      </c>
      <c r="O24" s="136" t="s">
        <v>79</v>
      </c>
      <c r="P24" s="137"/>
      <c r="R24" s="26">
        <v>4</v>
      </c>
      <c r="S24" s="27">
        <v>1</v>
      </c>
      <c r="T24" s="27">
        <v>2</v>
      </c>
      <c r="U24" s="28">
        <v>2</v>
      </c>
    </row>
    <row r="25" spans="2:23">
      <c r="E25" s="12"/>
      <c r="F25" s="45" t="s">
        <v>80</v>
      </c>
      <c r="G25" s="85">
        <v>0.2</v>
      </c>
      <c r="H25" s="86">
        <v>47</v>
      </c>
      <c r="L25" s="12"/>
      <c r="M25" s="8"/>
      <c r="N25" s="117" t="s">
        <v>81</v>
      </c>
      <c r="O25" s="136" t="s">
        <v>82</v>
      </c>
      <c r="P25" s="137"/>
      <c r="R25" s="29">
        <v>5</v>
      </c>
      <c r="S25" s="30">
        <v>2</v>
      </c>
      <c r="T25" s="30">
        <v>2</v>
      </c>
      <c r="U25" s="31">
        <v>3</v>
      </c>
    </row>
    <row r="26" spans="2:23">
      <c r="E26" s="12"/>
      <c r="I26" s="12"/>
      <c r="J26" s="12"/>
      <c r="K26" s="21"/>
      <c r="L26" s="12"/>
      <c r="M26" s="8"/>
      <c r="N26" s="117" t="s">
        <v>83</v>
      </c>
      <c r="O26" s="136" t="s">
        <v>84</v>
      </c>
      <c r="P26" s="137"/>
    </row>
    <row r="27" spans="2:23">
      <c r="B27" s="12"/>
      <c r="C27" s="12"/>
      <c r="D27" s="12"/>
      <c r="E27" s="12"/>
      <c r="F27" s="150" t="s">
        <v>52</v>
      </c>
      <c r="G27" s="151"/>
      <c r="H27" s="152"/>
      <c r="N27" s="117" t="s">
        <v>85</v>
      </c>
      <c r="O27" s="136" t="s">
        <v>86</v>
      </c>
      <c r="P27" s="137"/>
    </row>
    <row r="28" spans="2:23">
      <c r="F28" s="153"/>
      <c r="G28" s="154"/>
      <c r="H28" s="155"/>
      <c r="N28" s="117" t="s">
        <v>87</v>
      </c>
      <c r="O28" s="136" t="s">
        <v>88</v>
      </c>
      <c r="P28" s="137"/>
    </row>
    <row r="29" spans="2:23">
      <c r="F29" s="38" t="s">
        <v>89</v>
      </c>
      <c r="G29" s="58">
        <v>1</v>
      </c>
      <c r="H29" s="59">
        <v>10</v>
      </c>
      <c r="N29" s="117" t="s">
        <v>90</v>
      </c>
      <c r="O29" s="136">
        <v>2</v>
      </c>
      <c r="P29" s="137"/>
    </row>
    <row r="30" spans="2:23">
      <c r="F30" s="38" t="s">
        <v>91</v>
      </c>
      <c r="G30" s="58">
        <v>1</v>
      </c>
      <c r="H30" s="59">
        <v>8</v>
      </c>
      <c r="N30" s="118" t="s">
        <v>92</v>
      </c>
      <c r="O30" s="141">
        <v>4</v>
      </c>
      <c r="P30" s="142"/>
    </row>
    <row r="31" spans="2:23">
      <c r="F31" s="38" t="s">
        <v>93</v>
      </c>
      <c r="G31" s="58">
        <v>1</v>
      </c>
      <c r="H31" s="59">
        <v>11</v>
      </c>
      <c r="N31" s="121" t="s">
        <v>94</v>
      </c>
      <c r="O31" s="132" t="s">
        <v>95</v>
      </c>
      <c r="P31" s="133"/>
    </row>
    <row r="32" spans="2:23" ht="15" customHeight="1" thickBot="1">
      <c r="F32" s="38" t="s">
        <v>96</v>
      </c>
      <c r="G32" s="58">
        <v>1</v>
      </c>
      <c r="H32" s="59">
        <v>5</v>
      </c>
      <c r="N32" s="122" t="s">
        <v>97</v>
      </c>
      <c r="O32" s="134" t="s">
        <v>98</v>
      </c>
      <c r="P32" s="135"/>
    </row>
    <row r="33" spans="2:16" ht="15.75" thickBot="1">
      <c r="B33" s="18" t="s">
        <v>99</v>
      </c>
      <c r="C33" s="19"/>
      <c r="D33" s="18">
        <v>5</v>
      </c>
      <c r="F33" s="45" t="s">
        <v>100</v>
      </c>
      <c r="G33" s="60">
        <v>1</v>
      </c>
      <c r="H33" s="61">
        <v>15</v>
      </c>
      <c r="N33" s="123" t="s">
        <v>101</v>
      </c>
      <c r="O33" s="128" t="s">
        <v>102</v>
      </c>
      <c r="P33" s="129"/>
    </row>
    <row r="34" spans="2:16" ht="15" customHeight="1">
      <c r="B34" s="168" t="s">
        <v>103</v>
      </c>
      <c r="C34" s="168"/>
      <c r="D34" s="168"/>
      <c r="E34" s="168"/>
      <c r="F34" s="168"/>
      <c r="G34" s="168"/>
      <c r="H34" s="168"/>
      <c r="N34" s="123" t="s">
        <v>104</v>
      </c>
      <c r="O34" s="128" t="s">
        <v>105</v>
      </c>
      <c r="P34" s="129"/>
    </row>
    <row r="35" spans="2:16">
      <c r="B35" s="168"/>
      <c r="C35" s="168"/>
      <c r="D35" s="168"/>
      <c r="E35" s="168"/>
      <c r="F35" s="168"/>
      <c r="G35" s="168"/>
      <c r="H35" s="168"/>
      <c r="K35"/>
      <c r="N35" s="123" t="s">
        <v>106</v>
      </c>
      <c r="O35" s="128" t="s">
        <v>107</v>
      </c>
      <c r="P35" s="129"/>
    </row>
    <row r="36" spans="2:16">
      <c r="B36" s="168"/>
      <c r="C36" s="168"/>
      <c r="D36" s="168"/>
      <c r="E36" s="168"/>
      <c r="F36" s="168"/>
      <c r="G36" s="168"/>
      <c r="H36" s="168"/>
      <c r="N36" s="123"/>
      <c r="O36" s="128" t="s">
        <v>108</v>
      </c>
      <c r="P36" s="129"/>
    </row>
    <row r="37" spans="2:16" ht="15.75" thickBot="1">
      <c r="B37" s="169"/>
      <c r="C37" s="169"/>
      <c r="D37" s="169"/>
      <c r="E37" s="169"/>
      <c r="F37" s="169"/>
      <c r="G37" s="169"/>
      <c r="H37" s="169"/>
      <c r="N37" s="123"/>
      <c r="O37" s="128" t="s">
        <v>109</v>
      </c>
      <c r="P37" s="129"/>
    </row>
    <row r="38" spans="2:16" ht="15" customHeight="1">
      <c r="B38" s="167" t="s">
        <v>110</v>
      </c>
      <c r="C38" s="167"/>
      <c r="D38" s="167"/>
      <c r="E38" s="167"/>
      <c r="F38" s="167"/>
      <c r="G38" s="167"/>
      <c r="H38" s="167"/>
      <c r="N38" s="123"/>
      <c r="O38" s="128"/>
      <c r="P38" s="129"/>
    </row>
    <row r="39" spans="2:16">
      <c r="B39" s="168"/>
      <c r="C39" s="168"/>
      <c r="D39" s="168"/>
      <c r="E39" s="168"/>
      <c r="F39" s="168"/>
      <c r="G39" s="168"/>
      <c r="H39" s="168"/>
      <c r="N39" s="124"/>
      <c r="O39" s="130"/>
      <c r="P39" s="131"/>
    </row>
    <row r="40" spans="2:16" ht="15" customHeight="1" thickBot="1">
      <c r="B40" s="169"/>
      <c r="C40" s="169"/>
      <c r="D40" s="169"/>
      <c r="E40" s="169"/>
      <c r="F40" s="169"/>
      <c r="G40" s="169"/>
      <c r="H40" s="169"/>
    </row>
    <row r="41" spans="2:16" ht="15" customHeight="1">
      <c r="B41" s="166" t="s">
        <v>111</v>
      </c>
      <c r="C41" s="166"/>
      <c r="D41" s="166"/>
      <c r="E41" s="166"/>
      <c r="F41" s="166"/>
      <c r="G41" s="166"/>
      <c r="H41" s="166"/>
    </row>
    <row r="42" spans="2:16">
      <c r="B42" s="166"/>
      <c r="C42" s="166"/>
      <c r="D42" s="166"/>
      <c r="E42" s="166"/>
      <c r="F42" s="166"/>
      <c r="G42" s="166"/>
      <c r="H42" s="166"/>
    </row>
  </sheetData>
  <mergeCells count="38">
    <mergeCell ref="B41:H42"/>
    <mergeCell ref="B38:H40"/>
    <mergeCell ref="F27:H28"/>
    <mergeCell ref="B9:D10"/>
    <mergeCell ref="F20:H21"/>
    <mergeCell ref="B34:H37"/>
    <mergeCell ref="R19:U19"/>
    <mergeCell ref="B1:W3"/>
    <mergeCell ref="B5:D6"/>
    <mergeCell ref="F5:H6"/>
    <mergeCell ref="J5:K6"/>
    <mergeCell ref="N5:N6"/>
    <mergeCell ref="O5:O6"/>
    <mergeCell ref="P5:P6"/>
    <mergeCell ref="R5:W5"/>
    <mergeCell ref="N19:P20"/>
    <mergeCell ref="F12:H13"/>
    <mergeCell ref="J13:K14"/>
    <mergeCell ref="B16:D17"/>
    <mergeCell ref="O29:P29"/>
    <mergeCell ref="N21:P21"/>
    <mergeCell ref="O30:P30"/>
    <mergeCell ref="O27:P27"/>
    <mergeCell ref="O26:P26"/>
    <mergeCell ref="O25:P25"/>
    <mergeCell ref="O23:P23"/>
    <mergeCell ref="O28:P28"/>
    <mergeCell ref="O22:P22"/>
    <mergeCell ref="O24:P24"/>
    <mergeCell ref="O36:P36"/>
    <mergeCell ref="O37:P37"/>
    <mergeCell ref="O38:P38"/>
    <mergeCell ref="O39:P39"/>
    <mergeCell ref="O31:P31"/>
    <mergeCell ref="O32:P32"/>
    <mergeCell ref="O33:P33"/>
    <mergeCell ref="O34:P34"/>
    <mergeCell ref="O35:P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39"/>
  <sheetViews>
    <sheetView tabSelected="1" workbookViewId="0" xr3:uid="{958C4451-9541-5A59-BF78-D2F731DF1C81}">
      <selection activeCell="O7" sqref="O7"/>
    </sheetView>
  </sheetViews>
  <sheetFormatPr defaultRowHeight="15"/>
  <cols>
    <col min="1" max="1" width="1.28515625" customWidth="1"/>
    <col min="2" max="2" width="17.85546875" style="1" customWidth="1"/>
    <col min="3" max="3" width="7.42578125" style="1" customWidth="1"/>
    <col min="4" max="4" width="11" style="1" customWidth="1"/>
    <col min="5" max="5" width="1.28515625" style="1" customWidth="1"/>
    <col min="6" max="6" width="17.85546875" style="1" customWidth="1"/>
    <col min="7" max="7" width="7.42578125" style="20" customWidth="1"/>
    <col min="8" max="8" width="11" style="1" customWidth="1"/>
    <col min="9" max="9" width="1.28515625" style="1" customWidth="1"/>
    <col min="10" max="10" width="9.140625" style="1"/>
    <col min="11" max="11" width="11" style="22" customWidth="1"/>
    <col min="12" max="12" width="1.28515625" style="1" customWidth="1"/>
    <col min="13" max="13" width="1.28515625" customWidth="1"/>
    <col min="14" max="14" width="17.42578125" style="1" customWidth="1"/>
    <col min="15" max="15" width="12.42578125" style="20" customWidth="1"/>
    <col min="16" max="16" width="12.42578125" style="22" customWidth="1"/>
    <col min="17" max="17" width="1.28515625" customWidth="1"/>
    <col min="18" max="22" width="7.5703125" style="1" customWidth="1"/>
    <col min="23" max="23" width="7.5703125" customWidth="1"/>
  </cols>
  <sheetData>
    <row r="1" spans="2:23">
      <c r="B1" s="148" t="s">
        <v>112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</row>
    <row r="2" spans="2:23"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</row>
    <row r="3" spans="2:23" ht="15.75" thickBot="1"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</row>
    <row r="4" spans="2:23" ht="15" customHeight="1"/>
    <row r="5" spans="2:23">
      <c r="B5" s="150" t="s">
        <v>113</v>
      </c>
      <c r="C5" s="151"/>
      <c r="D5" s="151"/>
      <c r="E5" s="151"/>
      <c r="F5" s="151"/>
      <c r="G5" s="151"/>
      <c r="H5" s="152"/>
      <c r="I5" s="36"/>
      <c r="J5" s="150" t="s">
        <v>3</v>
      </c>
      <c r="K5" s="152"/>
      <c r="L5" s="12"/>
      <c r="M5" s="8"/>
      <c r="N5" s="150" t="s">
        <v>4</v>
      </c>
      <c r="O5" s="156" t="s">
        <v>5</v>
      </c>
      <c r="P5" s="158" t="s">
        <v>6</v>
      </c>
      <c r="Q5" s="73"/>
      <c r="R5" s="145" t="s">
        <v>7</v>
      </c>
      <c r="S5" s="146"/>
      <c r="T5" s="146"/>
      <c r="U5" s="146"/>
      <c r="V5" s="146"/>
      <c r="W5" s="147"/>
    </row>
    <row r="6" spans="2:23">
      <c r="B6" s="153"/>
      <c r="C6" s="154"/>
      <c r="D6" s="154"/>
      <c r="E6" s="154"/>
      <c r="F6" s="154"/>
      <c r="G6" s="154"/>
      <c r="H6" s="155"/>
      <c r="I6" s="36"/>
      <c r="J6" s="153"/>
      <c r="K6" s="155"/>
      <c r="L6" s="12"/>
      <c r="M6" s="8"/>
      <c r="N6" s="153"/>
      <c r="O6" s="157"/>
      <c r="P6" s="159"/>
      <c r="Q6" s="73"/>
      <c r="R6" s="74" t="s">
        <v>8</v>
      </c>
      <c r="S6" s="75" t="s">
        <v>9</v>
      </c>
      <c r="T6" s="75" t="s">
        <v>10</v>
      </c>
      <c r="U6" s="75" t="s">
        <v>11</v>
      </c>
      <c r="V6" s="75" t="s">
        <v>12</v>
      </c>
      <c r="W6" s="76" t="s">
        <v>13</v>
      </c>
    </row>
    <row r="7" spans="2:23">
      <c r="B7" s="80" t="s">
        <v>14</v>
      </c>
      <c r="C7" s="94">
        <v>0.45</v>
      </c>
      <c r="D7" s="95">
        <v>86</v>
      </c>
      <c r="E7" s="96"/>
      <c r="F7" s="96" t="s">
        <v>18</v>
      </c>
      <c r="G7" s="94">
        <v>0.55000000000000004</v>
      </c>
      <c r="H7" s="97">
        <v>86</v>
      </c>
      <c r="I7" s="12"/>
      <c r="J7" s="38" t="s">
        <v>16</v>
      </c>
      <c r="K7" s="62">
        <f>C7*D7+G7*H7</f>
        <v>86</v>
      </c>
      <c r="L7" s="12"/>
      <c r="M7" s="8"/>
      <c r="N7" s="32" t="s">
        <v>17</v>
      </c>
      <c r="O7" s="33">
        <f>0.18*H18+0.13*D14+0.1*H19+0.1*D17+0.1*H21+0.08*H10+0.07*D18+0.05*H7+0.05*D10+0.05*H20+0.04*D7+0.03*D22+0.02*H23</f>
        <v>77</v>
      </c>
      <c r="P7" s="87">
        <f>IF(R7=3,U7,IF(R7=4,V7,IF(R7=5,W7)))+O7</f>
        <v>78</v>
      </c>
      <c r="R7" s="26">
        <f>D33</f>
        <v>3</v>
      </c>
      <c r="S7" s="27">
        <v>0</v>
      </c>
      <c r="T7" s="27">
        <v>0</v>
      </c>
      <c r="U7" s="27">
        <v>1</v>
      </c>
      <c r="V7" s="27">
        <f t="shared" ref="V7:V17" si="0">IF(O7&gt;66.67,2,1)</f>
        <v>2</v>
      </c>
      <c r="W7" s="28">
        <f t="shared" ref="W7:W17" si="1">IF(O7&gt;75,3,2)</f>
        <v>3</v>
      </c>
    </row>
    <row r="8" spans="2:23">
      <c r="B8" s="38" t="s">
        <v>29</v>
      </c>
      <c r="C8" s="48">
        <v>0.1</v>
      </c>
      <c r="D8" s="78">
        <v>85</v>
      </c>
      <c r="E8" s="19"/>
      <c r="F8" s="19" t="s">
        <v>33</v>
      </c>
      <c r="G8" s="48">
        <v>0.05</v>
      </c>
      <c r="H8" s="49">
        <v>77</v>
      </c>
      <c r="I8" s="12"/>
      <c r="J8" s="38" t="s">
        <v>20</v>
      </c>
      <c r="K8" s="63">
        <f>C14*D14+G18*H18+C22*D22+G24*H24+G21*H21+G23*H23</f>
        <v>71.800000000000011</v>
      </c>
      <c r="L8" s="12"/>
      <c r="M8" s="8"/>
      <c r="N8" s="32" t="s">
        <v>21</v>
      </c>
      <c r="O8" s="33">
        <f>0.15*D17+0.14*D18+0.13*D14+0.11*H18+0.09*H20+0.09*H10+0.08*H14+0.05*H7+0.05*H21+0.05*D7+0.04*D22+0.02*H19</f>
        <v>79.77000000000001</v>
      </c>
      <c r="P8" s="87">
        <f t="shared" ref="P8:P17" si="2">IF(R8=3,U8,IF(R8=4,V8,IF(R8=5,W8)))+O8</f>
        <v>80.77000000000001</v>
      </c>
      <c r="R8" s="26">
        <f>D33</f>
        <v>3</v>
      </c>
      <c r="S8" s="27">
        <v>0</v>
      </c>
      <c r="T8" s="27">
        <v>0</v>
      </c>
      <c r="U8" s="27">
        <v>1</v>
      </c>
      <c r="V8" s="27">
        <f t="shared" si="0"/>
        <v>2</v>
      </c>
      <c r="W8" s="28">
        <f t="shared" si="1"/>
        <v>3</v>
      </c>
    </row>
    <row r="9" spans="2:23">
      <c r="B9" s="38" t="s">
        <v>71</v>
      </c>
      <c r="C9" s="54">
        <v>0.05</v>
      </c>
      <c r="D9" s="88">
        <v>82</v>
      </c>
      <c r="E9" s="19"/>
      <c r="F9" s="19" t="s">
        <v>74</v>
      </c>
      <c r="G9" s="54">
        <v>0.25</v>
      </c>
      <c r="H9" s="55">
        <v>88</v>
      </c>
      <c r="I9" s="12"/>
      <c r="J9" s="38" t="s">
        <v>24</v>
      </c>
      <c r="K9" s="64">
        <f>G14*H14+G17*H17+C24*D24+C19*D19+C20*D20+G20*H20</f>
        <v>81.449999999999989</v>
      </c>
      <c r="L9" s="12"/>
      <c r="M9" s="8"/>
      <c r="N9" s="32" t="s">
        <v>25</v>
      </c>
      <c r="O9" s="33">
        <f>0.16*D18+0.14*D17+0.1*H18+0.09*D14+0.09*H17+0.09*H20+0.07*D7+0.07*H10+0.06*H7+0.06*H14+0.04*D22+0.03*D8</f>
        <v>80.459999999999994</v>
      </c>
      <c r="P9" s="87">
        <f t="shared" si="2"/>
        <v>81.459999999999994</v>
      </c>
      <c r="R9" s="26">
        <f>D33</f>
        <v>3</v>
      </c>
      <c r="S9" s="27">
        <v>0</v>
      </c>
      <c r="T9" s="27">
        <v>0</v>
      </c>
      <c r="U9" s="27">
        <v>1</v>
      </c>
      <c r="V9" s="27">
        <f t="shared" si="0"/>
        <v>2</v>
      </c>
      <c r="W9" s="28">
        <f t="shared" si="1"/>
        <v>3</v>
      </c>
    </row>
    <row r="10" spans="2:23">
      <c r="B10" s="45" t="s">
        <v>77</v>
      </c>
      <c r="C10" s="85">
        <v>0.5</v>
      </c>
      <c r="D10" s="98">
        <v>65</v>
      </c>
      <c r="E10" s="11"/>
      <c r="F10" s="11" t="s">
        <v>37</v>
      </c>
      <c r="G10" s="50">
        <v>0.05</v>
      </c>
      <c r="H10" s="51">
        <v>84</v>
      </c>
      <c r="I10" s="12"/>
      <c r="J10" s="38" t="s">
        <v>27</v>
      </c>
      <c r="K10" s="65">
        <f>C8*D8+G8*H8+C17*D17+C18*D18+G10*H10</f>
        <v>82.75</v>
      </c>
      <c r="L10" s="12"/>
      <c r="M10" s="8"/>
      <c r="N10" s="32" t="s">
        <v>28</v>
      </c>
      <c r="O10" s="33">
        <f>0.16*H20+0.15*D17+0.14*H14+0.13*D18+0.09*D14+0.07*H10+0.07*H18+0.05*D22+0.04*D20+0.04*D7+0.03*H7+0.03*D8</f>
        <v>80.510000000000005</v>
      </c>
      <c r="P10" s="87">
        <f t="shared" si="2"/>
        <v>81.510000000000005</v>
      </c>
      <c r="R10" s="26">
        <f>D33</f>
        <v>3</v>
      </c>
      <c r="S10" s="27">
        <v>0</v>
      </c>
      <c r="T10" s="27">
        <v>0</v>
      </c>
      <c r="U10" s="27">
        <v>1</v>
      </c>
      <c r="V10" s="27">
        <f t="shared" si="0"/>
        <v>2</v>
      </c>
      <c r="W10" s="28">
        <f t="shared" si="1"/>
        <v>3</v>
      </c>
    </row>
    <row r="11" spans="2:23">
      <c r="B11" s="150" t="s">
        <v>114</v>
      </c>
      <c r="C11" s="151"/>
      <c r="D11" s="151"/>
      <c r="E11" s="151"/>
      <c r="F11" s="151"/>
      <c r="G11" s="151"/>
      <c r="H11" s="152"/>
      <c r="I11" s="12"/>
      <c r="J11" s="38" t="s">
        <v>31</v>
      </c>
      <c r="K11" s="66">
        <f>G13*H13+G19*H19+C21*D21+C23*D23+G22*H22</f>
        <v>83.7</v>
      </c>
      <c r="L11" s="12"/>
      <c r="M11" s="8"/>
      <c r="N11" s="32" t="s">
        <v>32</v>
      </c>
      <c r="O11" s="33">
        <f>0.15*D18+0.13*D17+0.11*H20+0.1*H17+0.08*D14+0.07*H14+0.07*D7+0.07*H10+0.06*H18+0.06*H7+0.05*H9+0.05*D20</f>
        <v>81.52000000000001</v>
      </c>
      <c r="P11" s="87">
        <f t="shared" si="2"/>
        <v>82.52000000000001</v>
      </c>
      <c r="R11" s="26">
        <f>D33</f>
        <v>3</v>
      </c>
      <c r="S11" s="27">
        <v>0</v>
      </c>
      <c r="T11" s="27">
        <v>0</v>
      </c>
      <c r="U11" s="27">
        <v>1</v>
      </c>
      <c r="V11" s="27">
        <f t="shared" si="0"/>
        <v>2</v>
      </c>
      <c r="W11" s="28">
        <f t="shared" si="1"/>
        <v>3</v>
      </c>
    </row>
    <row r="12" spans="2:23">
      <c r="B12" s="153"/>
      <c r="C12" s="154"/>
      <c r="D12" s="154"/>
      <c r="E12" s="154"/>
      <c r="F12" s="154"/>
      <c r="G12" s="154"/>
      <c r="H12" s="155"/>
      <c r="I12" s="12"/>
      <c r="J12" s="45" t="s">
        <v>35</v>
      </c>
      <c r="K12" s="67">
        <f>C13*D13+C9*D9+G9*H9+C10*D10</f>
        <v>72.400000000000006</v>
      </c>
      <c r="L12" s="12"/>
      <c r="M12" s="8"/>
      <c r="N12" s="32" t="s">
        <v>36</v>
      </c>
      <c r="O12" s="33">
        <f>0.17*H20+0.14*D17+0.13*D20+0.13*H14+0.08*H10+0.07*D18+0.06*H9+0.06*D14+0.05*H13+0.05*H22+0.04*D22+0.02*H18</f>
        <v>81.870000000000019</v>
      </c>
      <c r="P12" s="87">
        <f t="shared" si="2"/>
        <v>82.870000000000019</v>
      </c>
      <c r="R12" s="26">
        <f>D33</f>
        <v>3</v>
      </c>
      <c r="S12" s="27">
        <v>0</v>
      </c>
      <c r="T12" s="27">
        <v>0</v>
      </c>
      <c r="U12" s="27">
        <v>1</v>
      </c>
      <c r="V12" s="27">
        <f t="shared" si="0"/>
        <v>2</v>
      </c>
      <c r="W12" s="28">
        <f t="shared" si="1"/>
        <v>3</v>
      </c>
    </row>
    <row r="13" spans="2:23">
      <c r="B13" s="80" t="s">
        <v>80</v>
      </c>
      <c r="C13" s="83">
        <v>0.2</v>
      </c>
      <c r="D13" s="99">
        <v>69</v>
      </c>
      <c r="E13" s="100"/>
      <c r="F13" s="96" t="s">
        <v>15</v>
      </c>
      <c r="G13" s="101">
        <v>0.2</v>
      </c>
      <c r="H13" s="102">
        <v>86</v>
      </c>
      <c r="I13" s="12"/>
      <c r="J13" s="150" t="s">
        <v>38</v>
      </c>
      <c r="K13" s="152"/>
      <c r="L13" s="12"/>
      <c r="M13" s="8"/>
      <c r="N13" s="32" t="s">
        <v>39</v>
      </c>
      <c r="O13" s="33">
        <f>0.14*H13+0.14*H20+0.12*H22+0.1*D20+0.1*D17+0.09*D21+0.07*H10+0.06*H9+0.05*D13+0.05*D23+0.04*H14+0.04*D10</f>
        <v>82.45</v>
      </c>
      <c r="P13" s="87">
        <f t="shared" si="2"/>
        <v>83.45</v>
      </c>
      <c r="R13" s="26">
        <f>D33</f>
        <v>3</v>
      </c>
      <c r="S13" s="27">
        <v>0</v>
      </c>
      <c r="T13" s="27">
        <v>0</v>
      </c>
      <c r="U13" s="27">
        <v>1</v>
      </c>
      <c r="V13" s="27">
        <f t="shared" si="0"/>
        <v>2</v>
      </c>
      <c r="W13" s="28">
        <f t="shared" si="1"/>
        <v>3</v>
      </c>
    </row>
    <row r="14" spans="2:23">
      <c r="B14" s="45" t="s">
        <v>53</v>
      </c>
      <c r="C14" s="46">
        <v>0.05</v>
      </c>
      <c r="D14" s="103">
        <v>77</v>
      </c>
      <c r="E14" s="11"/>
      <c r="F14" s="11" t="s">
        <v>41</v>
      </c>
      <c r="G14" s="104">
        <v>0.2</v>
      </c>
      <c r="H14" s="105">
        <v>78</v>
      </c>
      <c r="I14" s="12"/>
      <c r="J14" s="153"/>
      <c r="K14" s="155"/>
      <c r="L14" s="12"/>
      <c r="M14" s="8"/>
      <c r="N14" s="32" t="s">
        <v>42</v>
      </c>
      <c r="O14" s="33">
        <f>0.12*H17+0.12*H13+0.11*D23+0.1*H9+0.1*H20+0.08*D17+0.08*H10+0.08*H22+0.07*D21+0.06*H7+0.04*D7+0.04*D18</f>
        <v>84.64</v>
      </c>
      <c r="P14" s="87">
        <f t="shared" si="2"/>
        <v>85.64</v>
      </c>
      <c r="R14" s="26">
        <f>D33</f>
        <v>3</v>
      </c>
      <c r="S14" s="27">
        <v>0</v>
      </c>
      <c r="T14" s="27">
        <v>0</v>
      </c>
      <c r="U14" s="27">
        <v>1</v>
      </c>
      <c r="V14" s="27">
        <f t="shared" si="0"/>
        <v>2</v>
      </c>
      <c r="W14" s="28">
        <f t="shared" si="1"/>
        <v>3</v>
      </c>
    </row>
    <row r="15" spans="2:23">
      <c r="B15" s="150" t="s">
        <v>115</v>
      </c>
      <c r="C15" s="151"/>
      <c r="D15" s="151"/>
      <c r="E15" s="151"/>
      <c r="F15" s="151"/>
      <c r="G15" s="151"/>
      <c r="H15" s="152"/>
      <c r="I15" s="12"/>
      <c r="J15" s="38" t="s">
        <v>44</v>
      </c>
      <c r="K15" s="68">
        <f>D27</f>
        <v>5</v>
      </c>
      <c r="L15" s="12"/>
      <c r="M15" s="8"/>
      <c r="N15" s="32" t="s">
        <v>45</v>
      </c>
      <c r="O15" s="33">
        <f>0.14*D23+0.12*H13+0.11*H22+0.09*H17+0.08*H9+0.08*H10+0.08*D21+0.07*H7+0.07*H20+0.07*D17+0.05*D7+0.04*H19</f>
        <v>84.47</v>
      </c>
      <c r="P15" s="87">
        <f t="shared" si="2"/>
        <v>85.47</v>
      </c>
      <c r="R15" s="26">
        <f>D33</f>
        <v>3</v>
      </c>
      <c r="S15" s="27">
        <v>0</v>
      </c>
      <c r="T15" s="27">
        <v>0</v>
      </c>
      <c r="U15" s="27">
        <v>1</v>
      </c>
      <c r="V15" s="27">
        <f t="shared" si="0"/>
        <v>2</v>
      </c>
      <c r="W15" s="28">
        <f t="shared" si="1"/>
        <v>3</v>
      </c>
    </row>
    <row r="16" spans="2:23">
      <c r="B16" s="153"/>
      <c r="C16" s="154"/>
      <c r="D16" s="154"/>
      <c r="E16" s="154"/>
      <c r="F16" s="154"/>
      <c r="G16" s="154"/>
      <c r="H16" s="155"/>
      <c r="I16" s="12"/>
      <c r="J16" s="38" t="s">
        <v>48</v>
      </c>
      <c r="K16" s="68">
        <f>H27</f>
        <v>7</v>
      </c>
      <c r="L16" s="12"/>
      <c r="M16" s="8"/>
      <c r="N16" s="32" t="s">
        <v>49</v>
      </c>
      <c r="O16" s="33">
        <f>0.17*H22+0.14*D21+0.13*H13+0.1*D10+0.1*H19+0.1*D23+0.07*D13+0.05*H10+0.05*H20+0.04*D17+0.03*D9+0.02*H7</f>
        <v>80.62</v>
      </c>
      <c r="P16" s="87">
        <f t="shared" si="2"/>
        <v>81.62</v>
      </c>
      <c r="R16" s="26">
        <f>D33</f>
        <v>3</v>
      </c>
      <c r="S16" s="27">
        <v>0</v>
      </c>
      <c r="T16" s="27">
        <v>0</v>
      </c>
      <c r="U16" s="27">
        <v>1</v>
      </c>
      <c r="V16" s="27">
        <f t="shared" si="0"/>
        <v>2</v>
      </c>
      <c r="W16" s="28">
        <f t="shared" si="1"/>
        <v>3</v>
      </c>
    </row>
    <row r="17" spans="2:23">
      <c r="B17" s="80" t="s">
        <v>40</v>
      </c>
      <c r="C17" s="81">
        <v>0.3</v>
      </c>
      <c r="D17" s="106">
        <v>84</v>
      </c>
      <c r="E17" s="96"/>
      <c r="F17" s="96" t="s">
        <v>43</v>
      </c>
      <c r="G17" s="107">
        <v>0.2</v>
      </c>
      <c r="H17" s="108">
        <v>82</v>
      </c>
      <c r="I17" s="12"/>
      <c r="J17" s="38" t="s">
        <v>51</v>
      </c>
      <c r="K17" s="68">
        <f>D28</f>
        <v>14</v>
      </c>
      <c r="L17" s="12"/>
      <c r="M17" s="8"/>
      <c r="N17" s="32" t="s">
        <v>52</v>
      </c>
      <c r="O17" s="33">
        <f>0.21*D27+0.21*H27+0.21*D29+0.21*H28+0.11*H10+0.05*D28</f>
        <v>17.5</v>
      </c>
      <c r="P17" s="87">
        <f t="shared" si="2"/>
        <v>18.5</v>
      </c>
      <c r="R17" s="29">
        <f>D33</f>
        <v>3</v>
      </c>
      <c r="S17" s="30">
        <v>0</v>
      </c>
      <c r="T17" s="30">
        <v>0</v>
      </c>
      <c r="U17" s="30">
        <v>1</v>
      </c>
      <c r="V17" s="30">
        <f t="shared" si="0"/>
        <v>1</v>
      </c>
      <c r="W17" s="31">
        <f t="shared" si="1"/>
        <v>2</v>
      </c>
    </row>
    <row r="18" spans="2:23">
      <c r="B18" s="38" t="s">
        <v>22</v>
      </c>
      <c r="C18" s="48">
        <v>0.5</v>
      </c>
      <c r="D18" s="78">
        <v>82</v>
      </c>
      <c r="E18" s="19"/>
      <c r="F18" s="19" t="s">
        <v>56</v>
      </c>
      <c r="G18" s="41">
        <v>0.45</v>
      </c>
      <c r="H18" s="42">
        <v>63</v>
      </c>
      <c r="I18" s="12"/>
      <c r="J18" s="38" t="s">
        <v>55</v>
      </c>
      <c r="K18" s="68">
        <f>H28</f>
        <v>9</v>
      </c>
      <c r="L18" s="12"/>
      <c r="M18" s="8"/>
      <c r="N18" s="12"/>
      <c r="O18" s="13"/>
      <c r="P18" s="21"/>
    </row>
    <row r="19" spans="2:23">
      <c r="B19" s="38" t="s">
        <v>47</v>
      </c>
      <c r="C19" s="39">
        <v>0.05</v>
      </c>
      <c r="D19" s="91">
        <v>83</v>
      </c>
      <c r="E19" s="92"/>
      <c r="F19" s="19" t="s">
        <v>19</v>
      </c>
      <c r="G19" s="43">
        <v>0.1</v>
      </c>
      <c r="H19" s="44">
        <v>76</v>
      </c>
      <c r="I19" s="12"/>
      <c r="J19" s="69" t="s">
        <v>58</v>
      </c>
      <c r="K19" s="70">
        <f>D7</f>
        <v>86</v>
      </c>
      <c r="L19" s="14"/>
      <c r="M19" s="9"/>
      <c r="N19" s="160" t="s">
        <v>59</v>
      </c>
      <c r="O19" s="161"/>
      <c r="P19" s="162"/>
      <c r="R19" s="145" t="s">
        <v>60</v>
      </c>
      <c r="S19" s="146"/>
      <c r="T19" s="146"/>
      <c r="U19" s="147"/>
    </row>
    <row r="20" spans="2:23">
      <c r="B20" s="38" t="s">
        <v>54</v>
      </c>
      <c r="C20" s="39">
        <v>0.15</v>
      </c>
      <c r="D20" s="91">
        <v>80</v>
      </c>
      <c r="E20" s="89"/>
      <c r="F20" s="19" t="s">
        <v>50</v>
      </c>
      <c r="G20" s="39">
        <v>0.35</v>
      </c>
      <c r="H20" s="40">
        <v>84</v>
      </c>
      <c r="I20" s="12"/>
      <c r="J20" s="71" t="s">
        <v>63</v>
      </c>
      <c r="K20" s="72">
        <f>D29</f>
        <v>15</v>
      </c>
      <c r="L20" s="15"/>
      <c r="M20" s="10"/>
      <c r="N20" s="163"/>
      <c r="O20" s="164"/>
      <c r="P20" s="165"/>
      <c r="R20" s="74" t="s">
        <v>64</v>
      </c>
      <c r="S20" s="75" t="s">
        <v>65</v>
      </c>
      <c r="T20" s="75" t="s">
        <v>66</v>
      </c>
      <c r="U20" s="76" t="s">
        <v>67</v>
      </c>
    </row>
    <row r="21" spans="2:23">
      <c r="B21" s="38" t="s">
        <v>23</v>
      </c>
      <c r="C21" s="43">
        <v>0.3</v>
      </c>
      <c r="D21" s="90">
        <v>83</v>
      </c>
      <c r="E21" s="19"/>
      <c r="F21" s="19" t="s">
        <v>61</v>
      </c>
      <c r="G21" s="41">
        <v>0.2</v>
      </c>
      <c r="H21" s="42">
        <v>83</v>
      </c>
      <c r="I21" s="12"/>
      <c r="L21" s="15"/>
      <c r="M21" s="10"/>
      <c r="N21" s="138" t="s">
        <v>116</v>
      </c>
      <c r="O21" s="139"/>
      <c r="P21" s="140"/>
      <c r="R21" s="26">
        <v>1</v>
      </c>
      <c r="S21" s="27">
        <v>0</v>
      </c>
      <c r="T21" s="27">
        <v>0</v>
      </c>
      <c r="U21" s="28">
        <v>0</v>
      </c>
    </row>
    <row r="22" spans="2:23">
      <c r="B22" s="38" t="s">
        <v>68</v>
      </c>
      <c r="C22" s="41">
        <v>0.2</v>
      </c>
      <c r="D22" s="79">
        <v>78</v>
      </c>
      <c r="E22" s="19"/>
      <c r="F22" s="19" t="s">
        <v>26</v>
      </c>
      <c r="G22" s="43">
        <v>0.3</v>
      </c>
      <c r="H22" s="44">
        <v>85</v>
      </c>
      <c r="I22" s="17"/>
      <c r="J22" s="16"/>
      <c r="K22" s="35"/>
      <c r="L22" s="15"/>
      <c r="M22" s="10"/>
      <c r="N22" s="116" t="s">
        <v>72</v>
      </c>
      <c r="O22" s="143">
        <v>33779</v>
      </c>
      <c r="P22" s="144"/>
      <c r="R22" s="26">
        <v>2</v>
      </c>
      <c r="S22" s="27">
        <v>0</v>
      </c>
      <c r="T22" s="27">
        <v>0</v>
      </c>
      <c r="U22" s="28">
        <v>0</v>
      </c>
    </row>
    <row r="23" spans="2:23">
      <c r="B23" s="38" t="s">
        <v>30</v>
      </c>
      <c r="C23" s="43">
        <v>0.1</v>
      </c>
      <c r="D23" s="90">
        <v>85</v>
      </c>
      <c r="E23" s="19"/>
      <c r="F23" s="19" t="s">
        <v>70</v>
      </c>
      <c r="G23" s="41">
        <v>0.05</v>
      </c>
      <c r="H23" s="42">
        <v>68</v>
      </c>
      <c r="I23" s="12"/>
      <c r="J23" s="12"/>
      <c r="K23" s="21"/>
      <c r="L23" s="12"/>
      <c r="M23" s="8"/>
      <c r="N23" s="117" t="s">
        <v>75</v>
      </c>
      <c r="O23" s="136" t="s">
        <v>76</v>
      </c>
      <c r="P23" s="137"/>
      <c r="R23" s="26">
        <v>3</v>
      </c>
      <c r="S23" s="27">
        <v>1</v>
      </c>
      <c r="T23" s="27">
        <v>1</v>
      </c>
      <c r="U23" s="28">
        <v>1</v>
      </c>
    </row>
    <row r="24" spans="2:23">
      <c r="B24" s="45" t="s">
        <v>57</v>
      </c>
      <c r="C24" s="104">
        <v>0.05</v>
      </c>
      <c r="D24" s="109">
        <v>78</v>
      </c>
      <c r="E24" s="11"/>
      <c r="F24" s="11" t="s">
        <v>73</v>
      </c>
      <c r="G24" s="46">
        <v>0.05</v>
      </c>
      <c r="H24" s="47">
        <v>80</v>
      </c>
      <c r="I24" s="12"/>
      <c r="J24" s="12"/>
      <c r="K24" s="21"/>
      <c r="L24" s="12"/>
      <c r="M24" s="8"/>
      <c r="N24" s="117" t="s">
        <v>78</v>
      </c>
      <c r="O24" s="136" t="s">
        <v>117</v>
      </c>
      <c r="P24" s="137"/>
      <c r="R24" s="26">
        <v>4</v>
      </c>
      <c r="S24" s="27">
        <v>1</v>
      </c>
      <c r="T24" s="27">
        <v>2</v>
      </c>
      <c r="U24" s="28">
        <v>2</v>
      </c>
    </row>
    <row r="25" spans="2:23">
      <c r="B25" s="150" t="s">
        <v>52</v>
      </c>
      <c r="C25" s="151"/>
      <c r="D25" s="151"/>
      <c r="E25" s="151"/>
      <c r="F25" s="151"/>
      <c r="G25" s="151"/>
      <c r="H25" s="152"/>
      <c r="L25" s="12"/>
      <c r="M25" s="8"/>
      <c r="N25" s="117" t="s">
        <v>81</v>
      </c>
      <c r="O25" s="136" t="s">
        <v>118</v>
      </c>
      <c r="P25" s="137"/>
      <c r="R25" s="29">
        <v>5</v>
      </c>
      <c r="S25" s="30">
        <v>2</v>
      </c>
      <c r="T25" s="30">
        <v>2</v>
      </c>
      <c r="U25" s="31">
        <v>3</v>
      </c>
    </row>
    <row r="26" spans="2:23">
      <c r="B26" s="153"/>
      <c r="C26" s="154"/>
      <c r="D26" s="154"/>
      <c r="E26" s="154"/>
      <c r="F26" s="154"/>
      <c r="G26" s="154"/>
      <c r="H26" s="155"/>
      <c r="I26" s="12"/>
      <c r="J26" s="12"/>
      <c r="K26" s="21"/>
      <c r="L26" s="12"/>
      <c r="M26" s="8"/>
      <c r="N26" s="117" t="s">
        <v>83</v>
      </c>
      <c r="O26" s="136" t="s">
        <v>119</v>
      </c>
      <c r="P26" s="137"/>
    </row>
    <row r="27" spans="2:23">
      <c r="B27" s="80" t="s">
        <v>89</v>
      </c>
      <c r="C27" s="110">
        <v>1</v>
      </c>
      <c r="D27" s="111">
        <v>5</v>
      </c>
      <c r="E27" s="96"/>
      <c r="F27" s="96" t="s">
        <v>91</v>
      </c>
      <c r="G27" s="110">
        <v>1</v>
      </c>
      <c r="H27" s="112">
        <v>7</v>
      </c>
      <c r="N27" s="117" t="s">
        <v>85</v>
      </c>
      <c r="O27" s="136" t="s">
        <v>86</v>
      </c>
      <c r="P27" s="137"/>
    </row>
    <row r="28" spans="2:23">
      <c r="B28" s="38" t="s">
        <v>93</v>
      </c>
      <c r="C28" s="58">
        <v>1</v>
      </c>
      <c r="D28" s="93">
        <v>14</v>
      </c>
      <c r="E28" s="5"/>
      <c r="F28" s="19" t="s">
        <v>100</v>
      </c>
      <c r="G28" s="58">
        <v>1</v>
      </c>
      <c r="H28" s="59">
        <v>9</v>
      </c>
      <c r="N28" s="117" t="s">
        <v>87</v>
      </c>
      <c r="O28" s="136" t="s">
        <v>120</v>
      </c>
      <c r="P28" s="137"/>
    </row>
    <row r="29" spans="2:23">
      <c r="B29" s="45" t="s">
        <v>96</v>
      </c>
      <c r="C29" s="60">
        <v>1</v>
      </c>
      <c r="D29" s="113">
        <v>15</v>
      </c>
      <c r="E29" s="125"/>
      <c r="F29" s="125"/>
      <c r="G29" s="114"/>
      <c r="H29" s="126"/>
      <c r="N29" s="117" t="s">
        <v>90</v>
      </c>
      <c r="O29" s="136">
        <v>4</v>
      </c>
      <c r="P29" s="137"/>
    </row>
    <row r="30" spans="2:23">
      <c r="N30" s="118" t="s">
        <v>92</v>
      </c>
      <c r="O30" s="141">
        <v>3</v>
      </c>
      <c r="P30" s="142"/>
    </row>
    <row r="31" spans="2:23">
      <c r="N31" s="121" t="s">
        <v>94</v>
      </c>
      <c r="O31" s="132" t="s">
        <v>95</v>
      </c>
      <c r="P31" s="133"/>
    </row>
    <row r="32" spans="2:23" ht="15" customHeight="1" thickBot="1">
      <c r="N32" s="122" t="s">
        <v>121</v>
      </c>
      <c r="O32" s="134" t="s">
        <v>102</v>
      </c>
      <c r="P32" s="135"/>
    </row>
    <row r="33" spans="2:16" ht="15.75" thickBot="1">
      <c r="B33" s="18" t="s">
        <v>99</v>
      </c>
      <c r="C33" s="19"/>
      <c r="D33" s="18">
        <v>3</v>
      </c>
      <c r="N33" s="123"/>
      <c r="O33" s="128"/>
      <c r="P33" s="129"/>
    </row>
    <row r="34" spans="2:16" ht="15" customHeight="1">
      <c r="B34" s="119"/>
      <c r="C34" s="119"/>
      <c r="D34" s="119"/>
      <c r="E34" s="119"/>
      <c r="F34" s="119"/>
      <c r="G34" s="119"/>
      <c r="H34" s="119"/>
      <c r="N34" s="123"/>
      <c r="O34" s="128"/>
      <c r="P34" s="129"/>
    </row>
    <row r="35" spans="2:16">
      <c r="B35" s="119"/>
      <c r="C35" s="119"/>
      <c r="D35" s="119"/>
      <c r="E35" s="119"/>
      <c r="F35" s="119"/>
      <c r="G35" s="119"/>
      <c r="H35" s="119"/>
      <c r="N35" s="123"/>
      <c r="O35" s="128"/>
      <c r="P35" s="129"/>
    </row>
    <row r="36" spans="2:16">
      <c r="B36" s="119"/>
      <c r="C36" s="119"/>
      <c r="D36" s="119"/>
      <c r="E36" s="119"/>
      <c r="F36" s="119"/>
      <c r="G36" s="119"/>
      <c r="H36" s="119"/>
      <c r="N36" s="123"/>
      <c r="O36" s="128"/>
      <c r="P36" s="129"/>
    </row>
    <row r="37" spans="2:16">
      <c r="B37" s="119"/>
      <c r="C37" s="119"/>
      <c r="D37" s="119"/>
      <c r="E37" s="119"/>
      <c r="F37" s="119"/>
      <c r="G37" s="119"/>
      <c r="H37" s="119"/>
      <c r="N37" s="123"/>
      <c r="O37" s="128"/>
      <c r="P37" s="129"/>
    </row>
    <row r="38" spans="2:16">
      <c r="N38" s="123"/>
      <c r="O38" s="128"/>
      <c r="P38" s="129"/>
    </row>
    <row r="39" spans="2:16">
      <c r="N39" s="124"/>
      <c r="O39" s="130"/>
      <c r="P39" s="131"/>
    </row>
  </sheetData>
  <mergeCells count="32">
    <mergeCell ref="O26:P26"/>
    <mergeCell ref="O27:P27"/>
    <mergeCell ref="B5:H6"/>
    <mergeCell ref="B11:H12"/>
    <mergeCell ref="B15:H16"/>
    <mergeCell ref="B25:H26"/>
    <mergeCell ref="J13:K14"/>
    <mergeCell ref="N21:P21"/>
    <mergeCell ref="O22:P22"/>
    <mergeCell ref="O23:P23"/>
    <mergeCell ref="O24:P24"/>
    <mergeCell ref="O25:P25"/>
    <mergeCell ref="R19:U19"/>
    <mergeCell ref="N19:P20"/>
    <mergeCell ref="B1:W3"/>
    <mergeCell ref="J5:K6"/>
    <mergeCell ref="N5:N6"/>
    <mergeCell ref="O5:O6"/>
    <mergeCell ref="P5:P6"/>
    <mergeCell ref="R5:W5"/>
    <mergeCell ref="O28:P28"/>
    <mergeCell ref="O29:P29"/>
    <mergeCell ref="O30:P30"/>
    <mergeCell ref="O31:P31"/>
    <mergeCell ref="O32:P32"/>
    <mergeCell ref="O38:P38"/>
    <mergeCell ref="O39:P39"/>
    <mergeCell ref="O33:P33"/>
    <mergeCell ref="O34:P34"/>
    <mergeCell ref="O35:P35"/>
    <mergeCell ref="O36:P36"/>
    <mergeCell ref="O37:P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W39"/>
  <sheetViews>
    <sheetView workbookViewId="0" xr3:uid="{842E5F09-E766-5B8D-85AF-A39847EA96FD}">
      <selection activeCell="O7" sqref="O7"/>
    </sheetView>
  </sheetViews>
  <sheetFormatPr defaultRowHeight="15"/>
  <cols>
    <col min="1" max="1" width="1.28515625" customWidth="1"/>
    <col min="2" max="2" width="17.85546875" style="1" customWidth="1"/>
    <col min="3" max="3" width="7.42578125" style="1" customWidth="1"/>
    <col min="4" max="4" width="11" style="1" customWidth="1"/>
    <col min="5" max="5" width="1.28515625" style="1" customWidth="1"/>
    <col min="6" max="6" width="17.85546875" style="1" customWidth="1"/>
    <col min="7" max="7" width="7.42578125" style="20" customWidth="1"/>
    <col min="8" max="8" width="11" style="1" customWidth="1"/>
    <col min="9" max="9" width="1.28515625" style="1" customWidth="1"/>
    <col min="10" max="10" width="9.140625" style="1"/>
    <col min="11" max="11" width="11" style="22" customWidth="1"/>
    <col min="12" max="12" width="1.28515625" style="1" customWidth="1"/>
    <col min="13" max="13" width="1.28515625" customWidth="1"/>
    <col min="14" max="14" width="17.42578125" style="1" customWidth="1"/>
    <col min="15" max="15" width="12.42578125" style="20" customWidth="1"/>
    <col min="16" max="16" width="12.42578125" style="22" customWidth="1"/>
    <col min="17" max="17" width="1.28515625" customWidth="1"/>
    <col min="18" max="22" width="7.5703125" style="1" customWidth="1"/>
    <col min="23" max="23" width="7.5703125" customWidth="1"/>
  </cols>
  <sheetData>
    <row r="1" spans="2:23">
      <c r="B1" s="148" t="s">
        <v>122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</row>
    <row r="2" spans="2:23"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</row>
    <row r="3" spans="2:23" ht="15.75" thickBot="1"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</row>
    <row r="4" spans="2:23" ht="15" customHeight="1"/>
    <row r="5" spans="2:23">
      <c r="B5" s="150" t="s">
        <v>123</v>
      </c>
      <c r="C5" s="151"/>
      <c r="D5" s="152"/>
      <c r="E5" s="115"/>
      <c r="F5" s="150" t="s">
        <v>115</v>
      </c>
      <c r="G5" s="151"/>
      <c r="H5" s="152"/>
      <c r="I5" s="36"/>
      <c r="J5" s="150" t="s">
        <v>3</v>
      </c>
      <c r="K5" s="152"/>
      <c r="L5" s="12"/>
      <c r="M5" s="8"/>
      <c r="N5" s="150" t="s">
        <v>4</v>
      </c>
      <c r="O5" s="156" t="s">
        <v>5</v>
      </c>
      <c r="P5" s="158" t="s">
        <v>6</v>
      </c>
      <c r="Q5" s="73"/>
      <c r="R5" s="145" t="s">
        <v>7</v>
      </c>
      <c r="S5" s="146"/>
      <c r="T5" s="146"/>
      <c r="U5" s="146"/>
      <c r="V5" s="146"/>
      <c r="W5" s="147"/>
    </row>
    <row r="6" spans="2:23">
      <c r="B6" s="153"/>
      <c r="C6" s="154"/>
      <c r="D6" s="155"/>
      <c r="E6" s="115"/>
      <c r="F6" s="153"/>
      <c r="G6" s="154"/>
      <c r="H6" s="155"/>
      <c r="I6" s="36"/>
      <c r="J6" s="153"/>
      <c r="K6" s="155"/>
      <c r="L6" s="12"/>
      <c r="M6" s="8"/>
      <c r="N6" s="153"/>
      <c r="O6" s="157"/>
      <c r="P6" s="159"/>
      <c r="Q6" s="73"/>
      <c r="R6" s="74" t="s">
        <v>8</v>
      </c>
      <c r="S6" s="75" t="s">
        <v>9</v>
      </c>
      <c r="T6" s="75" t="s">
        <v>10</v>
      </c>
      <c r="U6" s="75" t="s">
        <v>11</v>
      </c>
      <c r="V6" s="75" t="s">
        <v>12</v>
      </c>
      <c r="W6" s="76" t="s">
        <v>13</v>
      </c>
    </row>
    <row r="7" spans="2:23">
      <c r="B7" s="80" t="s">
        <v>80</v>
      </c>
      <c r="C7" s="83">
        <v>0.2</v>
      </c>
      <c r="D7" s="84">
        <v>78</v>
      </c>
      <c r="E7" s="19"/>
      <c r="F7" s="80" t="s">
        <v>40</v>
      </c>
      <c r="G7" s="81">
        <v>0.3</v>
      </c>
      <c r="H7" s="82">
        <v>83</v>
      </c>
      <c r="I7" s="12"/>
      <c r="J7" s="38" t="s">
        <v>16</v>
      </c>
      <c r="K7" s="62">
        <f>C11*D11+C16*D16</f>
        <v>75.5</v>
      </c>
      <c r="L7" s="12"/>
      <c r="M7" s="8"/>
      <c r="N7" s="32" t="s">
        <v>17</v>
      </c>
      <c r="O7" s="33">
        <f>0.18*H11+0.13*D9+0.1*H13+0.1*H7+0.1*H19+0.08*D15+0.07*H10+0.05*D16+0.05*D18+0.05*H18+0.04*D11+0.03*H15+0.02*H22</f>
        <v>81.639999999999986</v>
      </c>
      <c r="P7" s="87">
        <f>IF(R7=3,U7,IF(R7=4,V7,IF(R7=5,W7)))+O7</f>
        <v>83.639999999999986</v>
      </c>
      <c r="R7" s="26">
        <f>D33</f>
        <v>4</v>
      </c>
      <c r="S7" s="27">
        <v>0</v>
      </c>
      <c r="T7" s="27">
        <v>0</v>
      </c>
      <c r="U7" s="27">
        <v>1</v>
      </c>
      <c r="V7" s="27">
        <f t="shared" ref="V7:V17" si="0">IF(O7&gt;66.67,2,1)</f>
        <v>2</v>
      </c>
      <c r="W7" s="28">
        <f t="shared" ref="W7:W17" si="1">IF(O7&gt;75,3,2)</f>
        <v>3</v>
      </c>
    </row>
    <row r="8" spans="2:23">
      <c r="B8" s="38" t="s">
        <v>15</v>
      </c>
      <c r="C8" s="43">
        <v>0.2</v>
      </c>
      <c r="D8" s="44">
        <v>66</v>
      </c>
      <c r="E8" s="19"/>
      <c r="F8" s="38" t="s">
        <v>43</v>
      </c>
      <c r="G8" s="39">
        <v>0.2</v>
      </c>
      <c r="H8" s="40">
        <v>67</v>
      </c>
      <c r="I8" s="12"/>
      <c r="J8" s="38" t="s">
        <v>20</v>
      </c>
      <c r="K8" s="63">
        <f>C9*D9+G11*H11+G15*H15+G17*H17+G19*H19+G22*H22</f>
        <v>82.600000000000009</v>
      </c>
      <c r="L8" s="12"/>
      <c r="M8" s="8"/>
      <c r="N8" s="32" t="s">
        <v>21</v>
      </c>
      <c r="O8" s="33">
        <f>0.15*H7+0.14*H10+0.13*D9+0.11*H11+0.09*H18+0.09*D15+0.08*D10+0.05*D16+0.05*H19+0.05*D11+0.04*H15+0.02*H13</f>
        <v>82.17</v>
      </c>
      <c r="P8" s="87">
        <f t="shared" ref="P8:P17" si="2">IF(R8=3,U8,IF(R8=4,V8,IF(R8=5,W8)))+O8</f>
        <v>84.17</v>
      </c>
      <c r="R8" s="26">
        <f>D33</f>
        <v>4</v>
      </c>
      <c r="S8" s="27">
        <v>0</v>
      </c>
      <c r="T8" s="27">
        <v>0</v>
      </c>
      <c r="U8" s="27">
        <v>1</v>
      </c>
      <c r="V8" s="27">
        <f t="shared" si="0"/>
        <v>2</v>
      </c>
      <c r="W8" s="28">
        <f t="shared" si="1"/>
        <v>3</v>
      </c>
    </row>
    <row r="9" spans="2:23">
      <c r="B9" s="38" t="s">
        <v>53</v>
      </c>
      <c r="C9" s="41">
        <v>0.05</v>
      </c>
      <c r="D9" s="42">
        <v>81</v>
      </c>
      <c r="E9" s="19"/>
      <c r="F9" s="38" t="s">
        <v>57</v>
      </c>
      <c r="G9" s="39">
        <v>0.05</v>
      </c>
      <c r="H9" s="40">
        <v>80</v>
      </c>
      <c r="I9" s="12"/>
      <c r="J9" s="38" t="s">
        <v>24</v>
      </c>
      <c r="K9" s="64">
        <f>C10*D10+G8*H8+G9*H9+G12*H12+G14*H14+G18*H18</f>
        <v>81.199999999999989</v>
      </c>
      <c r="L9" s="12"/>
      <c r="M9" s="8"/>
      <c r="N9" s="32" t="s">
        <v>25</v>
      </c>
      <c r="O9" s="33">
        <f>0.16*H10+0.14*H7+0.1*H11+0.09*D9+0.09*H8+0.09*H18+0.07*D11+0.07*D15+0.06*D16+0.06*D10+0.04*H15+0.03*D12</f>
        <v>79.86999999999999</v>
      </c>
      <c r="P9" s="87">
        <f t="shared" si="2"/>
        <v>81.86999999999999</v>
      </c>
      <c r="R9" s="26">
        <f>D33</f>
        <v>4</v>
      </c>
      <c r="S9" s="27">
        <v>0</v>
      </c>
      <c r="T9" s="27">
        <v>0</v>
      </c>
      <c r="U9" s="27">
        <v>1</v>
      </c>
      <c r="V9" s="27">
        <f t="shared" si="0"/>
        <v>2</v>
      </c>
      <c r="W9" s="28">
        <f t="shared" si="1"/>
        <v>3</v>
      </c>
    </row>
    <row r="10" spans="2:23">
      <c r="B10" s="38" t="s">
        <v>41</v>
      </c>
      <c r="C10" s="39">
        <v>0.2</v>
      </c>
      <c r="D10" s="40">
        <v>85</v>
      </c>
      <c r="E10" s="19"/>
      <c r="F10" s="38" t="s">
        <v>22</v>
      </c>
      <c r="G10" s="48">
        <v>0.5</v>
      </c>
      <c r="H10" s="49">
        <v>81</v>
      </c>
      <c r="I10" s="12"/>
      <c r="J10" s="38" t="s">
        <v>27</v>
      </c>
      <c r="K10" s="65">
        <f>C12*D12+C13*D13+G7*H7+G10*H10+C15*D15</f>
        <v>78.8</v>
      </c>
      <c r="L10" s="12"/>
      <c r="M10" s="8"/>
      <c r="N10" s="32" t="s">
        <v>28</v>
      </c>
      <c r="O10" s="33">
        <f>0.16*H18+0.15*H7+0.14*D10+0.13*H10+0.09*D9+0.07*D15+0.07*H11+0.05*H15+0.04*H14+0.04*D11+0.03*D16+0.03*D12</f>
        <v>82.260000000000019</v>
      </c>
      <c r="P10" s="87">
        <f t="shared" si="2"/>
        <v>84.260000000000019</v>
      </c>
      <c r="R10" s="26">
        <f>D33</f>
        <v>4</v>
      </c>
      <c r="S10" s="27">
        <v>0</v>
      </c>
      <c r="T10" s="27">
        <v>0</v>
      </c>
      <c r="U10" s="27">
        <v>1</v>
      </c>
      <c r="V10" s="27">
        <f t="shared" si="0"/>
        <v>2</v>
      </c>
      <c r="W10" s="28">
        <f t="shared" si="1"/>
        <v>3</v>
      </c>
    </row>
    <row r="11" spans="2:23">
      <c r="B11" s="38" t="s">
        <v>14</v>
      </c>
      <c r="C11" s="52">
        <v>0.45</v>
      </c>
      <c r="D11" s="53">
        <v>70</v>
      </c>
      <c r="E11" s="115"/>
      <c r="F11" s="38" t="s">
        <v>56</v>
      </c>
      <c r="G11" s="41">
        <v>0.45</v>
      </c>
      <c r="H11" s="42">
        <v>82</v>
      </c>
      <c r="I11" s="12"/>
      <c r="J11" s="38" t="s">
        <v>31</v>
      </c>
      <c r="K11" s="66">
        <f>C8*D8+G13*H13+G16*H16+G20*H20+G21*H21</f>
        <v>70.400000000000006</v>
      </c>
      <c r="L11" s="12"/>
      <c r="M11" s="8"/>
      <c r="N11" s="32" t="s">
        <v>32</v>
      </c>
      <c r="O11" s="33">
        <f>0.15*H10+0.13*H7+0.11*H18+0.1*H8+0.08*D9+0.07*D10+0.07*D11+0.07*D15+0.06*H11+0.06*D16+0.05*D17+0.05*H14</f>
        <v>80.550000000000011</v>
      </c>
      <c r="P11" s="87">
        <f t="shared" si="2"/>
        <v>82.550000000000011</v>
      </c>
      <c r="R11" s="26">
        <f>D33</f>
        <v>4</v>
      </c>
      <c r="S11" s="27">
        <v>0</v>
      </c>
      <c r="T11" s="27">
        <v>0</v>
      </c>
      <c r="U11" s="27">
        <v>1</v>
      </c>
      <c r="V11" s="27">
        <f t="shared" si="0"/>
        <v>2</v>
      </c>
      <c r="W11" s="28">
        <f t="shared" si="1"/>
        <v>3</v>
      </c>
    </row>
    <row r="12" spans="2:23">
      <c r="B12" s="38" t="s">
        <v>29</v>
      </c>
      <c r="C12" s="48">
        <v>0.1</v>
      </c>
      <c r="D12" s="49">
        <v>64</v>
      </c>
      <c r="E12" s="115"/>
      <c r="F12" s="38" t="s">
        <v>47</v>
      </c>
      <c r="G12" s="39">
        <v>0.05</v>
      </c>
      <c r="H12" s="40">
        <v>85</v>
      </c>
      <c r="I12" s="12"/>
      <c r="J12" s="45" t="s">
        <v>35</v>
      </c>
      <c r="K12" s="67">
        <f>C7*D7+C14*D14+C17*D17+C18*D18</f>
        <v>86.35</v>
      </c>
      <c r="L12" s="12"/>
      <c r="M12" s="8"/>
      <c r="N12" s="32" t="s">
        <v>36</v>
      </c>
      <c r="O12" s="33">
        <f>0.17*H18+0.14*H7+0.13*H14+0.13*D10+0.08*D15+0.07*H10+0.06*D17+0.06*D9+0.05*D8+0.05*H21+0.04*H15+0.02*H11</f>
        <v>82.77</v>
      </c>
      <c r="P12" s="87">
        <f t="shared" si="2"/>
        <v>84.77</v>
      </c>
      <c r="R12" s="26">
        <f>D33</f>
        <v>4</v>
      </c>
      <c r="S12" s="27">
        <v>0</v>
      </c>
      <c r="T12" s="27">
        <v>0</v>
      </c>
      <c r="U12" s="27">
        <v>1</v>
      </c>
      <c r="V12" s="27">
        <f t="shared" si="0"/>
        <v>2</v>
      </c>
      <c r="W12" s="28">
        <f t="shared" si="1"/>
        <v>3</v>
      </c>
    </row>
    <row r="13" spans="2:23">
      <c r="B13" s="38" t="s">
        <v>33</v>
      </c>
      <c r="C13" s="48">
        <v>0.05</v>
      </c>
      <c r="D13" s="49">
        <v>55</v>
      </c>
      <c r="E13" s="89"/>
      <c r="F13" s="38" t="s">
        <v>19</v>
      </c>
      <c r="G13" s="43">
        <v>0.1</v>
      </c>
      <c r="H13" s="44">
        <v>74</v>
      </c>
      <c r="I13" s="12"/>
      <c r="J13" s="150" t="s">
        <v>38</v>
      </c>
      <c r="K13" s="152"/>
      <c r="L13" s="12"/>
      <c r="M13" s="8"/>
      <c r="N13" s="32" t="s">
        <v>39</v>
      </c>
      <c r="O13" s="33">
        <f>0.14*D8+0.14*H18+0.12*H21+0.1*H14+0.1*H7+0.09*H16+0.07*D15+0.06*D17+0.05*D7+0.05*H20+0.04*D10+0.04*D18</f>
        <v>78.750000000000014</v>
      </c>
      <c r="P13" s="87">
        <f t="shared" si="2"/>
        <v>80.750000000000014</v>
      </c>
      <c r="R13" s="26">
        <f>D33</f>
        <v>4</v>
      </c>
      <c r="S13" s="27">
        <v>0</v>
      </c>
      <c r="T13" s="27">
        <v>0</v>
      </c>
      <c r="U13" s="27">
        <v>1</v>
      </c>
      <c r="V13" s="27">
        <f t="shared" si="0"/>
        <v>2</v>
      </c>
      <c r="W13" s="28">
        <f t="shared" si="1"/>
        <v>3</v>
      </c>
    </row>
    <row r="14" spans="2:23">
      <c r="B14" s="38" t="s">
        <v>71</v>
      </c>
      <c r="C14" s="54">
        <v>0.05</v>
      </c>
      <c r="D14" s="55">
        <v>65</v>
      </c>
      <c r="E14" s="19"/>
      <c r="F14" s="38" t="s">
        <v>54</v>
      </c>
      <c r="G14" s="39">
        <v>0.15</v>
      </c>
      <c r="H14" s="40">
        <v>83</v>
      </c>
      <c r="I14" s="12"/>
      <c r="J14" s="153"/>
      <c r="K14" s="155"/>
      <c r="L14" s="12"/>
      <c r="M14" s="8"/>
      <c r="N14" s="32" t="s">
        <v>42</v>
      </c>
      <c r="O14" s="33">
        <f>0.12*H8+0.12*D8+0.11*H20+0.1*D17+0.1*H18+0.08*H7+0.08*D15+0.08*H21+0.07*H16+0.06*D16+0.04*D11+0.04*H10</f>
        <v>76.339999999999989</v>
      </c>
      <c r="P14" s="87">
        <f t="shared" si="2"/>
        <v>78.339999999999989</v>
      </c>
      <c r="R14" s="26">
        <f>D33</f>
        <v>4</v>
      </c>
      <c r="S14" s="27">
        <v>0</v>
      </c>
      <c r="T14" s="27">
        <v>0</v>
      </c>
      <c r="U14" s="27">
        <v>1</v>
      </c>
      <c r="V14" s="27">
        <f t="shared" si="0"/>
        <v>2</v>
      </c>
      <c r="W14" s="28">
        <f t="shared" si="1"/>
        <v>3</v>
      </c>
    </row>
    <row r="15" spans="2:23">
      <c r="B15" s="38" t="s">
        <v>37</v>
      </c>
      <c r="C15" s="48">
        <v>0.05</v>
      </c>
      <c r="D15" s="49">
        <v>85</v>
      </c>
      <c r="E15" s="115"/>
      <c r="F15" s="38" t="s">
        <v>68</v>
      </c>
      <c r="G15" s="41">
        <v>0.2</v>
      </c>
      <c r="H15" s="42">
        <v>84</v>
      </c>
      <c r="I15" s="12"/>
      <c r="J15" s="38" t="s">
        <v>44</v>
      </c>
      <c r="K15" s="68">
        <f>H23</f>
        <v>13</v>
      </c>
      <c r="L15" s="12"/>
      <c r="M15" s="8"/>
      <c r="N15" s="32" t="s">
        <v>45</v>
      </c>
      <c r="O15" s="33">
        <f>0.14*H20+0.12*D8+0.11*H21+0.09*H8+0.08*D17+0.08*D15+0.08*H16+0.07*D16+0.07*H18+0.07*H7+0.05*D11+0.04*H13</f>
        <v>75.64</v>
      </c>
      <c r="P15" s="87">
        <f t="shared" si="2"/>
        <v>77.64</v>
      </c>
      <c r="R15" s="26">
        <f>D33</f>
        <v>4</v>
      </c>
      <c r="S15" s="27">
        <v>0</v>
      </c>
      <c r="T15" s="27">
        <v>0</v>
      </c>
      <c r="U15" s="27">
        <v>1</v>
      </c>
      <c r="V15" s="27">
        <f t="shared" si="0"/>
        <v>2</v>
      </c>
      <c r="W15" s="28">
        <f t="shared" si="1"/>
        <v>3</v>
      </c>
    </row>
    <row r="16" spans="2:23">
      <c r="B16" s="38" t="s">
        <v>18</v>
      </c>
      <c r="C16" s="52">
        <v>0.55000000000000004</v>
      </c>
      <c r="D16" s="53">
        <v>80</v>
      </c>
      <c r="E16" s="115"/>
      <c r="F16" s="38" t="s">
        <v>23</v>
      </c>
      <c r="G16" s="43">
        <v>0.3</v>
      </c>
      <c r="H16" s="44">
        <v>63</v>
      </c>
      <c r="I16" s="12"/>
      <c r="J16" s="38" t="s">
        <v>48</v>
      </c>
      <c r="K16" s="68">
        <f>H24</f>
        <v>14</v>
      </c>
      <c r="L16" s="12"/>
      <c r="M16" s="8"/>
      <c r="N16" s="32" t="s">
        <v>49</v>
      </c>
      <c r="O16" s="33">
        <f>0.17*H21+0.14*H16+0.13*D8+0.1*D18+0.1*H13+0.1*H20+0.07*D7+0.05*D15+0.05*H18+0.04*H7+0.03*D14+0.02*D16</f>
        <v>75.64</v>
      </c>
      <c r="P16" s="87">
        <f t="shared" si="2"/>
        <v>77.64</v>
      </c>
      <c r="R16" s="26">
        <f>D33</f>
        <v>4</v>
      </c>
      <c r="S16" s="27">
        <v>0</v>
      </c>
      <c r="T16" s="27">
        <v>0</v>
      </c>
      <c r="U16" s="27">
        <v>1</v>
      </c>
      <c r="V16" s="27">
        <f t="shared" si="0"/>
        <v>2</v>
      </c>
      <c r="W16" s="28">
        <f t="shared" si="1"/>
        <v>3</v>
      </c>
    </row>
    <row r="17" spans="2:23">
      <c r="B17" s="38" t="s">
        <v>74</v>
      </c>
      <c r="C17" s="54">
        <v>0.25</v>
      </c>
      <c r="D17" s="55">
        <v>86</v>
      </c>
      <c r="E17" s="19"/>
      <c r="F17" s="38" t="s">
        <v>73</v>
      </c>
      <c r="G17" s="41">
        <v>0.05</v>
      </c>
      <c r="H17" s="42">
        <v>85</v>
      </c>
      <c r="I17" s="12"/>
      <c r="J17" s="38" t="s">
        <v>51</v>
      </c>
      <c r="K17" s="68">
        <f>H25</f>
        <v>6</v>
      </c>
      <c r="L17" s="12"/>
      <c r="M17" s="8"/>
      <c r="N17" s="32" t="s">
        <v>52</v>
      </c>
      <c r="O17" s="33">
        <f>0.21*H23+0.21*H24+0.21*H26+0.21*H27+0.11*D15+0.05*H25</f>
        <v>19.52</v>
      </c>
      <c r="P17" s="87">
        <f t="shared" si="2"/>
        <v>20.52</v>
      </c>
      <c r="R17" s="29">
        <f>D33</f>
        <v>4</v>
      </c>
      <c r="S17" s="30">
        <v>0</v>
      </c>
      <c r="T17" s="30">
        <v>0</v>
      </c>
      <c r="U17" s="30">
        <v>1</v>
      </c>
      <c r="V17" s="30">
        <f t="shared" si="0"/>
        <v>1</v>
      </c>
      <c r="W17" s="31">
        <f t="shared" si="1"/>
        <v>2</v>
      </c>
    </row>
    <row r="18" spans="2:23">
      <c r="B18" s="45" t="s">
        <v>77</v>
      </c>
      <c r="C18" s="85">
        <v>0.5</v>
      </c>
      <c r="D18" s="86">
        <v>92</v>
      </c>
      <c r="E18" s="19"/>
      <c r="F18" s="38" t="s">
        <v>50</v>
      </c>
      <c r="G18" s="39">
        <v>0.35</v>
      </c>
      <c r="H18" s="40">
        <v>86</v>
      </c>
      <c r="I18" s="12"/>
      <c r="J18" s="38" t="s">
        <v>55</v>
      </c>
      <c r="K18" s="68">
        <f>H27</f>
        <v>8</v>
      </c>
      <c r="L18" s="12"/>
      <c r="M18" s="8"/>
      <c r="N18" s="12"/>
      <c r="O18" s="13"/>
      <c r="P18" s="21"/>
    </row>
    <row r="19" spans="2:23">
      <c r="E19" s="89"/>
      <c r="F19" s="38" t="s">
        <v>61</v>
      </c>
      <c r="G19" s="41">
        <v>0.2</v>
      </c>
      <c r="H19" s="42">
        <v>86</v>
      </c>
      <c r="I19" s="12"/>
      <c r="J19" s="69" t="s">
        <v>58</v>
      </c>
      <c r="K19" s="70">
        <f>D11</f>
        <v>70</v>
      </c>
      <c r="L19" s="14"/>
      <c r="M19" s="9"/>
      <c r="N19" s="160" t="s">
        <v>59</v>
      </c>
      <c r="O19" s="161"/>
      <c r="P19" s="162"/>
      <c r="R19" s="145" t="s">
        <v>60</v>
      </c>
      <c r="S19" s="146"/>
      <c r="T19" s="146"/>
      <c r="U19" s="147"/>
    </row>
    <row r="20" spans="2:23">
      <c r="E20" s="89"/>
      <c r="F20" s="38" t="s">
        <v>30</v>
      </c>
      <c r="G20" s="43">
        <v>0.1</v>
      </c>
      <c r="H20" s="44">
        <v>75</v>
      </c>
      <c r="I20" s="12"/>
      <c r="J20" s="71" t="s">
        <v>63</v>
      </c>
      <c r="K20" s="72">
        <f>H26</f>
        <v>12</v>
      </c>
      <c r="L20" s="15"/>
      <c r="M20" s="10"/>
      <c r="N20" s="163"/>
      <c r="O20" s="164"/>
      <c r="P20" s="165"/>
      <c r="R20" s="74" t="s">
        <v>64</v>
      </c>
      <c r="S20" s="75" t="s">
        <v>65</v>
      </c>
      <c r="T20" s="75" t="s">
        <v>66</v>
      </c>
      <c r="U20" s="76" t="s">
        <v>67</v>
      </c>
    </row>
    <row r="21" spans="2:23">
      <c r="E21" s="19"/>
      <c r="F21" s="38" t="s">
        <v>26</v>
      </c>
      <c r="G21" s="43">
        <v>0.3</v>
      </c>
      <c r="H21" s="44">
        <v>78</v>
      </c>
      <c r="I21" s="12"/>
      <c r="L21" s="15"/>
      <c r="M21" s="10"/>
      <c r="N21" s="138" t="s">
        <v>124</v>
      </c>
      <c r="O21" s="139"/>
      <c r="P21" s="140"/>
      <c r="R21" s="26">
        <v>1</v>
      </c>
      <c r="S21" s="27">
        <v>0</v>
      </c>
      <c r="T21" s="27">
        <v>0</v>
      </c>
      <c r="U21" s="28">
        <v>0</v>
      </c>
    </row>
    <row r="22" spans="2:23">
      <c r="E22" s="19"/>
      <c r="F22" s="38" t="s">
        <v>70</v>
      </c>
      <c r="G22" s="41">
        <v>0.05</v>
      </c>
      <c r="H22" s="42">
        <v>68</v>
      </c>
      <c r="I22" s="17"/>
      <c r="J22" s="16"/>
      <c r="K22" s="35"/>
      <c r="L22" s="15"/>
      <c r="M22" s="10"/>
      <c r="N22" s="116" t="s">
        <v>72</v>
      </c>
      <c r="O22" s="143">
        <v>30449</v>
      </c>
      <c r="P22" s="144"/>
      <c r="R22" s="26">
        <v>2</v>
      </c>
      <c r="S22" s="27">
        <v>0</v>
      </c>
      <c r="T22" s="27">
        <v>0</v>
      </c>
      <c r="U22" s="28">
        <v>0</v>
      </c>
    </row>
    <row r="23" spans="2:23">
      <c r="E23" s="19"/>
      <c r="F23" s="38" t="s">
        <v>89</v>
      </c>
      <c r="G23" s="58">
        <v>1</v>
      </c>
      <c r="H23" s="59">
        <v>13</v>
      </c>
      <c r="I23" s="12"/>
      <c r="J23" s="12"/>
      <c r="K23" s="21"/>
      <c r="L23" s="12"/>
      <c r="M23" s="8"/>
      <c r="N23" s="117" t="s">
        <v>75</v>
      </c>
      <c r="O23" s="136" t="s">
        <v>125</v>
      </c>
      <c r="P23" s="137"/>
      <c r="R23" s="26">
        <v>3</v>
      </c>
      <c r="S23" s="27">
        <v>1</v>
      </c>
      <c r="T23" s="27">
        <v>1</v>
      </c>
      <c r="U23" s="28">
        <v>1</v>
      </c>
    </row>
    <row r="24" spans="2:23">
      <c r="E24" s="19"/>
      <c r="F24" s="38" t="s">
        <v>91</v>
      </c>
      <c r="G24" s="58">
        <v>1</v>
      </c>
      <c r="H24" s="59">
        <v>14</v>
      </c>
      <c r="I24" s="12"/>
      <c r="J24" s="12"/>
      <c r="K24" s="21"/>
      <c r="L24" s="12"/>
      <c r="M24" s="8"/>
      <c r="N24" s="117" t="s">
        <v>78</v>
      </c>
      <c r="O24" s="136" t="s">
        <v>126</v>
      </c>
      <c r="P24" s="137"/>
      <c r="R24" s="26">
        <v>4</v>
      </c>
      <c r="S24" s="27">
        <v>1</v>
      </c>
      <c r="T24" s="27">
        <v>2</v>
      </c>
      <c r="U24" s="28">
        <v>2</v>
      </c>
    </row>
    <row r="25" spans="2:23">
      <c r="B25" s="115"/>
      <c r="C25" s="115"/>
      <c r="D25" s="115"/>
      <c r="E25" s="115"/>
      <c r="F25" s="38" t="s">
        <v>93</v>
      </c>
      <c r="G25" s="58">
        <v>1</v>
      </c>
      <c r="H25" s="59">
        <v>6</v>
      </c>
      <c r="L25" s="12"/>
      <c r="M25" s="8"/>
      <c r="N25" s="117" t="s">
        <v>81</v>
      </c>
      <c r="O25" s="136" t="s">
        <v>127</v>
      </c>
      <c r="P25" s="137"/>
      <c r="R25" s="29">
        <v>5</v>
      </c>
      <c r="S25" s="30">
        <v>2</v>
      </c>
      <c r="T25" s="30">
        <v>2</v>
      </c>
      <c r="U25" s="31">
        <v>3</v>
      </c>
    </row>
    <row r="26" spans="2:23">
      <c r="E26" s="115"/>
      <c r="F26" s="38" t="s">
        <v>96</v>
      </c>
      <c r="G26" s="58">
        <v>1</v>
      </c>
      <c r="H26" s="59">
        <v>12</v>
      </c>
      <c r="I26" s="12"/>
      <c r="J26" s="12"/>
      <c r="K26" s="21"/>
      <c r="L26" s="12"/>
      <c r="M26" s="8"/>
      <c r="N26" s="117" t="s">
        <v>83</v>
      </c>
      <c r="O26" s="136" t="s">
        <v>128</v>
      </c>
      <c r="P26" s="137"/>
    </row>
    <row r="27" spans="2:23">
      <c r="B27" s="5"/>
      <c r="C27" s="5"/>
      <c r="D27" s="5"/>
      <c r="E27" s="19"/>
      <c r="F27" s="45" t="s">
        <v>100</v>
      </c>
      <c r="G27" s="60">
        <v>1</v>
      </c>
      <c r="H27" s="61">
        <v>8</v>
      </c>
      <c r="N27" s="117" t="s">
        <v>85</v>
      </c>
      <c r="O27" s="136" t="s">
        <v>129</v>
      </c>
      <c r="P27" s="137"/>
    </row>
    <row r="28" spans="2:23">
      <c r="B28" s="5"/>
      <c r="C28" s="5"/>
      <c r="D28" s="5"/>
      <c r="E28" s="19"/>
      <c r="H28"/>
      <c r="N28" s="117" t="s">
        <v>87</v>
      </c>
      <c r="O28" s="136" t="s">
        <v>130</v>
      </c>
      <c r="P28" s="137"/>
    </row>
    <row r="29" spans="2:23">
      <c r="B29" s="5"/>
      <c r="C29" s="5"/>
      <c r="D29" s="5"/>
      <c r="E29" s="5"/>
      <c r="N29" s="117" t="s">
        <v>90</v>
      </c>
      <c r="O29" s="136">
        <v>4</v>
      </c>
      <c r="P29" s="137"/>
    </row>
    <row r="30" spans="2:23">
      <c r="B30" s="5"/>
      <c r="C30" s="5"/>
      <c r="D30" s="5"/>
      <c r="E30" s="5"/>
      <c r="N30" s="118" t="s">
        <v>92</v>
      </c>
      <c r="O30" s="141">
        <v>3</v>
      </c>
      <c r="P30" s="142"/>
    </row>
    <row r="31" spans="2:23">
      <c r="B31" s="5"/>
      <c r="C31" s="5"/>
      <c r="D31" s="5"/>
      <c r="E31" s="5"/>
      <c r="N31" s="121" t="s">
        <v>94</v>
      </c>
      <c r="O31" s="132" t="s">
        <v>95</v>
      </c>
      <c r="P31" s="133"/>
    </row>
    <row r="32" spans="2:23" ht="15" customHeight="1" thickBot="1">
      <c r="B32" s="5"/>
      <c r="C32" s="5"/>
      <c r="D32" s="5"/>
      <c r="E32" s="5"/>
      <c r="N32" s="122" t="s">
        <v>77</v>
      </c>
      <c r="O32" s="134" t="s">
        <v>131</v>
      </c>
      <c r="P32" s="135"/>
    </row>
    <row r="33" spans="2:16" ht="15.75" thickBot="1">
      <c r="B33" s="18" t="s">
        <v>99</v>
      </c>
      <c r="C33" s="19"/>
      <c r="D33" s="18">
        <v>4</v>
      </c>
      <c r="N33" s="123"/>
      <c r="O33" s="128" t="s">
        <v>132</v>
      </c>
      <c r="P33" s="129"/>
    </row>
    <row r="34" spans="2:16" ht="15" customHeight="1">
      <c r="B34" s="119"/>
      <c r="C34" s="119"/>
      <c r="D34" s="119"/>
      <c r="E34" s="119"/>
      <c r="F34" s="119"/>
      <c r="G34" s="119"/>
      <c r="H34" s="119"/>
      <c r="N34" s="123"/>
      <c r="O34" s="128" t="s">
        <v>102</v>
      </c>
      <c r="P34" s="129"/>
    </row>
    <row r="35" spans="2:16">
      <c r="B35" s="119"/>
      <c r="C35" s="119"/>
      <c r="D35" s="119"/>
      <c r="E35" s="119"/>
      <c r="F35" s="119"/>
      <c r="G35" s="119"/>
      <c r="H35" s="119"/>
      <c r="N35" s="123"/>
      <c r="O35" s="128" t="s">
        <v>133</v>
      </c>
      <c r="P35" s="129"/>
    </row>
    <row r="36" spans="2:16">
      <c r="B36" s="119"/>
      <c r="C36" s="119"/>
      <c r="D36" s="119"/>
      <c r="E36" s="119"/>
      <c r="F36" s="119"/>
      <c r="G36" s="119"/>
      <c r="H36" s="119"/>
      <c r="N36" s="123"/>
      <c r="O36" s="128"/>
      <c r="P36" s="129"/>
    </row>
    <row r="37" spans="2:16">
      <c r="B37" s="119"/>
      <c r="C37" s="119"/>
      <c r="D37" s="119"/>
      <c r="E37" s="119"/>
      <c r="F37" s="119"/>
      <c r="G37" s="119"/>
      <c r="H37" s="119"/>
      <c r="N37" s="123"/>
      <c r="O37" s="128"/>
      <c r="P37" s="129"/>
    </row>
    <row r="38" spans="2:16">
      <c r="N38" s="123"/>
      <c r="O38" s="128"/>
      <c r="P38" s="129"/>
    </row>
    <row r="39" spans="2:16">
      <c r="N39" s="124"/>
      <c r="O39" s="130"/>
      <c r="P39" s="131"/>
    </row>
  </sheetData>
  <mergeCells count="30">
    <mergeCell ref="N21:P21"/>
    <mergeCell ref="O22:P22"/>
    <mergeCell ref="O23:P23"/>
    <mergeCell ref="O24:P24"/>
    <mergeCell ref="J13:K14"/>
    <mergeCell ref="R19:U19"/>
    <mergeCell ref="N19:P20"/>
    <mergeCell ref="B1:W3"/>
    <mergeCell ref="J5:K6"/>
    <mergeCell ref="N5:N6"/>
    <mergeCell ref="O5:O6"/>
    <mergeCell ref="P5:P6"/>
    <mergeCell ref="R5:W5"/>
    <mergeCell ref="B5:D6"/>
    <mergeCell ref="F5:H6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W39"/>
  <sheetViews>
    <sheetView workbookViewId="0" xr3:uid="{51F8DEE0-4D01-5F28-A812-FC0BD7CAC4A5}">
      <selection activeCell="Z32" sqref="Z32"/>
    </sheetView>
  </sheetViews>
  <sheetFormatPr defaultRowHeight="15"/>
  <cols>
    <col min="1" max="1" width="1.28515625" customWidth="1"/>
    <col min="2" max="2" width="17.85546875" style="1" customWidth="1"/>
    <col min="3" max="3" width="7.42578125" style="1" customWidth="1"/>
    <col min="4" max="4" width="11" style="1" customWidth="1"/>
    <col min="5" max="5" width="1.28515625" style="1" customWidth="1"/>
    <col min="6" max="6" width="17.85546875" style="1" customWidth="1"/>
    <col min="7" max="7" width="7.42578125" style="20" customWidth="1"/>
    <col min="8" max="8" width="11" style="1" customWidth="1"/>
    <col min="9" max="9" width="1.28515625" style="1" customWidth="1"/>
    <col min="10" max="10" width="9.140625" style="1"/>
    <col min="11" max="11" width="11" style="22" customWidth="1"/>
    <col min="12" max="12" width="1.28515625" style="1" customWidth="1"/>
    <col min="13" max="13" width="1.28515625" customWidth="1"/>
    <col min="14" max="14" width="17.42578125" style="1" customWidth="1"/>
    <col min="15" max="15" width="12.42578125" style="20" customWidth="1"/>
    <col min="16" max="16" width="12.42578125" style="22" customWidth="1"/>
    <col min="17" max="17" width="1.28515625" customWidth="1"/>
    <col min="18" max="22" width="7.5703125" style="1" customWidth="1"/>
    <col min="23" max="23" width="7.5703125" customWidth="1"/>
  </cols>
  <sheetData>
    <row r="1" spans="2:23">
      <c r="B1" s="148" t="s">
        <v>134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</row>
    <row r="2" spans="2:23"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</row>
    <row r="3" spans="2:23" ht="15.75" thickBot="1"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</row>
    <row r="4" spans="2:23" ht="15" customHeight="1"/>
    <row r="5" spans="2:23">
      <c r="B5" s="150" t="s">
        <v>135</v>
      </c>
      <c r="C5" s="151"/>
      <c r="D5" s="152"/>
      <c r="E5" s="36"/>
      <c r="F5" s="150" t="s">
        <v>136</v>
      </c>
      <c r="G5" s="151"/>
      <c r="H5" s="152"/>
      <c r="I5" s="36"/>
      <c r="J5" s="150" t="s">
        <v>3</v>
      </c>
      <c r="K5" s="152"/>
      <c r="L5" s="12"/>
      <c r="M5" s="8"/>
      <c r="N5" s="150" t="s">
        <v>4</v>
      </c>
      <c r="O5" s="156" t="s">
        <v>5</v>
      </c>
      <c r="P5" s="158" t="s">
        <v>6</v>
      </c>
      <c r="Q5" s="73"/>
      <c r="R5" s="145" t="s">
        <v>7</v>
      </c>
      <c r="S5" s="146"/>
      <c r="T5" s="146"/>
      <c r="U5" s="146"/>
      <c r="V5" s="146"/>
      <c r="W5" s="147"/>
    </row>
    <row r="6" spans="2:23">
      <c r="B6" s="153"/>
      <c r="C6" s="154"/>
      <c r="D6" s="155"/>
      <c r="E6" s="36"/>
      <c r="F6" s="153"/>
      <c r="G6" s="154"/>
      <c r="H6" s="155"/>
      <c r="I6" s="36"/>
      <c r="J6" s="153"/>
      <c r="K6" s="155"/>
      <c r="L6" s="12"/>
      <c r="M6" s="8"/>
      <c r="N6" s="153"/>
      <c r="O6" s="157"/>
      <c r="P6" s="159"/>
      <c r="Q6" s="73"/>
      <c r="R6" s="74" t="s">
        <v>8</v>
      </c>
      <c r="S6" s="75" t="s">
        <v>9</v>
      </c>
      <c r="T6" s="75" t="s">
        <v>10</v>
      </c>
      <c r="U6" s="75" t="s">
        <v>11</v>
      </c>
      <c r="V6" s="75" t="s">
        <v>12</v>
      </c>
      <c r="W6" s="76" t="s">
        <v>13</v>
      </c>
    </row>
    <row r="7" spans="2:23">
      <c r="B7" s="38" t="s">
        <v>43</v>
      </c>
      <c r="C7" s="39">
        <v>0.2</v>
      </c>
      <c r="D7" s="40">
        <v>85</v>
      </c>
      <c r="E7" s="12"/>
      <c r="F7" s="38" t="s">
        <v>61</v>
      </c>
      <c r="G7" s="41">
        <v>0.2</v>
      </c>
      <c r="H7" s="42">
        <v>84</v>
      </c>
      <c r="I7" s="12"/>
      <c r="J7" s="38" t="s">
        <v>16</v>
      </c>
      <c r="K7" s="62">
        <f>C21*D21+C22*D22</f>
        <v>90.100000000000009</v>
      </c>
      <c r="L7" s="12"/>
      <c r="M7" s="8"/>
      <c r="N7" s="32" t="s">
        <v>17</v>
      </c>
      <c r="O7" s="33">
        <f>0.18*D8+0.13*H16+0.1*D9+0.1*D18+0.1*H7+0.08*D24+0.07*D14+0.05*D22+0.05*H10+0.05*D10+0.04*D21+0.03*H11+0.02*D11</f>
        <v>81.23</v>
      </c>
      <c r="P7" s="34">
        <f>IF(R7=3,U7,IF(R7=4,V7,IF(R7=5,W7)))+O7</f>
        <v>82.23</v>
      </c>
      <c r="R7" s="26">
        <f>D27</f>
        <v>3</v>
      </c>
      <c r="S7" s="27">
        <v>0</v>
      </c>
      <c r="T7" s="27">
        <v>0</v>
      </c>
      <c r="U7" s="27">
        <v>1</v>
      </c>
      <c r="V7" s="27">
        <f t="shared" ref="V7:V17" si="0">IF(O7&gt;66.67,2,1)</f>
        <v>2</v>
      </c>
      <c r="W7" s="28">
        <f t="shared" ref="W7:W17" si="1">IF(O7&gt;75,3,2)</f>
        <v>3</v>
      </c>
    </row>
    <row r="8" spans="2:23">
      <c r="B8" s="38" t="s">
        <v>56</v>
      </c>
      <c r="C8" s="41">
        <v>0.45</v>
      </c>
      <c r="D8" s="42">
        <v>83</v>
      </c>
      <c r="E8" s="12"/>
      <c r="F8" s="38" t="s">
        <v>71</v>
      </c>
      <c r="G8" s="54">
        <v>0.05</v>
      </c>
      <c r="H8" s="55">
        <v>70</v>
      </c>
      <c r="I8" s="12"/>
      <c r="J8" s="38" t="s">
        <v>20</v>
      </c>
      <c r="K8" s="63">
        <f>G16*H16+C8*D8+G11*H11+G18*H18+G7*H7+C11*D11</f>
        <v>84</v>
      </c>
      <c r="L8" s="12"/>
      <c r="M8" s="8"/>
      <c r="N8" s="32" t="s">
        <v>21</v>
      </c>
      <c r="O8" s="33">
        <f>0.15*D18+0.14*D14+0.13*H16+0.11*D8+0.09*D10+0.09*D24+0.08*H17+0.05*D22+0.05*H7+0.05*D21+0.04*H11+0.02*D9</f>
        <v>85.41</v>
      </c>
      <c r="P8" s="34">
        <f t="shared" ref="P8:P17" si="2">IF(R8=3,U8,IF(R8=4,V8,IF(R8=5,W8)))+O8</f>
        <v>86.41</v>
      </c>
      <c r="R8" s="26">
        <f>D27</f>
        <v>3</v>
      </c>
      <c r="S8" s="27">
        <v>0</v>
      </c>
      <c r="T8" s="27">
        <v>0</v>
      </c>
      <c r="U8" s="27">
        <v>1</v>
      </c>
      <c r="V8" s="27">
        <f t="shared" si="0"/>
        <v>2</v>
      </c>
      <c r="W8" s="28">
        <f t="shared" si="1"/>
        <v>3</v>
      </c>
    </row>
    <row r="9" spans="2:23">
      <c r="B9" s="38" t="s">
        <v>19</v>
      </c>
      <c r="C9" s="43">
        <v>0.1</v>
      </c>
      <c r="D9" s="44">
        <v>51</v>
      </c>
      <c r="E9" s="12"/>
      <c r="F9" s="38" t="s">
        <v>74</v>
      </c>
      <c r="G9" s="54">
        <v>0.25</v>
      </c>
      <c r="H9" s="55">
        <v>73</v>
      </c>
      <c r="I9" s="12"/>
      <c r="J9" s="38" t="s">
        <v>24</v>
      </c>
      <c r="K9" s="64">
        <f>G17*H17+C7*D7+C15*D15+C16*D16+C17*D17+C10*D10</f>
        <v>84.95</v>
      </c>
      <c r="L9" s="12"/>
      <c r="M9" s="8"/>
      <c r="N9" s="32" t="s">
        <v>25</v>
      </c>
      <c r="O9" s="33">
        <f>0.16*D14+0.14*D18+0.1*D8+0.09*H16+0.09*D7+0.09*D10+0.07*D21+0.07*D24+0.06*D22+0.06*H17+0.04*H11+0.03*D23</f>
        <v>86.36</v>
      </c>
      <c r="P9" s="34">
        <f t="shared" si="2"/>
        <v>87.36</v>
      </c>
      <c r="R9" s="26">
        <f>D27</f>
        <v>3</v>
      </c>
      <c r="S9" s="27">
        <v>0</v>
      </c>
      <c r="T9" s="27">
        <v>0</v>
      </c>
      <c r="U9" s="27">
        <v>1</v>
      </c>
      <c r="V9" s="27">
        <f t="shared" si="0"/>
        <v>2</v>
      </c>
      <c r="W9" s="28">
        <f t="shared" si="1"/>
        <v>3</v>
      </c>
    </row>
    <row r="10" spans="2:23">
      <c r="B10" s="38" t="s">
        <v>50</v>
      </c>
      <c r="C10" s="39">
        <v>0.35</v>
      </c>
      <c r="D10" s="40">
        <v>87</v>
      </c>
      <c r="E10" s="12"/>
      <c r="F10" s="38" t="s">
        <v>77</v>
      </c>
      <c r="G10" s="54">
        <v>0.5</v>
      </c>
      <c r="H10" s="55">
        <v>65</v>
      </c>
      <c r="I10" s="12"/>
      <c r="J10" s="38" t="s">
        <v>27</v>
      </c>
      <c r="K10" s="65">
        <f>C23*D23+C25*D25+C18*D18+C14*D14+C24*D24</f>
        <v>86.35</v>
      </c>
      <c r="L10" s="12"/>
      <c r="M10" s="8"/>
      <c r="N10" s="32" t="s">
        <v>28</v>
      </c>
      <c r="O10" s="33">
        <f>0.16*D10+0.15*D18+0.14*H17+0.13*D14+0.09*H16+0.07*D24+0.07*D8+0.05*H11+0.04*D17+0.04*D21+0.03*D22+0.03*D23</f>
        <v>85.890000000000015</v>
      </c>
      <c r="P10" s="34">
        <f t="shared" si="2"/>
        <v>86.890000000000015</v>
      </c>
      <c r="R10" s="26">
        <f>D27</f>
        <v>3</v>
      </c>
      <c r="S10" s="27">
        <v>0</v>
      </c>
      <c r="T10" s="27">
        <v>0</v>
      </c>
      <c r="U10" s="27">
        <v>1</v>
      </c>
      <c r="V10" s="27">
        <f t="shared" si="0"/>
        <v>2</v>
      </c>
      <c r="W10" s="28">
        <f t="shared" si="1"/>
        <v>3</v>
      </c>
    </row>
    <row r="11" spans="2:23">
      <c r="B11" s="45" t="s">
        <v>70</v>
      </c>
      <c r="C11" s="46">
        <v>0.05</v>
      </c>
      <c r="D11" s="47">
        <v>82</v>
      </c>
      <c r="E11" s="12"/>
      <c r="F11" s="45" t="s">
        <v>68</v>
      </c>
      <c r="G11" s="46">
        <v>0.2</v>
      </c>
      <c r="H11" s="47">
        <v>86</v>
      </c>
      <c r="I11" s="12"/>
      <c r="J11" s="38" t="s">
        <v>31</v>
      </c>
      <c r="K11" s="66">
        <f>G15*H15+C9*D9+G21*H21+G23*H23+G22*H22</f>
        <v>39.4</v>
      </c>
      <c r="L11" s="12"/>
      <c r="M11" s="8"/>
      <c r="N11" s="32" t="s">
        <v>32</v>
      </c>
      <c r="O11" s="33">
        <f>0.15*D14+0.13*D18+0.11*D10+0.1*D7+0.08*H16+0.07*H17+0.07*D21+0.07*D24+0.06*D8+0.06*D22+0.05*H9+0.05*D17</f>
        <v>85.370000000000019</v>
      </c>
      <c r="P11" s="34">
        <f t="shared" si="2"/>
        <v>86.370000000000019</v>
      </c>
      <c r="R11" s="26">
        <f>D27</f>
        <v>3</v>
      </c>
      <c r="S11" s="27">
        <v>0</v>
      </c>
      <c r="T11" s="27">
        <v>0</v>
      </c>
      <c r="U11" s="27">
        <v>1</v>
      </c>
      <c r="V11" s="27">
        <f t="shared" si="0"/>
        <v>2</v>
      </c>
      <c r="W11" s="28">
        <f t="shared" si="1"/>
        <v>3</v>
      </c>
    </row>
    <row r="12" spans="2:23">
      <c r="B12" s="150" t="s">
        <v>137</v>
      </c>
      <c r="C12" s="151"/>
      <c r="D12" s="152"/>
      <c r="E12" s="36"/>
      <c r="F12" s="150" t="s">
        <v>138</v>
      </c>
      <c r="G12" s="151"/>
      <c r="H12" s="152"/>
      <c r="I12" s="12"/>
      <c r="J12" s="45" t="s">
        <v>35</v>
      </c>
      <c r="K12" s="67">
        <f>G14*H14+G8*H8+G9*H9+G10*H10</f>
        <v>63.65</v>
      </c>
      <c r="L12" s="12"/>
      <c r="M12" s="8"/>
      <c r="N12" s="32" t="s">
        <v>36</v>
      </c>
      <c r="O12" s="33">
        <f>0.17*D10+0.14*D18+0.13*D17+0.13*H17+0.08*D24+0.07*D14+0.06*H9+0.06*H16+0.05*H15+0.05*H22+0.04*H11+0.02*D8</f>
        <v>79.929999999999993</v>
      </c>
      <c r="P12" s="34">
        <f t="shared" si="2"/>
        <v>80.929999999999993</v>
      </c>
      <c r="R12" s="26">
        <f>D27</f>
        <v>3</v>
      </c>
      <c r="S12" s="27">
        <v>0</v>
      </c>
      <c r="T12" s="27">
        <v>0</v>
      </c>
      <c r="U12" s="27">
        <v>1</v>
      </c>
      <c r="V12" s="27">
        <f t="shared" si="0"/>
        <v>2</v>
      </c>
      <c r="W12" s="28">
        <f t="shared" si="1"/>
        <v>3</v>
      </c>
    </row>
    <row r="13" spans="2:23">
      <c r="B13" s="153"/>
      <c r="C13" s="154"/>
      <c r="D13" s="155"/>
      <c r="E13" s="36"/>
      <c r="F13" s="153"/>
      <c r="G13" s="154"/>
      <c r="H13" s="155"/>
      <c r="I13" s="12"/>
      <c r="J13" s="150" t="s">
        <v>38</v>
      </c>
      <c r="K13" s="152"/>
      <c r="L13" s="12"/>
      <c r="M13" s="8"/>
      <c r="N13" s="32" t="s">
        <v>39</v>
      </c>
      <c r="O13" s="33">
        <f>0.14*H15+0.14*D10+0.12*H22+0.1*D17+0.1*D18+0.09*H21+0.07*D24+0.06*H9+0.05*H14+0.05*H23+0.04*H17+0.04*H10</f>
        <v>63.630000000000017</v>
      </c>
      <c r="P13" s="34">
        <f t="shared" si="2"/>
        <v>64.630000000000024</v>
      </c>
      <c r="R13" s="26">
        <f>D27</f>
        <v>3</v>
      </c>
      <c r="S13" s="27">
        <v>0</v>
      </c>
      <c r="T13" s="27">
        <v>0</v>
      </c>
      <c r="U13" s="27">
        <v>1</v>
      </c>
      <c r="V13" s="27">
        <f t="shared" si="0"/>
        <v>1</v>
      </c>
      <c r="W13" s="28">
        <f t="shared" si="1"/>
        <v>2</v>
      </c>
    </row>
    <row r="14" spans="2:23">
      <c r="B14" s="38" t="s">
        <v>22</v>
      </c>
      <c r="C14" s="48">
        <v>0.5</v>
      </c>
      <c r="D14" s="49">
        <v>87</v>
      </c>
      <c r="E14" s="12"/>
      <c r="F14" s="38" t="s">
        <v>80</v>
      </c>
      <c r="G14" s="54">
        <v>0.2</v>
      </c>
      <c r="H14" s="55">
        <v>47</v>
      </c>
      <c r="I14" s="12"/>
      <c r="J14" s="153"/>
      <c r="K14" s="155"/>
      <c r="L14" s="12"/>
      <c r="M14" s="8"/>
      <c r="N14" s="32" t="s">
        <v>42</v>
      </c>
      <c r="O14" s="33">
        <f>0.12*D7+0.12*H15+0.11*H23+0.1*H9+0.1*D10+0.08*D18+0.08*D24+0.08*H22+0.07*H21+0.06*D22+0.04*D21+0.04*D14</f>
        <v>68.39</v>
      </c>
      <c r="P14" s="34">
        <f t="shared" si="2"/>
        <v>69.39</v>
      </c>
      <c r="R14" s="26">
        <f>D27</f>
        <v>3</v>
      </c>
      <c r="S14" s="27">
        <v>0</v>
      </c>
      <c r="T14" s="27">
        <v>0</v>
      </c>
      <c r="U14" s="27">
        <v>1</v>
      </c>
      <c r="V14" s="27">
        <f t="shared" si="0"/>
        <v>2</v>
      </c>
      <c r="W14" s="28">
        <f t="shared" si="1"/>
        <v>2</v>
      </c>
    </row>
    <row r="15" spans="2:23">
      <c r="B15" s="38" t="s">
        <v>57</v>
      </c>
      <c r="C15" s="39">
        <v>0.05</v>
      </c>
      <c r="D15" s="40">
        <v>90</v>
      </c>
      <c r="E15" s="12"/>
      <c r="F15" s="38" t="s">
        <v>15</v>
      </c>
      <c r="G15" s="43">
        <v>0.2</v>
      </c>
      <c r="H15" s="44">
        <v>50</v>
      </c>
      <c r="I15" s="12"/>
      <c r="J15" s="38" t="s">
        <v>44</v>
      </c>
      <c r="K15" s="68">
        <f>H26</f>
        <v>12</v>
      </c>
      <c r="L15" s="12"/>
      <c r="M15" s="8"/>
      <c r="N15" s="32" t="s">
        <v>45</v>
      </c>
      <c r="O15" s="33">
        <f>0.14*H23+0.12*H15+0.11*H22+0.09*D7+0.08*H9+0.08*D24+0.08*H21+0.07*D22+0.07*D10+0.07*D18+0.05*D21+0.04*D9</f>
        <v>64.010000000000019</v>
      </c>
      <c r="P15" s="34">
        <f t="shared" si="2"/>
        <v>65.010000000000019</v>
      </c>
      <c r="R15" s="26">
        <f>D27</f>
        <v>3</v>
      </c>
      <c r="S15" s="27">
        <v>0</v>
      </c>
      <c r="T15" s="27">
        <v>0</v>
      </c>
      <c r="U15" s="27">
        <v>1</v>
      </c>
      <c r="V15" s="27">
        <f t="shared" si="0"/>
        <v>1</v>
      </c>
      <c r="W15" s="28">
        <f t="shared" si="1"/>
        <v>2</v>
      </c>
    </row>
    <row r="16" spans="2:23">
      <c r="B16" s="38" t="s">
        <v>47</v>
      </c>
      <c r="C16" s="39">
        <v>0.05</v>
      </c>
      <c r="D16" s="40">
        <v>87</v>
      </c>
      <c r="E16" s="12"/>
      <c r="F16" s="38" t="s">
        <v>53</v>
      </c>
      <c r="G16" s="41">
        <v>0.05</v>
      </c>
      <c r="H16" s="42">
        <v>87</v>
      </c>
      <c r="I16" s="12"/>
      <c r="J16" s="38" t="s">
        <v>48</v>
      </c>
      <c r="K16" s="68">
        <f>H27</f>
        <v>12</v>
      </c>
      <c r="L16" s="12"/>
      <c r="M16" s="8"/>
      <c r="N16" s="32" t="s">
        <v>49</v>
      </c>
      <c r="O16" s="33">
        <f>0.17*H22+0.14*H21+0.13*H15+0.1*H10+0.1*D9+0.1*H23+0.07*H14+0.05*D24+0.05*D10+0.04*D18+0.03*H8+0.02*D22</f>
        <v>52.230000000000004</v>
      </c>
      <c r="P16" s="34">
        <f t="shared" si="2"/>
        <v>53.230000000000004</v>
      </c>
      <c r="R16" s="26">
        <f>D27</f>
        <v>3</v>
      </c>
      <c r="S16" s="27">
        <v>0</v>
      </c>
      <c r="T16" s="27">
        <v>0</v>
      </c>
      <c r="U16" s="27">
        <v>1</v>
      </c>
      <c r="V16" s="27">
        <f t="shared" si="0"/>
        <v>1</v>
      </c>
      <c r="W16" s="28">
        <f t="shared" si="1"/>
        <v>2</v>
      </c>
    </row>
    <row r="17" spans="2:23">
      <c r="B17" s="38" t="s">
        <v>54</v>
      </c>
      <c r="C17" s="39">
        <v>0.15</v>
      </c>
      <c r="D17" s="40">
        <v>79</v>
      </c>
      <c r="E17" s="12"/>
      <c r="F17" s="38" t="s">
        <v>41</v>
      </c>
      <c r="G17" s="39">
        <v>0.2</v>
      </c>
      <c r="H17" s="40">
        <v>84</v>
      </c>
      <c r="I17" s="12"/>
      <c r="J17" s="38" t="s">
        <v>51</v>
      </c>
      <c r="K17" s="68">
        <f>H28</f>
        <v>13</v>
      </c>
      <c r="L17" s="12"/>
      <c r="M17" s="8"/>
      <c r="N17" s="32" t="s">
        <v>52</v>
      </c>
      <c r="O17" s="33">
        <f>0.21*H26+0.21*H27+0.21*H29+0.21*H30+0.11*D24+0.05*H28</f>
        <v>20.299999999999997</v>
      </c>
      <c r="P17" s="34">
        <f t="shared" si="2"/>
        <v>21.299999999999997</v>
      </c>
      <c r="R17" s="29">
        <f>D27</f>
        <v>3</v>
      </c>
      <c r="S17" s="30">
        <v>0</v>
      </c>
      <c r="T17" s="30">
        <v>0</v>
      </c>
      <c r="U17" s="30">
        <v>1</v>
      </c>
      <c r="V17" s="30">
        <f t="shared" si="0"/>
        <v>1</v>
      </c>
      <c r="W17" s="31">
        <f t="shared" si="1"/>
        <v>2</v>
      </c>
    </row>
    <row r="18" spans="2:23">
      <c r="B18" s="45" t="s">
        <v>40</v>
      </c>
      <c r="C18" s="50">
        <v>0.3</v>
      </c>
      <c r="D18" s="51">
        <v>85</v>
      </c>
      <c r="E18" s="12"/>
      <c r="F18" s="45" t="s">
        <v>73</v>
      </c>
      <c r="G18" s="46">
        <v>0.05</v>
      </c>
      <c r="H18" s="47">
        <v>84</v>
      </c>
      <c r="I18" s="12"/>
      <c r="J18" s="38" t="s">
        <v>55</v>
      </c>
      <c r="K18" s="68">
        <f>H30</f>
        <v>11</v>
      </c>
      <c r="L18" s="12"/>
      <c r="M18" s="8"/>
      <c r="N18" s="12"/>
      <c r="O18" s="13"/>
      <c r="P18" s="21"/>
    </row>
    <row r="19" spans="2:23">
      <c r="B19" s="150" t="s">
        <v>139</v>
      </c>
      <c r="C19" s="151"/>
      <c r="D19" s="152"/>
      <c r="E19" s="37"/>
      <c r="F19" s="150" t="s">
        <v>2</v>
      </c>
      <c r="G19" s="151"/>
      <c r="H19" s="152"/>
      <c r="I19" s="12"/>
      <c r="J19" s="69" t="s">
        <v>58</v>
      </c>
      <c r="K19" s="70">
        <f>D21</f>
        <v>89</v>
      </c>
      <c r="L19" s="14"/>
      <c r="M19" s="9"/>
      <c r="N19" s="160" t="s">
        <v>59</v>
      </c>
      <c r="O19" s="161"/>
      <c r="P19" s="162"/>
      <c r="R19" s="145" t="s">
        <v>60</v>
      </c>
      <c r="S19" s="146"/>
      <c r="T19" s="146"/>
      <c r="U19" s="147"/>
    </row>
    <row r="20" spans="2:23">
      <c r="B20" s="153"/>
      <c r="C20" s="154"/>
      <c r="D20" s="155"/>
      <c r="E20" s="36"/>
      <c r="F20" s="153"/>
      <c r="G20" s="154"/>
      <c r="H20" s="155"/>
      <c r="I20" s="12"/>
      <c r="J20" s="71" t="s">
        <v>63</v>
      </c>
      <c r="K20" s="72">
        <f>H29</f>
        <v>13</v>
      </c>
      <c r="L20" s="15"/>
      <c r="M20" s="10"/>
      <c r="N20" s="163"/>
      <c r="O20" s="164"/>
      <c r="P20" s="165"/>
      <c r="R20" s="74" t="s">
        <v>64</v>
      </c>
      <c r="S20" s="75" t="s">
        <v>65</v>
      </c>
      <c r="T20" s="75" t="s">
        <v>66</v>
      </c>
      <c r="U20" s="76" t="s">
        <v>67</v>
      </c>
    </row>
    <row r="21" spans="2:23">
      <c r="B21" s="38" t="s">
        <v>14</v>
      </c>
      <c r="C21" s="52">
        <v>0.45</v>
      </c>
      <c r="D21" s="53">
        <v>89</v>
      </c>
      <c r="E21" s="12"/>
      <c r="F21" s="38" t="s">
        <v>23</v>
      </c>
      <c r="G21" s="43">
        <v>0.3</v>
      </c>
      <c r="H21" s="44">
        <v>30</v>
      </c>
      <c r="I21" s="12"/>
      <c r="L21" s="15"/>
      <c r="M21" s="10"/>
      <c r="N21" s="138" t="s">
        <v>140</v>
      </c>
      <c r="O21" s="139"/>
      <c r="P21" s="140"/>
      <c r="R21" s="26">
        <v>1</v>
      </c>
      <c r="S21" s="27">
        <v>0</v>
      </c>
      <c r="T21" s="27">
        <v>0</v>
      </c>
      <c r="U21" s="28">
        <v>0</v>
      </c>
    </row>
    <row r="22" spans="2:23">
      <c r="B22" s="38" t="s">
        <v>18</v>
      </c>
      <c r="C22" s="52">
        <v>0.55000000000000004</v>
      </c>
      <c r="D22" s="53">
        <v>91</v>
      </c>
      <c r="E22" s="12"/>
      <c r="F22" s="38" t="s">
        <v>26</v>
      </c>
      <c r="G22" s="43">
        <v>0.3</v>
      </c>
      <c r="H22" s="44">
        <v>36</v>
      </c>
      <c r="I22" s="17"/>
      <c r="J22" s="16"/>
      <c r="K22" s="35"/>
      <c r="L22" s="15"/>
      <c r="M22" s="10"/>
      <c r="N22" s="116" t="s">
        <v>72</v>
      </c>
      <c r="O22" s="143">
        <v>32659</v>
      </c>
      <c r="P22" s="144"/>
      <c r="R22" s="26">
        <v>2</v>
      </c>
      <c r="S22" s="27">
        <v>0</v>
      </c>
      <c r="T22" s="27">
        <v>0</v>
      </c>
      <c r="U22" s="28">
        <v>0</v>
      </c>
    </row>
    <row r="23" spans="2:23">
      <c r="B23" s="38" t="s">
        <v>29</v>
      </c>
      <c r="C23" s="48">
        <v>0.1</v>
      </c>
      <c r="D23" s="49">
        <v>89</v>
      </c>
      <c r="E23" s="12"/>
      <c r="F23" s="45" t="s">
        <v>30</v>
      </c>
      <c r="G23" s="56">
        <v>0.1</v>
      </c>
      <c r="H23" s="57">
        <v>45</v>
      </c>
      <c r="I23" s="12"/>
      <c r="J23" s="12"/>
      <c r="K23" s="21"/>
      <c r="L23" s="12"/>
      <c r="M23" s="8"/>
      <c r="N23" s="117" t="s">
        <v>75</v>
      </c>
      <c r="O23" s="136" t="s">
        <v>76</v>
      </c>
      <c r="P23" s="137"/>
      <c r="R23" s="26">
        <v>3</v>
      </c>
      <c r="S23" s="27">
        <v>1</v>
      </c>
      <c r="T23" s="27">
        <v>1</v>
      </c>
      <c r="U23" s="28">
        <v>1</v>
      </c>
    </row>
    <row r="24" spans="2:23">
      <c r="B24" s="38" t="s">
        <v>37</v>
      </c>
      <c r="C24" s="48">
        <v>0.05</v>
      </c>
      <c r="D24" s="49">
        <v>87</v>
      </c>
      <c r="E24" s="12"/>
      <c r="F24" s="150" t="s">
        <v>52</v>
      </c>
      <c r="G24" s="151"/>
      <c r="H24" s="152"/>
      <c r="I24" s="12"/>
      <c r="J24" s="12"/>
      <c r="K24" s="21"/>
      <c r="L24" s="12"/>
      <c r="M24" s="8"/>
      <c r="N24" s="117" t="s">
        <v>78</v>
      </c>
      <c r="O24" s="136" t="s">
        <v>141</v>
      </c>
      <c r="P24" s="137"/>
      <c r="R24" s="26">
        <v>4</v>
      </c>
      <c r="S24" s="27">
        <v>1</v>
      </c>
      <c r="T24" s="27">
        <v>2</v>
      </c>
      <c r="U24" s="28">
        <v>2</v>
      </c>
    </row>
    <row r="25" spans="2:23">
      <c r="B25" s="45" t="s">
        <v>33</v>
      </c>
      <c r="C25" s="50">
        <v>0.05</v>
      </c>
      <c r="D25" s="51">
        <v>82</v>
      </c>
      <c r="E25" s="12"/>
      <c r="F25" s="153"/>
      <c r="G25" s="154"/>
      <c r="H25" s="155"/>
      <c r="L25" s="12"/>
      <c r="M25" s="8"/>
      <c r="N25" s="117" t="s">
        <v>81</v>
      </c>
      <c r="O25" s="136" t="s">
        <v>142</v>
      </c>
      <c r="P25" s="137"/>
      <c r="R25" s="29">
        <v>5</v>
      </c>
      <c r="S25" s="30">
        <v>2</v>
      </c>
      <c r="T25" s="30">
        <v>2</v>
      </c>
      <c r="U25" s="31">
        <v>3</v>
      </c>
    </row>
    <row r="26" spans="2:23" ht="15.75" thickBot="1">
      <c r="B26" s="12"/>
      <c r="C26" s="12"/>
      <c r="D26" s="12"/>
      <c r="E26" s="12"/>
      <c r="F26" s="38" t="s">
        <v>89</v>
      </c>
      <c r="G26" s="58">
        <v>1</v>
      </c>
      <c r="H26" s="59">
        <v>12</v>
      </c>
      <c r="I26" s="12"/>
      <c r="J26" s="12"/>
      <c r="K26" s="21"/>
      <c r="L26" s="12"/>
      <c r="M26" s="8"/>
      <c r="N26" s="117" t="s">
        <v>83</v>
      </c>
      <c r="O26" s="136" t="s">
        <v>143</v>
      </c>
      <c r="P26" s="137"/>
    </row>
    <row r="27" spans="2:23" ht="15.75" thickBot="1">
      <c r="B27" s="18" t="s">
        <v>99</v>
      </c>
      <c r="C27" s="19"/>
      <c r="D27" s="18">
        <v>3</v>
      </c>
      <c r="E27" s="12"/>
      <c r="F27" s="38" t="s">
        <v>91</v>
      </c>
      <c r="G27" s="58">
        <v>1</v>
      </c>
      <c r="H27" s="59">
        <v>12</v>
      </c>
      <c r="N27" s="117" t="s">
        <v>85</v>
      </c>
      <c r="O27" s="136" t="s">
        <v>129</v>
      </c>
      <c r="P27" s="137"/>
    </row>
    <row r="28" spans="2:23">
      <c r="F28" s="38" t="s">
        <v>93</v>
      </c>
      <c r="G28" s="58">
        <v>1</v>
      </c>
      <c r="H28" s="59">
        <v>13</v>
      </c>
      <c r="N28" s="117" t="s">
        <v>87</v>
      </c>
      <c r="O28" s="136" t="s">
        <v>144</v>
      </c>
      <c r="P28" s="137"/>
    </row>
    <row r="29" spans="2:23">
      <c r="F29" s="38" t="s">
        <v>96</v>
      </c>
      <c r="G29" s="58">
        <v>1</v>
      </c>
      <c r="H29" s="59">
        <v>13</v>
      </c>
      <c r="N29" s="117" t="s">
        <v>90</v>
      </c>
      <c r="O29" s="136">
        <v>4</v>
      </c>
      <c r="P29" s="137"/>
    </row>
    <row r="30" spans="2:23">
      <c r="F30" s="45" t="s">
        <v>100</v>
      </c>
      <c r="G30" s="60">
        <v>1</v>
      </c>
      <c r="H30" s="61">
        <v>11</v>
      </c>
      <c r="N30" s="118" t="s">
        <v>92</v>
      </c>
      <c r="O30" s="141">
        <v>4</v>
      </c>
      <c r="P30" s="142"/>
    </row>
    <row r="31" spans="2:23">
      <c r="N31" s="121" t="s">
        <v>94</v>
      </c>
      <c r="O31" s="132" t="s">
        <v>95</v>
      </c>
      <c r="P31" s="133"/>
    </row>
    <row r="32" spans="2:23">
      <c r="B32" s="119"/>
      <c r="C32" s="119"/>
      <c r="D32" s="119"/>
      <c r="E32" s="119"/>
      <c r="F32" s="119"/>
      <c r="G32" s="119"/>
      <c r="H32" s="119"/>
      <c r="N32" s="122" t="s">
        <v>97</v>
      </c>
      <c r="O32" s="134" t="s">
        <v>98</v>
      </c>
      <c r="P32" s="135"/>
    </row>
    <row r="33" spans="2:16">
      <c r="B33" s="119"/>
      <c r="C33" s="119"/>
      <c r="D33" s="119"/>
      <c r="E33" s="119"/>
      <c r="F33" s="119"/>
      <c r="G33" s="119"/>
      <c r="H33" s="119"/>
      <c r="N33" s="123" t="s">
        <v>101</v>
      </c>
      <c r="O33" s="128" t="s">
        <v>109</v>
      </c>
      <c r="P33" s="129"/>
    </row>
    <row r="34" spans="2:16">
      <c r="B34" s="119"/>
      <c r="C34" s="119"/>
      <c r="D34" s="119"/>
      <c r="E34" s="119"/>
      <c r="F34" s="119"/>
      <c r="G34" s="119"/>
      <c r="H34" s="119"/>
      <c r="N34" s="123" t="s">
        <v>145</v>
      </c>
      <c r="O34" s="128"/>
      <c r="P34" s="129"/>
    </row>
    <row r="35" spans="2:16">
      <c r="B35" s="119"/>
      <c r="C35" s="119"/>
      <c r="D35" s="119"/>
      <c r="E35" s="119"/>
      <c r="F35" s="119"/>
      <c r="G35" s="119"/>
      <c r="H35" s="119"/>
      <c r="N35" s="123" t="s">
        <v>106</v>
      </c>
      <c r="O35" s="128"/>
      <c r="P35" s="129"/>
    </row>
    <row r="36" spans="2:16">
      <c r="N36" s="123"/>
      <c r="O36" s="128"/>
      <c r="P36" s="129"/>
    </row>
    <row r="37" spans="2:16">
      <c r="N37" s="123"/>
      <c r="O37" s="128"/>
      <c r="P37" s="129"/>
    </row>
    <row r="38" spans="2:16">
      <c r="N38" s="123"/>
      <c r="O38" s="128"/>
      <c r="P38" s="129"/>
    </row>
    <row r="39" spans="2:16">
      <c r="N39" s="124"/>
      <c r="O39" s="130"/>
      <c r="P39" s="131"/>
    </row>
  </sheetData>
  <mergeCells count="35">
    <mergeCell ref="F24:H25"/>
    <mergeCell ref="J5:K6"/>
    <mergeCell ref="O25:P25"/>
    <mergeCell ref="O26:P26"/>
    <mergeCell ref="O27:P27"/>
    <mergeCell ref="F5:H6"/>
    <mergeCell ref="F12:H13"/>
    <mergeCell ref="J13:K14"/>
    <mergeCell ref="B1:W3"/>
    <mergeCell ref="N5:N6"/>
    <mergeCell ref="O5:O6"/>
    <mergeCell ref="P5:P6"/>
    <mergeCell ref="R5:W5"/>
    <mergeCell ref="B5:D6"/>
    <mergeCell ref="B12:D13"/>
    <mergeCell ref="B19:D20"/>
    <mergeCell ref="F19:H20"/>
    <mergeCell ref="R19:U19"/>
    <mergeCell ref="N21:P21"/>
    <mergeCell ref="O22:P22"/>
    <mergeCell ref="O23:P23"/>
    <mergeCell ref="O24:P24"/>
    <mergeCell ref="N19:P20"/>
    <mergeCell ref="O29:P29"/>
    <mergeCell ref="O30:P30"/>
    <mergeCell ref="O28:P28"/>
    <mergeCell ref="O31:P31"/>
    <mergeCell ref="O32:P32"/>
    <mergeCell ref="O33:P33"/>
    <mergeCell ref="O39:P39"/>
    <mergeCell ref="O34:P34"/>
    <mergeCell ref="O35:P35"/>
    <mergeCell ref="O36:P36"/>
    <mergeCell ref="O37:P37"/>
    <mergeCell ref="O38:P3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0"/>
  <sheetViews>
    <sheetView workbookViewId="0" xr3:uid="{F9CF3CF3-643B-5BE6-8B46-32C596A47465}">
      <selection activeCell="G45" sqref="G45"/>
    </sheetView>
  </sheetViews>
  <sheetFormatPr defaultRowHeight="15"/>
  <cols>
    <col min="1" max="1" width="16.5703125" style="1" customWidth="1"/>
    <col min="2" max="2" width="4.5703125" style="1" customWidth="1"/>
    <col min="3" max="3" width="16.5703125" style="1" customWidth="1"/>
    <col min="4" max="4" width="4.5703125" style="1" customWidth="1"/>
    <col min="5" max="5" width="16.5703125" style="1" customWidth="1"/>
    <col min="6" max="6" width="4.5703125" style="1" customWidth="1"/>
    <col min="7" max="7" width="16.5703125" style="1" customWidth="1"/>
    <col min="8" max="8" width="4.5703125" style="1" customWidth="1"/>
    <col min="9" max="9" width="16.5703125" style="1" customWidth="1"/>
    <col min="10" max="10" width="4.5703125" style="1" customWidth="1"/>
    <col min="11" max="11" width="16.5703125" style="1" customWidth="1"/>
    <col min="12" max="12" width="4.5703125" style="1" customWidth="1"/>
    <col min="13" max="13" width="16.5703125" style="1" customWidth="1"/>
    <col min="14" max="14" width="4.5703125" style="1" customWidth="1"/>
    <col min="15" max="15" width="16.5703125" style="1" customWidth="1"/>
    <col min="16" max="16" width="4.5703125" style="1" customWidth="1"/>
    <col min="17" max="17" width="16.5703125" style="1" customWidth="1"/>
    <col min="18" max="18" width="4.5703125" style="1" customWidth="1"/>
    <col min="19" max="19" width="16.5703125" style="1" customWidth="1"/>
    <col min="20" max="20" width="4.5703125" style="1" customWidth="1"/>
    <col min="21" max="21" width="16.5703125" style="1" customWidth="1"/>
    <col min="22" max="22" width="4.5703125" style="1" customWidth="1"/>
    <col min="23" max="23" width="14.7109375" style="1" customWidth="1"/>
    <col min="24" max="24" width="4.5703125" style="1" customWidth="1"/>
    <col min="25" max="16384" width="9.140625" style="1"/>
  </cols>
  <sheetData>
    <row r="1" spans="1:24">
      <c r="A1" s="170" t="s">
        <v>146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1"/>
      <c r="M1" s="170" t="s">
        <v>147</v>
      </c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</row>
    <row r="2" spans="1:24" s="2" customFormat="1">
      <c r="A2" s="24" t="s">
        <v>148</v>
      </c>
      <c r="B2" s="24"/>
      <c r="C2" s="24" t="s">
        <v>149</v>
      </c>
      <c r="D2" s="24"/>
      <c r="E2" s="24" t="s">
        <v>150</v>
      </c>
      <c r="F2" s="24"/>
      <c r="G2" s="24" t="s">
        <v>151</v>
      </c>
      <c r="H2" s="24"/>
      <c r="I2" s="24" t="s">
        <v>152</v>
      </c>
      <c r="J2" s="24"/>
      <c r="K2" s="24" t="s">
        <v>153</v>
      </c>
      <c r="L2" s="25"/>
      <c r="M2" s="127" t="s">
        <v>148</v>
      </c>
      <c r="N2" s="127"/>
      <c r="O2" s="127" t="s">
        <v>149</v>
      </c>
      <c r="P2" s="127"/>
      <c r="Q2" s="127" t="s">
        <v>150</v>
      </c>
      <c r="R2" s="127"/>
      <c r="S2" s="127" t="s">
        <v>151</v>
      </c>
      <c r="T2" s="127"/>
      <c r="U2" s="127" t="s">
        <v>152</v>
      </c>
      <c r="V2" s="127"/>
      <c r="W2" s="127" t="s">
        <v>153</v>
      </c>
      <c r="X2" s="127"/>
    </row>
    <row r="3" spans="1:24">
      <c r="A3" s="5" t="s">
        <v>56</v>
      </c>
      <c r="B3" s="5">
        <v>18</v>
      </c>
      <c r="C3" s="5" t="s">
        <v>22</v>
      </c>
      <c r="D3" s="5">
        <v>16</v>
      </c>
      <c r="E3" s="5" t="s">
        <v>40</v>
      </c>
      <c r="F3" s="5">
        <v>15</v>
      </c>
      <c r="G3" s="5" t="s">
        <v>154</v>
      </c>
      <c r="H3" s="5">
        <v>16</v>
      </c>
      <c r="I3" s="5" t="s">
        <v>154</v>
      </c>
      <c r="J3" s="5">
        <v>17</v>
      </c>
      <c r="K3" s="5" t="s">
        <v>22</v>
      </c>
      <c r="L3" s="23">
        <v>15</v>
      </c>
      <c r="M3" s="1" t="s">
        <v>56</v>
      </c>
      <c r="N3" s="1">
        <v>20</v>
      </c>
      <c r="O3" s="1" t="s">
        <v>22</v>
      </c>
      <c r="P3" s="1">
        <v>16</v>
      </c>
      <c r="Q3" s="1" t="s">
        <v>40</v>
      </c>
      <c r="R3" s="1">
        <v>11</v>
      </c>
      <c r="S3" s="1" t="s">
        <v>154</v>
      </c>
      <c r="T3" s="1">
        <v>16</v>
      </c>
      <c r="U3" s="1" t="s">
        <v>154</v>
      </c>
      <c r="V3" s="1">
        <v>15</v>
      </c>
      <c r="W3" s="1" t="s">
        <v>22</v>
      </c>
      <c r="X3" s="1">
        <v>14</v>
      </c>
    </row>
    <row r="4" spans="1:24">
      <c r="A4" s="5" t="s">
        <v>155</v>
      </c>
      <c r="B4" s="5">
        <v>13</v>
      </c>
      <c r="C4" s="5" t="s">
        <v>40</v>
      </c>
      <c r="D4" s="5">
        <v>14</v>
      </c>
      <c r="E4" s="5" t="s">
        <v>22</v>
      </c>
      <c r="F4" s="5">
        <v>14</v>
      </c>
      <c r="G4" s="5" t="s">
        <v>40</v>
      </c>
      <c r="H4" s="5">
        <v>15</v>
      </c>
      <c r="I4" s="5" t="s">
        <v>40</v>
      </c>
      <c r="J4" s="5">
        <v>14</v>
      </c>
      <c r="K4" s="5" t="s">
        <v>40</v>
      </c>
      <c r="L4" s="23">
        <v>13</v>
      </c>
      <c r="M4" s="1" t="s">
        <v>155</v>
      </c>
      <c r="N4" s="1">
        <v>12</v>
      </c>
      <c r="O4" s="1" t="s">
        <v>40</v>
      </c>
      <c r="P4" s="1">
        <v>13</v>
      </c>
      <c r="Q4" s="1" t="s">
        <v>22</v>
      </c>
      <c r="R4" s="1">
        <v>11</v>
      </c>
      <c r="S4" s="1" t="s">
        <v>40</v>
      </c>
      <c r="T4" s="1">
        <v>13</v>
      </c>
      <c r="U4" s="1" t="s">
        <v>40</v>
      </c>
      <c r="V4" s="1">
        <v>10</v>
      </c>
      <c r="W4" s="1" t="s">
        <v>40</v>
      </c>
      <c r="X4" s="1">
        <v>12</v>
      </c>
    </row>
    <row r="5" spans="1:24">
      <c r="A5" s="5" t="s">
        <v>156</v>
      </c>
      <c r="B5" s="5">
        <v>10</v>
      </c>
      <c r="C5" s="5" t="s">
        <v>56</v>
      </c>
      <c r="D5" s="5">
        <v>10</v>
      </c>
      <c r="E5" s="5" t="s">
        <v>155</v>
      </c>
      <c r="F5" s="5">
        <v>13</v>
      </c>
      <c r="G5" s="5" t="s">
        <v>41</v>
      </c>
      <c r="H5" s="5">
        <v>14</v>
      </c>
      <c r="I5" s="5" t="s">
        <v>157</v>
      </c>
      <c r="J5" s="5">
        <v>13</v>
      </c>
      <c r="K5" s="5" t="s">
        <v>154</v>
      </c>
      <c r="L5" s="23">
        <v>11</v>
      </c>
      <c r="M5" s="1" t="s">
        <v>156</v>
      </c>
      <c r="N5" s="1">
        <v>10</v>
      </c>
      <c r="O5" s="1" t="s">
        <v>56</v>
      </c>
      <c r="P5" s="1">
        <v>4</v>
      </c>
      <c r="Q5" s="1" t="s">
        <v>155</v>
      </c>
      <c r="R5" s="1">
        <v>12</v>
      </c>
      <c r="S5" s="1" t="s">
        <v>41</v>
      </c>
      <c r="T5" s="1">
        <v>16</v>
      </c>
      <c r="U5" s="1" t="s">
        <v>157</v>
      </c>
      <c r="V5" s="1">
        <v>13</v>
      </c>
      <c r="W5" s="1" t="s">
        <v>154</v>
      </c>
      <c r="X5" s="1">
        <v>12</v>
      </c>
    </row>
    <row r="6" spans="1:24">
      <c r="A6" s="5" t="s">
        <v>40</v>
      </c>
      <c r="B6" s="5">
        <v>10</v>
      </c>
      <c r="C6" s="5" t="s">
        <v>155</v>
      </c>
      <c r="D6" s="5">
        <v>9</v>
      </c>
      <c r="E6" s="5" t="s">
        <v>56</v>
      </c>
      <c r="F6" s="5">
        <v>11</v>
      </c>
      <c r="G6" s="5" t="s">
        <v>22</v>
      </c>
      <c r="H6" s="5">
        <v>13</v>
      </c>
      <c r="I6" s="5" t="s">
        <v>41</v>
      </c>
      <c r="J6" s="5">
        <v>13</v>
      </c>
      <c r="K6" s="5" t="s">
        <v>43</v>
      </c>
      <c r="L6" s="23">
        <v>10</v>
      </c>
      <c r="M6" s="1" t="s">
        <v>40</v>
      </c>
      <c r="N6" s="1">
        <v>8</v>
      </c>
      <c r="O6" s="1" t="s">
        <v>155</v>
      </c>
      <c r="P6" s="1">
        <v>9</v>
      </c>
      <c r="Q6" s="1" t="s">
        <v>56</v>
      </c>
      <c r="R6" s="1">
        <v>12</v>
      </c>
      <c r="S6" s="1" t="s">
        <v>22</v>
      </c>
      <c r="T6" s="1">
        <v>11</v>
      </c>
      <c r="U6" s="1" t="s">
        <v>41</v>
      </c>
      <c r="V6" s="1">
        <v>12</v>
      </c>
      <c r="W6" s="1" t="s">
        <v>43</v>
      </c>
      <c r="X6" s="1">
        <v>14</v>
      </c>
    </row>
    <row r="7" spans="1:24">
      <c r="A7" s="5" t="s">
        <v>158</v>
      </c>
      <c r="B7" s="5">
        <v>10</v>
      </c>
      <c r="C7" s="5" t="s">
        <v>43</v>
      </c>
      <c r="D7" s="5">
        <v>9</v>
      </c>
      <c r="E7" s="5" t="s">
        <v>154</v>
      </c>
      <c r="F7" s="5">
        <v>9</v>
      </c>
      <c r="G7" s="5" t="s">
        <v>155</v>
      </c>
      <c r="H7" s="5">
        <v>9</v>
      </c>
      <c r="I7" s="5" t="s">
        <v>37</v>
      </c>
      <c r="J7" s="5">
        <v>8</v>
      </c>
      <c r="K7" s="5" t="s">
        <v>155</v>
      </c>
      <c r="L7" s="23">
        <v>8</v>
      </c>
      <c r="M7" s="1" t="s">
        <v>158</v>
      </c>
      <c r="N7" s="1">
        <v>10</v>
      </c>
      <c r="O7" s="1" t="s">
        <v>43</v>
      </c>
      <c r="P7" s="1">
        <v>16</v>
      </c>
      <c r="Q7" s="1" t="s">
        <v>154</v>
      </c>
      <c r="R7" s="1">
        <v>6</v>
      </c>
      <c r="S7" s="1" t="s">
        <v>155</v>
      </c>
      <c r="T7" s="1">
        <v>12</v>
      </c>
      <c r="U7" s="1" t="s">
        <v>37</v>
      </c>
      <c r="V7" s="1">
        <v>8</v>
      </c>
      <c r="W7" s="1" t="s">
        <v>155</v>
      </c>
      <c r="X7" s="1">
        <v>7</v>
      </c>
    </row>
    <row r="8" spans="1:24">
      <c r="A8" s="5" t="s">
        <v>37</v>
      </c>
      <c r="B8" s="5">
        <v>8</v>
      </c>
      <c r="C8" s="5" t="s">
        <v>154</v>
      </c>
      <c r="D8" s="5">
        <v>9</v>
      </c>
      <c r="E8" s="5" t="s">
        <v>37</v>
      </c>
      <c r="F8" s="5">
        <v>9</v>
      </c>
      <c r="G8" s="5" t="s">
        <v>37</v>
      </c>
      <c r="H8" s="5">
        <v>7</v>
      </c>
      <c r="I8" s="5" t="s">
        <v>22</v>
      </c>
      <c r="J8" s="5">
        <v>7</v>
      </c>
      <c r="K8" s="5" t="s">
        <v>41</v>
      </c>
      <c r="L8" s="23">
        <v>7</v>
      </c>
      <c r="M8" s="1" t="s">
        <v>37</v>
      </c>
      <c r="N8" s="1">
        <v>10</v>
      </c>
      <c r="O8" s="1" t="s">
        <v>154</v>
      </c>
      <c r="P8" s="1">
        <v>10</v>
      </c>
      <c r="Q8" s="1" t="s">
        <v>37</v>
      </c>
      <c r="R8" s="1">
        <v>10</v>
      </c>
      <c r="S8" s="1" t="s">
        <v>37</v>
      </c>
      <c r="T8" s="1">
        <v>8</v>
      </c>
      <c r="U8" s="1" t="s">
        <v>22</v>
      </c>
      <c r="V8" s="1">
        <v>9</v>
      </c>
      <c r="W8" s="1" t="s">
        <v>41</v>
      </c>
      <c r="X8" s="1">
        <v>8</v>
      </c>
    </row>
    <row r="9" spans="1:24">
      <c r="A9" s="5" t="s">
        <v>22</v>
      </c>
      <c r="B9" s="5">
        <v>7</v>
      </c>
      <c r="C9" s="5" t="s">
        <v>37</v>
      </c>
      <c r="D9" s="5">
        <v>7</v>
      </c>
      <c r="E9" s="5" t="s">
        <v>41</v>
      </c>
      <c r="F9" s="5">
        <v>8</v>
      </c>
      <c r="G9" s="5" t="s">
        <v>56</v>
      </c>
      <c r="H9" s="5">
        <v>7</v>
      </c>
      <c r="I9" s="5" t="s">
        <v>74</v>
      </c>
      <c r="J9" s="5">
        <v>6</v>
      </c>
      <c r="K9" s="5" t="s">
        <v>14</v>
      </c>
      <c r="L9" s="23">
        <v>7</v>
      </c>
      <c r="M9" s="1" t="s">
        <v>22</v>
      </c>
      <c r="N9" s="1">
        <v>8</v>
      </c>
      <c r="O9" s="1" t="s">
        <v>37</v>
      </c>
      <c r="P9" s="1">
        <v>6</v>
      </c>
      <c r="Q9" s="1" t="s">
        <v>41</v>
      </c>
      <c r="R9" s="1">
        <v>5</v>
      </c>
      <c r="S9" s="1" t="s">
        <v>56</v>
      </c>
      <c r="T9" s="1">
        <v>5</v>
      </c>
      <c r="U9" s="1" t="s">
        <v>74</v>
      </c>
      <c r="V9" s="1">
        <v>6</v>
      </c>
      <c r="W9" s="1" t="s">
        <v>14</v>
      </c>
      <c r="X9" s="1">
        <v>5</v>
      </c>
    </row>
    <row r="10" spans="1:24">
      <c r="A10" s="5" t="s">
        <v>18</v>
      </c>
      <c r="B10" s="5">
        <v>5</v>
      </c>
      <c r="C10" s="5" t="s">
        <v>14</v>
      </c>
      <c r="D10" s="5">
        <v>7</v>
      </c>
      <c r="E10" s="5" t="s">
        <v>14</v>
      </c>
      <c r="F10" s="5">
        <v>5</v>
      </c>
      <c r="G10" s="5" t="s">
        <v>68</v>
      </c>
      <c r="H10" s="5">
        <v>5</v>
      </c>
      <c r="I10" s="5" t="s">
        <v>155</v>
      </c>
      <c r="J10" s="5">
        <v>6</v>
      </c>
      <c r="K10" s="5" t="s">
        <v>37</v>
      </c>
      <c r="L10" s="23">
        <v>7</v>
      </c>
      <c r="M10" s="1" t="s">
        <v>18</v>
      </c>
      <c r="N10" s="1">
        <v>4</v>
      </c>
      <c r="O10" s="1" t="s">
        <v>14</v>
      </c>
      <c r="P10" s="1">
        <v>6</v>
      </c>
      <c r="Q10" s="1" t="s">
        <v>14</v>
      </c>
      <c r="R10" s="1">
        <v>4</v>
      </c>
      <c r="S10" s="1" t="s">
        <v>68</v>
      </c>
      <c r="T10" s="1">
        <v>6</v>
      </c>
      <c r="U10" s="1" t="s">
        <v>155</v>
      </c>
      <c r="V10" s="1">
        <v>8</v>
      </c>
      <c r="W10" s="1" t="s">
        <v>37</v>
      </c>
      <c r="X10" s="1">
        <v>7</v>
      </c>
    </row>
    <row r="11" spans="1:24">
      <c r="A11" s="5" t="s">
        <v>77</v>
      </c>
      <c r="B11" s="5">
        <v>5</v>
      </c>
      <c r="C11" s="5" t="s">
        <v>18</v>
      </c>
      <c r="D11" s="5">
        <v>6</v>
      </c>
      <c r="E11" s="5" t="s">
        <v>18</v>
      </c>
      <c r="F11" s="5">
        <v>5</v>
      </c>
      <c r="G11" s="5" t="s">
        <v>157</v>
      </c>
      <c r="H11" s="5">
        <v>4</v>
      </c>
      <c r="I11" s="5" t="s">
        <v>15</v>
      </c>
      <c r="J11" s="5">
        <v>5</v>
      </c>
      <c r="K11" s="5" t="s">
        <v>56</v>
      </c>
      <c r="L11" s="23">
        <v>6</v>
      </c>
      <c r="M11" s="1" t="s">
        <v>77</v>
      </c>
      <c r="N11" s="1">
        <v>3</v>
      </c>
      <c r="O11" s="1" t="s">
        <v>18</v>
      </c>
      <c r="P11" s="1">
        <v>6</v>
      </c>
      <c r="Q11" s="1" t="s">
        <v>18</v>
      </c>
      <c r="R11" s="1">
        <v>4</v>
      </c>
      <c r="S11" s="1" t="s">
        <v>157</v>
      </c>
      <c r="T11" s="1">
        <v>0</v>
      </c>
      <c r="U11" s="1" t="s">
        <v>15</v>
      </c>
      <c r="V11" s="1">
        <v>8</v>
      </c>
      <c r="W11" s="1" t="s">
        <v>56</v>
      </c>
      <c r="X11" s="1">
        <v>0</v>
      </c>
    </row>
    <row r="12" spans="1:24">
      <c r="A12" s="5" t="s">
        <v>154</v>
      </c>
      <c r="B12" s="5">
        <v>5</v>
      </c>
      <c r="C12" s="5" t="s">
        <v>41</v>
      </c>
      <c r="D12" s="5">
        <v>6</v>
      </c>
      <c r="E12" s="5" t="s">
        <v>61</v>
      </c>
      <c r="F12" s="5">
        <v>5</v>
      </c>
      <c r="G12" s="5" t="s">
        <v>14</v>
      </c>
      <c r="H12" s="5">
        <v>4</v>
      </c>
      <c r="I12" s="5" t="s">
        <v>26</v>
      </c>
      <c r="J12" s="5">
        <v>5</v>
      </c>
      <c r="K12" s="5" t="s">
        <v>18</v>
      </c>
      <c r="L12" s="23">
        <v>6</v>
      </c>
      <c r="M12" s="1" t="s">
        <v>154</v>
      </c>
      <c r="N12" s="1">
        <v>0</v>
      </c>
      <c r="O12" s="1" t="s">
        <v>41</v>
      </c>
      <c r="P12" s="1">
        <v>5</v>
      </c>
      <c r="Q12" s="1" t="s">
        <v>61</v>
      </c>
      <c r="R12" s="1">
        <v>10</v>
      </c>
      <c r="S12" s="1" t="s">
        <v>14</v>
      </c>
      <c r="T12" s="1">
        <v>4</v>
      </c>
      <c r="U12" s="1" t="s">
        <v>26</v>
      </c>
      <c r="V12" s="1">
        <v>6</v>
      </c>
      <c r="W12" s="1" t="s">
        <v>18</v>
      </c>
      <c r="X12" s="1">
        <v>5</v>
      </c>
    </row>
    <row r="13" spans="1:24">
      <c r="A13" s="5" t="s">
        <v>14</v>
      </c>
      <c r="B13" s="5">
        <v>4</v>
      </c>
      <c r="C13" s="5" t="s">
        <v>68</v>
      </c>
      <c r="D13" s="5">
        <v>4</v>
      </c>
      <c r="E13" s="5" t="s">
        <v>68</v>
      </c>
      <c r="F13" s="5">
        <v>4</v>
      </c>
      <c r="G13" s="5" t="s">
        <v>18</v>
      </c>
      <c r="H13" s="5">
        <v>3</v>
      </c>
      <c r="I13" s="5" t="s">
        <v>68</v>
      </c>
      <c r="J13" s="5">
        <v>4</v>
      </c>
      <c r="K13" s="5" t="s">
        <v>157</v>
      </c>
      <c r="L13" s="23">
        <v>5</v>
      </c>
      <c r="M13" s="1" t="s">
        <v>14</v>
      </c>
      <c r="N13" s="1">
        <v>5</v>
      </c>
      <c r="O13" s="1" t="s">
        <v>68</v>
      </c>
      <c r="P13" s="1">
        <v>4</v>
      </c>
      <c r="Q13" s="1" t="s">
        <v>68</v>
      </c>
      <c r="R13" s="1">
        <v>10</v>
      </c>
      <c r="S13" s="1" t="s">
        <v>18</v>
      </c>
      <c r="T13" s="1">
        <v>0</v>
      </c>
      <c r="U13" s="1" t="s">
        <v>68</v>
      </c>
      <c r="V13" s="1">
        <v>5</v>
      </c>
      <c r="W13" s="1" t="s">
        <v>157</v>
      </c>
      <c r="X13" s="1">
        <v>8</v>
      </c>
    </row>
    <row r="14" spans="1:24">
      <c r="A14" s="5" t="s">
        <v>68</v>
      </c>
      <c r="B14" s="5">
        <v>3</v>
      </c>
      <c r="C14" s="5" t="s">
        <v>29</v>
      </c>
      <c r="D14" s="5">
        <v>3</v>
      </c>
      <c r="E14" s="5" t="s">
        <v>156</v>
      </c>
      <c r="F14" s="5">
        <v>2</v>
      </c>
      <c r="G14" s="5" t="s">
        <v>29</v>
      </c>
      <c r="H14" s="5">
        <v>3</v>
      </c>
      <c r="I14" s="5" t="s">
        <v>56</v>
      </c>
      <c r="J14" s="5">
        <v>2</v>
      </c>
      <c r="K14" s="5" t="s">
        <v>74</v>
      </c>
      <c r="L14" s="23">
        <v>5</v>
      </c>
      <c r="M14" s="1" t="s">
        <v>68</v>
      </c>
      <c r="N14" s="1">
        <v>5</v>
      </c>
      <c r="O14" s="1" t="s">
        <v>29</v>
      </c>
      <c r="P14" s="1">
        <v>5</v>
      </c>
      <c r="Q14" s="1" t="s">
        <v>156</v>
      </c>
      <c r="R14" s="1">
        <v>5</v>
      </c>
      <c r="S14" s="1" t="s">
        <v>29</v>
      </c>
      <c r="T14" s="1">
        <v>4</v>
      </c>
      <c r="U14" s="1" t="s">
        <v>56</v>
      </c>
      <c r="W14" s="1" t="s">
        <v>74</v>
      </c>
      <c r="X14" s="1">
        <v>5</v>
      </c>
    </row>
    <row r="15" spans="1:24">
      <c r="A15" s="5" t="s">
        <v>70</v>
      </c>
      <c r="B15" s="5">
        <v>2</v>
      </c>
      <c r="C15" s="5"/>
      <c r="D15" s="5"/>
      <c r="E15" s="5"/>
      <c r="F15" s="5"/>
      <c r="G15" s="5"/>
      <c r="H15" s="5"/>
      <c r="I15" s="5"/>
      <c r="J15" s="5"/>
      <c r="K15" s="5"/>
      <c r="L15" s="23"/>
      <c r="M15" s="1" t="s">
        <v>70</v>
      </c>
      <c r="N15" s="1">
        <v>5</v>
      </c>
      <c r="S15" s="1" t="s">
        <v>61</v>
      </c>
      <c r="T15" s="1">
        <v>5</v>
      </c>
      <c r="W15" s="1" t="s">
        <v>29</v>
      </c>
      <c r="X15" s="1">
        <v>3</v>
      </c>
    </row>
    <row r="16" spans="1:2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23"/>
    </row>
    <row r="17" spans="1:2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23"/>
    </row>
    <row r="18" spans="1:24">
      <c r="A18" s="125"/>
      <c r="B18" s="125">
        <f>SUM(B3:B16)</f>
        <v>100</v>
      </c>
      <c r="C18" s="125"/>
      <c r="D18" s="125">
        <f t="shared" ref="D18:L18" si="0">SUM(D3:D16)</f>
        <v>100</v>
      </c>
      <c r="E18" s="125"/>
      <c r="F18" s="125">
        <f t="shared" si="0"/>
        <v>100</v>
      </c>
      <c r="G18" s="125"/>
      <c r="H18" s="125">
        <f t="shared" si="0"/>
        <v>100</v>
      </c>
      <c r="I18" s="125"/>
      <c r="J18" s="125">
        <f t="shared" si="0"/>
        <v>100</v>
      </c>
      <c r="K18" s="125"/>
      <c r="L18" s="126">
        <f t="shared" si="0"/>
        <v>100</v>
      </c>
      <c r="M18" s="125"/>
      <c r="N18" s="125">
        <f>SUM(N3:N16)</f>
        <v>100</v>
      </c>
      <c r="O18" s="125"/>
      <c r="P18" s="125">
        <f t="shared" ref="P18" si="1">SUM(P3:P16)</f>
        <v>100</v>
      </c>
      <c r="Q18" s="125"/>
      <c r="R18" s="125">
        <f t="shared" ref="R18" si="2">SUM(R3:R16)</f>
        <v>100</v>
      </c>
      <c r="S18" s="125"/>
      <c r="T18" s="125">
        <f t="shared" ref="T18" si="3">SUM(T3:T16)</f>
        <v>100</v>
      </c>
      <c r="U18" s="125"/>
      <c r="V18" s="125">
        <f t="shared" ref="V18" si="4">SUM(V3:V16)</f>
        <v>100</v>
      </c>
      <c r="W18" s="125"/>
      <c r="X18" s="125">
        <f t="shared" ref="X18" si="5">SUM(X3:X16)</f>
        <v>100</v>
      </c>
    </row>
    <row r="19" spans="1:2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7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>
      <c r="A20" s="24" t="s">
        <v>159</v>
      </c>
      <c r="B20" s="24"/>
      <c r="C20" s="24" t="s">
        <v>160</v>
      </c>
      <c r="D20" s="24"/>
      <c r="E20" s="24" t="s">
        <v>161</v>
      </c>
      <c r="F20" s="24"/>
      <c r="G20" s="24" t="s">
        <v>162</v>
      </c>
      <c r="H20" s="24"/>
      <c r="I20" s="24" t="s">
        <v>52</v>
      </c>
      <c r="J20" s="24"/>
      <c r="K20" s="5"/>
      <c r="L20" s="23"/>
      <c r="M20" s="127" t="s">
        <v>159</v>
      </c>
      <c r="N20" s="127"/>
      <c r="O20" s="127" t="s">
        <v>160</v>
      </c>
      <c r="P20" s="127"/>
      <c r="Q20" s="127" t="s">
        <v>161</v>
      </c>
      <c r="R20" s="127"/>
      <c r="S20" s="127" t="s">
        <v>162</v>
      </c>
      <c r="T20" s="127"/>
      <c r="U20" s="127" t="s">
        <v>52</v>
      </c>
      <c r="V20" s="127"/>
    </row>
    <row r="21" spans="1:24">
      <c r="A21" s="5" t="s">
        <v>163</v>
      </c>
      <c r="B21" s="5">
        <v>14</v>
      </c>
      <c r="C21" s="5" t="s">
        <v>26</v>
      </c>
      <c r="D21" s="5">
        <v>17</v>
      </c>
      <c r="E21" s="5" t="s">
        <v>164</v>
      </c>
      <c r="F21" s="5">
        <v>14</v>
      </c>
      <c r="G21" s="5" t="s">
        <v>43</v>
      </c>
      <c r="H21" s="5">
        <v>12</v>
      </c>
      <c r="I21" s="5" t="s">
        <v>89</v>
      </c>
      <c r="J21" s="5">
        <v>21</v>
      </c>
      <c r="K21" s="5"/>
      <c r="L21" s="23"/>
      <c r="M21" s="1" t="s">
        <v>163</v>
      </c>
      <c r="N21" s="1">
        <v>13</v>
      </c>
      <c r="O21" s="1" t="s">
        <v>26</v>
      </c>
      <c r="P21" s="1">
        <v>15</v>
      </c>
      <c r="Q21" s="1" t="s">
        <v>164</v>
      </c>
      <c r="R21" s="1">
        <v>13</v>
      </c>
      <c r="S21" s="1" t="s">
        <v>43</v>
      </c>
      <c r="T21" s="1">
        <v>10</v>
      </c>
      <c r="U21" s="1" t="s">
        <v>89</v>
      </c>
      <c r="V21" s="1">
        <v>24</v>
      </c>
    </row>
    <row r="22" spans="1:24">
      <c r="A22" s="5" t="s">
        <v>154</v>
      </c>
      <c r="B22" s="5">
        <v>14</v>
      </c>
      <c r="C22" s="5" t="s">
        <v>23</v>
      </c>
      <c r="D22" s="5">
        <v>14</v>
      </c>
      <c r="E22" s="5" t="s">
        <v>15</v>
      </c>
      <c r="F22" s="5">
        <v>12</v>
      </c>
      <c r="G22" s="5" t="s">
        <v>15</v>
      </c>
      <c r="H22" s="5">
        <v>12</v>
      </c>
      <c r="I22" s="5" t="s">
        <v>100</v>
      </c>
      <c r="J22" s="5">
        <v>21</v>
      </c>
      <c r="K22" s="5"/>
      <c r="L22" s="23"/>
      <c r="M22" s="1" t="s">
        <v>154</v>
      </c>
      <c r="N22" s="1">
        <v>13</v>
      </c>
      <c r="O22" s="1" t="s">
        <v>23</v>
      </c>
      <c r="P22" s="1">
        <v>15</v>
      </c>
      <c r="Q22" s="1" t="s">
        <v>15</v>
      </c>
      <c r="R22" s="1">
        <v>12</v>
      </c>
      <c r="S22" s="1" t="s">
        <v>15</v>
      </c>
      <c r="T22" s="1">
        <v>10</v>
      </c>
      <c r="U22" s="1" t="s">
        <v>100</v>
      </c>
      <c r="V22" s="1">
        <v>22</v>
      </c>
    </row>
    <row r="23" spans="1:24">
      <c r="A23" s="5" t="s">
        <v>26</v>
      </c>
      <c r="B23" s="5">
        <v>12</v>
      </c>
      <c r="C23" s="5" t="s">
        <v>163</v>
      </c>
      <c r="D23" s="5">
        <v>13</v>
      </c>
      <c r="E23" s="5" t="s">
        <v>26</v>
      </c>
      <c r="F23" s="5">
        <v>11</v>
      </c>
      <c r="G23" s="5" t="s">
        <v>164</v>
      </c>
      <c r="H23" s="5">
        <v>11</v>
      </c>
      <c r="I23" s="5" t="s">
        <v>91</v>
      </c>
      <c r="J23" s="5">
        <v>21</v>
      </c>
      <c r="K23" s="5"/>
      <c r="L23" s="23"/>
      <c r="M23" s="1" t="s">
        <v>26</v>
      </c>
      <c r="N23" s="1">
        <v>10</v>
      </c>
      <c r="O23" s="1" t="s">
        <v>163</v>
      </c>
      <c r="P23" s="1">
        <v>8</v>
      </c>
      <c r="Q23" s="1" t="s">
        <v>26</v>
      </c>
      <c r="R23" s="1">
        <v>12</v>
      </c>
      <c r="S23" s="1" t="s">
        <v>164</v>
      </c>
      <c r="T23" s="1">
        <v>10</v>
      </c>
      <c r="U23" s="1" t="s">
        <v>91</v>
      </c>
      <c r="V23" s="1">
        <v>4</v>
      </c>
    </row>
    <row r="24" spans="1:24">
      <c r="A24" s="5" t="s">
        <v>157</v>
      </c>
      <c r="B24" s="5">
        <v>10</v>
      </c>
      <c r="C24" s="5" t="s">
        <v>77</v>
      </c>
      <c r="D24" s="5">
        <v>10</v>
      </c>
      <c r="E24" s="5" t="s">
        <v>43</v>
      </c>
      <c r="F24" s="5">
        <v>9</v>
      </c>
      <c r="G24" s="5" t="s">
        <v>74</v>
      </c>
      <c r="H24" s="5">
        <v>10</v>
      </c>
      <c r="I24" s="5" t="s">
        <v>96</v>
      </c>
      <c r="J24" s="5">
        <v>21</v>
      </c>
      <c r="K24" s="5"/>
      <c r="L24" s="23"/>
      <c r="M24" s="1" t="s">
        <v>157</v>
      </c>
      <c r="N24" s="1">
        <v>11</v>
      </c>
      <c r="O24" s="1" t="s">
        <v>77</v>
      </c>
      <c r="P24" s="1">
        <v>10</v>
      </c>
      <c r="Q24" s="1" t="s">
        <v>43</v>
      </c>
      <c r="R24" s="1">
        <v>7</v>
      </c>
      <c r="S24" s="1" t="s">
        <v>74</v>
      </c>
      <c r="T24" s="1">
        <v>8</v>
      </c>
      <c r="U24" s="1" t="s">
        <v>96</v>
      </c>
      <c r="V24" s="1">
        <v>22</v>
      </c>
    </row>
    <row r="25" spans="1:24">
      <c r="A25" s="5" t="s">
        <v>40</v>
      </c>
      <c r="B25" s="5">
        <v>10</v>
      </c>
      <c r="C25" s="5" t="s">
        <v>156</v>
      </c>
      <c r="D25" s="5">
        <v>10</v>
      </c>
      <c r="E25" s="5" t="s">
        <v>74</v>
      </c>
      <c r="F25" s="5">
        <v>8</v>
      </c>
      <c r="G25" s="5" t="s">
        <v>154</v>
      </c>
      <c r="H25" s="5">
        <v>10</v>
      </c>
      <c r="I25" s="5" t="s">
        <v>37</v>
      </c>
      <c r="J25" s="5">
        <v>11</v>
      </c>
      <c r="K25" s="5"/>
      <c r="L25" s="23"/>
      <c r="M25" s="1" t="s">
        <v>40</v>
      </c>
      <c r="N25" s="1">
        <v>9</v>
      </c>
      <c r="O25" s="1" t="s">
        <v>156</v>
      </c>
      <c r="P25" s="1">
        <v>10</v>
      </c>
      <c r="Q25" s="1" t="s">
        <v>74</v>
      </c>
      <c r="R25" s="1">
        <v>8</v>
      </c>
      <c r="S25" s="1" t="s">
        <v>154</v>
      </c>
      <c r="T25" s="1">
        <v>10</v>
      </c>
      <c r="U25" s="1" t="s">
        <v>37</v>
      </c>
      <c r="V25" s="1">
        <v>6</v>
      </c>
    </row>
    <row r="26" spans="1:24">
      <c r="A26" s="5" t="s">
        <v>23</v>
      </c>
      <c r="B26" s="5">
        <v>9</v>
      </c>
      <c r="C26" s="5" t="s">
        <v>164</v>
      </c>
      <c r="D26" s="5">
        <v>10</v>
      </c>
      <c r="E26" s="5" t="s">
        <v>37</v>
      </c>
      <c r="F26" s="5">
        <v>8</v>
      </c>
      <c r="G26" s="5" t="s">
        <v>40</v>
      </c>
      <c r="H26" s="5">
        <v>8</v>
      </c>
      <c r="I26" s="5" t="s">
        <v>93</v>
      </c>
      <c r="J26" s="5">
        <v>5</v>
      </c>
      <c r="K26" s="5"/>
      <c r="L26" s="23"/>
      <c r="M26" s="1" t="s">
        <v>23</v>
      </c>
      <c r="N26" s="1">
        <v>10</v>
      </c>
      <c r="O26" s="1" t="s">
        <v>164</v>
      </c>
      <c r="P26" s="1">
        <v>15</v>
      </c>
      <c r="Q26" s="1" t="s">
        <v>37</v>
      </c>
      <c r="R26" s="1">
        <v>8</v>
      </c>
      <c r="S26" s="1" t="s">
        <v>40</v>
      </c>
      <c r="T26" s="1">
        <v>10</v>
      </c>
      <c r="U26" s="1" t="s">
        <v>93</v>
      </c>
      <c r="V26" s="1">
        <v>22</v>
      </c>
    </row>
    <row r="27" spans="1:24">
      <c r="A27" s="5" t="s">
        <v>37</v>
      </c>
      <c r="B27" s="5">
        <v>7</v>
      </c>
      <c r="C27" s="5" t="s">
        <v>80</v>
      </c>
      <c r="D27" s="5">
        <v>7</v>
      </c>
      <c r="E27" s="5" t="s">
        <v>23</v>
      </c>
      <c r="F27" s="5">
        <v>8</v>
      </c>
      <c r="G27" s="5" t="s">
        <v>37</v>
      </c>
      <c r="H27" s="5">
        <v>8</v>
      </c>
      <c r="I27" s="5"/>
      <c r="J27" s="5"/>
      <c r="K27" s="5"/>
      <c r="L27" s="23"/>
      <c r="M27" s="1" t="s">
        <v>37</v>
      </c>
      <c r="N27" s="1">
        <v>9</v>
      </c>
      <c r="O27" s="1" t="s">
        <v>80</v>
      </c>
      <c r="P27" s="1">
        <v>8</v>
      </c>
      <c r="Q27" s="1" t="s">
        <v>23</v>
      </c>
      <c r="R27" s="1">
        <v>10</v>
      </c>
      <c r="S27" s="1" t="s">
        <v>37</v>
      </c>
      <c r="T27" s="1">
        <v>8</v>
      </c>
    </row>
    <row r="28" spans="1:24">
      <c r="A28" s="5" t="s">
        <v>74</v>
      </c>
      <c r="B28" s="5">
        <v>6</v>
      </c>
      <c r="C28" s="5" t="s">
        <v>154</v>
      </c>
      <c r="D28" s="5">
        <v>5</v>
      </c>
      <c r="E28" s="5" t="s">
        <v>18</v>
      </c>
      <c r="F28" s="5">
        <v>7</v>
      </c>
      <c r="G28" s="5" t="s">
        <v>26</v>
      </c>
      <c r="H28" s="5">
        <v>8</v>
      </c>
      <c r="I28" s="5"/>
      <c r="J28" s="5"/>
      <c r="K28" s="5"/>
      <c r="L28" s="23"/>
      <c r="M28" s="1" t="s">
        <v>74</v>
      </c>
      <c r="N28" s="1">
        <v>6</v>
      </c>
      <c r="O28" s="1" t="s">
        <v>154</v>
      </c>
      <c r="P28" s="1">
        <v>5</v>
      </c>
      <c r="Q28" s="1" t="s">
        <v>18</v>
      </c>
      <c r="R28" s="1">
        <v>5</v>
      </c>
      <c r="S28" s="1" t="s">
        <v>26</v>
      </c>
      <c r="T28" s="1">
        <v>11</v>
      </c>
    </row>
    <row r="29" spans="1:24">
      <c r="A29" s="5" t="s">
        <v>80</v>
      </c>
      <c r="B29" s="5">
        <v>5</v>
      </c>
      <c r="C29" s="5" t="s">
        <v>37</v>
      </c>
      <c r="D29" s="5">
        <v>5</v>
      </c>
      <c r="E29" s="5" t="s">
        <v>154</v>
      </c>
      <c r="F29" s="5">
        <v>7</v>
      </c>
      <c r="G29" s="5" t="s">
        <v>23</v>
      </c>
      <c r="H29" s="5">
        <v>7</v>
      </c>
      <c r="I29" s="5"/>
      <c r="J29" s="5"/>
      <c r="K29" s="5"/>
      <c r="L29" s="23"/>
      <c r="M29" s="1" t="s">
        <v>80</v>
      </c>
      <c r="N29" s="1">
        <v>5</v>
      </c>
      <c r="O29" s="1" t="s">
        <v>37</v>
      </c>
      <c r="P29" s="1">
        <v>5</v>
      </c>
      <c r="Q29" s="1" t="s">
        <v>154</v>
      </c>
      <c r="R29" s="1">
        <v>6</v>
      </c>
      <c r="S29" s="1" t="s">
        <v>23</v>
      </c>
      <c r="T29" s="1">
        <v>9</v>
      </c>
    </row>
    <row r="30" spans="1:24">
      <c r="A30" s="5" t="s">
        <v>164</v>
      </c>
      <c r="B30" s="5">
        <v>5</v>
      </c>
      <c r="C30" s="5" t="s">
        <v>40</v>
      </c>
      <c r="D30" s="5">
        <v>4</v>
      </c>
      <c r="E30" s="5" t="s">
        <v>40</v>
      </c>
      <c r="F30" s="5">
        <v>7</v>
      </c>
      <c r="G30" s="5" t="s">
        <v>18</v>
      </c>
      <c r="H30" s="5">
        <v>6</v>
      </c>
      <c r="I30" s="5"/>
      <c r="J30" s="5"/>
      <c r="K30" s="5"/>
      <c r="L30" s="23"/>
      <c r="M30" s="1" t="s">
        <v>164</v>
      </c>
      <c r="N30" s="1">
        <v>0</v>
      </c>
      <c r="O30" s="1" t="s">
        <v>40</v>
      </c>
      <c r="P30" s="1">
        <v>5</v>
      </c>
      <c r="Q30" s="1" t="s">
        <v>40</v>
      </c>
      <c r="R30" s="1">
        <v>7</v>
      </c>
      <c r="S30" s="1" t="s">
        <v>18</v>
      </c>
      <c r="T30" s="1">
        <v>4</v>
      </c>
    </row>
    <row r="31" spans="1:24">
      <c r="A31" s="5" t="s">
        <v>41</v>
      </c>
      <c r="B31" s="5">
        <v>4</v>
      </c>
      <c r="C31" s="5" t="s">
        <v>71</v>
      </c>
      <c r="D31" s="5">
        <v>3</v>
      </c>
      <c r="E31" s="5" t="s">
        <v>14</v>
      </c>
      <c r="F31" s="5">
        <v>5</v>
      </c>
      <c r="G31" s="5" t="s">
        <v>14</v>
      </c>
      <c r="H31" s="5">
        <v>4</v>
      </c>
      <c r="I31" s="5"/>
      <c r="J31" s="5"/>
      <c r="K31" s="5"/>
      <c r="L31" s="23"/>
      <c r="M31" s="1" t="s">
        <v>41</v>
      </c>
      <c r="N31" s="1">
        <v>8</v>
      </c>
      <c r="O31" s="1" t="s">
        <v>71</v>
      </c>
      <c r="P31" s="1">
        <v>4</v>
      </c>
      <c r="Q31" s="1" t="s">
        <v>14</v>
      </c>
      <c r="R31" s="1">
        <v>0</v>
      </c>
      <c r="S31" s="1" t="s">
        <v>14</v>
      </c>
      <c r="T31" s="1">
        <v>0</v>
      </c>
    </row>
    <row r="32" spans="1:24">
      <c r="A32" s="5" t="s">
        <v>77</v>
      </c>
      <c r="B32" s="5">
        <v>4</v>
      </c>
      <c r="C32" s="5" t="s">
        <v>18</v>
      </c>
      <c r="D32" s="5">
        <v>2</v>
      </c>
      <c r="E32" s="5" t="s">
        <v>156</v>
      </c>
      <c r="F32" s="5">
        <v>4</v>
      </c>
      <c r="G32" s="5" t="s">
        <v>22</v>
      </c>
      <c r="H32" s="5">
        <v>4</v>
      </c>
      <c r="I32" s="5"/>
      <c r="J32" s="5"/>
      <c r="K32" s="5"/>
      <c r="L32" s="23"/>
      <c r="M32" s="1" t="s">
        <v>77</v>
      </c>
      <c r="N32" s="1">
        <v>6</v>
      </c>
      <c r="O32" s="1" t="s">
        <v>18</v>
      </c>
      <c r="P32" s="1">
        <v>0</v>
      </c>
      <c r="Q32" s="1" t="s">
        <v>156</v>
      </c>
      <c r="R32" s="1">
        <v>7</v>
      </c>
      <c r="S32" s="1" t="s">
        <v>22</v>
      </c>
      <c r="T32" s="1">
        <v>7</v>
      </c>
    </row>
    <row r="33" spans="1:2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23"/>
      <c r="Q33" s="1" t="s">
        <v>80</v>
      </c>
      <c r="R33" s="1">
        <v>5</v>
      </c>
      <c r="S33" s="1" t="s">
        <v>29</v>
      </c>
      <c r="T33" s="1">
        <v>3</v>
      </c>
    </row>
    <row r="34" spans="1:2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23"/>
    </row>
    <row r="35" spans="1:2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23"/>
    </row>
    <row r="36" spans="1:24">
      <c r="A36" s="5"/>
      <c r="B36" s="5">
        <f>SUM(B21:B34)</f>
        <v>100</v>
      </c>
      <c r="C36" s="5"/>
      <c r="D36" s="5">
        <f>SUM(D21:D34)</f>
        <v>100</v>
      </c>
      <c r="E36" s="5"/>
      <c r="F36" s="5">
        <f>SUM(F21:F34)</f>
        <v>100</v>
      </c>
      <c r="G36" s="5"/>
      <c r="H36" s="5">
        <f>SUM(H21:H34)</f>
        <v>100</v>
      </c>
      <c r="I36" s="5"/>
      <c r="J36" s="5">
        <f>SUM(J21:J34)</f>
        <v>100</v>
      </c>
      <c r="K36" s="5"/>
      <c r="L36" s="23"/>
      <c r="M36" s="5"/>
      <c r="N36" s="5">
        <f>SUM(N21:N34)</f>
        <v>100</v>
      </c>
      <c r="O36" s="5"/>
      <c r="P36" s="5">
        <f>SUM(P21:P34)</f>
        <v>100</v>
      </c>
      <c r="Q36" s="5"/>
      <c r="R36" s="5">
        <f>SUM(R21:R34)</f>
        <v>100</v>
      </c>
      <c r="S36" s="5"/>
      <c r="T36" s="5">
        <f>SUM(T21:T34)</f>
        <v>100</v>
      </c>
      <c r="U36" s="5"/>
      <c r="V36" s="5">
        <f>SUM(V21:V34)</f>
        <v>100</v>
      </c>
      <c r="W36" s="5"/>
      <c r="X36" s="5"/>
    </row>
    <row r="37" spans="1:24">
      <c r="A37" s="125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6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</row>
    <row r="39" spans="1:24">
      <c r="A39" s="172" t="s">
        <v>165</v>
      </c>
      <c r="B39" s="172"/>
      <c r="C39" s="172"/>
      <c r="D39" s="172"/>
      <c r="E39" s="172"/>
      <c r="F39" s="172"/>
    </row>
    <row r="40" spans="1:24">
      <c r="A40" s="172"/>
      <c r="B40" s="172"/>
      <c r="C40" s="172"/>
      <c r="D40" s="172"/>
      <c r="E40" s="172"/>
      <c r="F40" s="172"/>
    </row>
  </sheetData>
  <mergeCells count="3">
    <mergeCell ref="A1:L1"/>
    <mergeCell ref="M1:X1"/>
    <mergeCell ref="A39:F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1"/>
  <sheetViews>
    <sheetView workbookViewId="0" xr3:uid="{78B4E459-6924-5F8B-B7BA-2DD04133E49E}">
      <selection activeCell="I32" sqref="I32"/>
    </sheetView>
  </sheetViews>
  <sheetFormatPr defaultRowHeight="15"/>
  <cols>
    <col min="1" max="27" width="9.140625" style="1"/>
  </cols>
  <sheetData>
    <row r="1" spans="1:27">
      <c r="B1" s="173" t="s">
        <v>135</v>
      </c>
      <c r="C1" s="173"/>
      <c r="D1" s="173"/>
      <c r="E1" s="173"/>
      <c r="F1" s="173"/>
      <c r="G1" s="127"/>
      <c r="H1" s="127"/>
      <c r="I1" s="173" t="s">
        <v>137</v>
      </c>
      <c r="J1" s="173"/>
      <c r="K1" s="173"/>
      <c r="L1" s="173"/>
      <c r="M1" s="173"/>
      <c r="N1" s="127"/>
      <c r="O1" s="127"/>
      <c r="P1" s="173" t="s">
        <v>139</v>
      </c>
      <c r="Q1" s="173"/>
      <c r="R1" s="173"/>
      <c r="S1" s="173"/>
      <c r="T1" s="173"/>
      <c r="U1" s="127"/>
      <c r="V1" s="127"/>
      <c r="W1" s="173" t="s">
        <v>136</v>
      </c>
      <c r="X1" s="173"/>
      <c r="Y1" s="173"/>
      <c r="Z1" s="173"/>
      <c r="AA1" s="173"/>
    </row>
    <row r="2" spans="1:27">
      <c r="B2" s="1" t="s">
        <v>43</v>
      </c>
      <c r="C2" s="1" t="s">
        <v>56</v>
      </c>
      <c r="D2" s="1" t="s">
        <v>156</v>
      </c>
      <c r="E2" s="1" t="s">
        <v>154</v>
      </c>
      <c r="F2" s="1" t="s">
        <v>70</v>
      </c>
      <c r="I2" s="1" t="s">
        <v>22</v>
      </c>
      <c r="J2" s="7" t="s">
        <v>57</v>
      </c>
      <c r="K2" s="7" t="s">
        <v>47</v>
      </c>
      <c r="L2" s="1" t="s">
        <v>157</v>
      </c>
      <c r="M2" s="1" t="s">
        <v>40</v>
      </c>
      <c r="P2" s="1" t="s">
        <v>14</v>
      </c>
      <c r="Q2" s="1" t="s">
        <v>18</v>
      </c>
      <c r="R2" s="1" t="s">
        <v>29</v>
      </c>
      <c r="S2" s="1" t="s">
        <v>37</v>
      </c>
      <c r="T2" s="7" t="s">
        <v>33</v>
      </c>
      <c r="W2" s="1" t="s">
        <v>61</v>
      </c>
      <c r="X2" s="1" t="s">
        <v>71</v>
      </c>
      <c r="Y2" s="1" t="s">
        <v>74</v>
      </c>
      <c r="Z2" s="1" t="s">
        <v>77</v>
      </c>
      <c r="AA2" s="1" t="s">
        <v>68</v>
      </c>
    </row>
    <row r="3" spans="1:27">
      <c r="A3" s="1" t="s">
        <v>166</v>
      </c>
      <c r="B3" s="1">
        <v>0</v>
      </c>
      <c r="C3" s="1">
        <v>18</v>
      </c>
      <c r="D3" s="1">
        <v>10</v>
      </c>
      <c r="E3" s="1">
        <v>5</v>
      </c>
      <c r="F3" s="1">
        <v>2</v>
      </c>
      <c r="H3" s="1" t="s">
        <v>166</v>
      </c>
      <c r="I3" s="1">
        <v>7</v>
      </c>
      <c r="J3" s="1">
        <v>0</v>
      </c>
      <c r="K3" s="1">
        <v>0</v>
      </c>
      <c r="L3" s="1">
        <v>0</v>
      </c>
      <c r="M3" s="1">
        <v>10</v>
      </c>
      <c r="O3" s="1" t="s">
        <v>166</v>
      </c>
      <c r="P3" s="1">
        <v>4</v>
      </c>
      <c r="Q3" s="1">
        <v>5</v>
      </c>
      <c r="R3" s="1">
        <v>0</v>
      </c>
      <c r="S3" s="1">
        <v>8</v>
      </c>
      <c r="T3" s="1">
        <v>0</v>
      </c>
      <c r="V3" s="1" t="s">
        <v>166</v>
      </c>
      <c r="W3" s="1">
        <v>10</v>
      </c>
      <c r="X3" s="1">
        <v>0</v>
      </c>
      <c r="Y3" s="1">
        <v>0</v>
      </c>
      <c r="Z3" s="1">
        <v>5</v>
      </c>
      <c r="AA3" s="1">
        <v>3</v>
      </c>
    </row>
    <row r="4" spans="1:27">
      <c r="A4" s="1" t="s">
        <v>167</v>
      </c>
      <c r="B4" s="1">
        <v>9</v>
      </c>
      <c r="C4" s="1">
        <v>10</v>
      </c>
      <c r="D4" s="1">
        <v>0</v>
      </c>
      <c r="E4" s="1">
        <v>9</v>
      </c>
      <c r="F4" s="1">
        <v>0</v>
      </c>
      <c r="H4" s="1" t="s">
        <v>167</v>
      </c>
      <c r="I4" s="1">
        <v>16</v>
      </c>
      <c r="J4" s="1">
        <v>0</v>
      </c>
      <c r="K4" s="1">
        <v>0</v>
      </c>
      <c r="L4" s="1">
        <v>0</v>
      </c>
      <c r="M4" s="1">
        <v>14</v>
      </c>
      <c r="O4" s="1" t="s">
        <v>167</v>
      </c>
      <c r="P4" s="1">
        <v>7</v>
      </c>
      <c r="Q4" s="1">
        <v>6</v>
      </c>
      <c r="R4" s="1">
        <v>3</v>
      </c>
      <c r="S4" s="1">
        <v>7</v>
      </c>
      <c r="T4" s="1">
        <v>0</v>
      </c>
      <c r="V4" s="1" t="s">
        <v>167</v>
      </c>
      <c r="W4" s="1">
        <v>0</v>
      </c>
      <c r="X4" s="1">
        <v>0</v>
      </c>
      <c r="Y4" s="1">
        <v>0</v>
      </c>
      <c r="Z4" s="1">
        <v>0</v>
      </c>
      <c r="AA4" s="1">
        <v>4</v>
      </c>
    </row>
    <row r="5" spans="1:27">
      <c r="A5" s="1" t="s">
        <v>168</v>
      </c>
      <c r="B5" s="1">
        <v>0</v>
      </c>
      <c r="C5" s="1">
        <v>11</v>
      </c>
      <c r="D5" s="1">
        <v>2</v>
      </c>
      <c r="E5" s="1">
        <v>9</v>
      </c>
      <c r="F5" s="1">
        <v>0</v>
      </c>
      <c r="H5" s="1" t="s">
        <v>168</v>
      </c>
      <c r="I5" s="1">
        <v>14</v>
      </c>
      <c r="J5" s="1">
        <v>0</v>
      </c>
      <c r="K5" s="1">
        <v>0</v>
      </c>
      <c r="L5" s="1">
        <v>0</v>
      </c>
      <c r="M5" s="1">
        <v>15</v>
      </c>
      <c r="O5" s="1" t="s">
        <v>168</v>
      </c>
      <c r="P5" s="1">
        <v>5</v>
      </c>
      <c r="Q5" s="1">
        <v>5</v>
      </c>
      <c r="R5" s="1">
        <v>0</v>
      </c>
      <c r="S5" s="1">
        <v>9</v>
      </c>
      <c r="T5" s="1">
        <v>0</v>
      </c>
      <c r="V5" s="1" t="s">
        <v>168</v>
      </c>
      <c r="W5" s="1">
        <v>5</v>
      </c>
      <c r="X5" s="1">
        <v>0</v>
      </c>
      <c r="Y5" s="1">
        <v>0</v>
      </c>
      <c r="Z5" s="1">
        <v>0</v>
      </c>
      <c r="AA5" s="1">
        <v>4</v>
      </c>
    </row>
    <row r="6" spans="1:27">
      <c r="A6" s="1" t="s">
        <v>169</v>
      </c>
      <c r="B6" s="1">
        <v>0</v>
      </c>
      <c r="C6" s="1">
        <v>7</v>
      </c>
      <c r="D6" s="1">
        <v>0</v>
      </c>
      <c r="E6" s="1">
        <v>16</v>
      </c>
      <c r="F6" s="1">
        <v>0</v>
      </c>
      <c r="H6" s="1" t="s">
        <v>169</v>
      </c>
      <c r="I6" s="1">
        <v>13</v>
      </c>
      <c r="J6" s="1">
        <v>0</v>
      </c>
      <c r="K6" s="1">
        <v>0</v>
      </c>
      <c r="L6" s="1">
        <v>4</v>
      </c>
      <c r="M6" s="1">
        <v>15</v>
      </c>
      <c r="O6" s="1" t="s">
        <v>169</v>
      </c>
      <c r="P6" s="1">
        <v>4</v>
      </c>
      <c r="Q6" s="1">
        <v>3</v>
      </c>
      <c r="R6" s="1">
        <v>3</v>
      </c>
      <c r="S6" s="1">
        <v>7</v>
      </c>
      <c r="T6" s="1">
        <v>0</v>
      </c>
      <c r="V6" s="1" t="s">
        <v>169</v>
      </c>
      <c r="W6" s="1">
        <v>0</v>
      </c>
      <c r="X6" s="1">
        <v>0</v>
      </c>
      <c r="Y6" s="1">
        <v>0</v>
      </c>
      <c r="Z6" s="1">
        <v>0</v>
      </c>
      <c r="AA6" s="1">
        <v>5</v>
      </c>
    </row>
    <row r="7" spans="1:27">
      <c r="A7" s="1" t="s">
        <v>170</v>
      </c>
      <c r="B7" s="1">
        <v>0</v>
      </c>
      <c r="C7" s="1">
        <v>2</v>
      </c>
      <c r="D7" s="1">
        <v>0</v>
      </c>
      <c r="E7" s="1">
        <v>17</v>
      </c>
      <c r="F7" s="1">
        <v>0</v>
      </c>
      <c r="H7" s="1" t="s">
        <v>170</v>
      </c>
      <c r="I7" s="1">
        <v>7</v>
      </c>
      <c r="J7" s="1">
        <v>0</v>
      </c>
      <c r="K7" s="1">
        <v>0</v>
      </c>
      <c r="L7" s="1">
        <v>13</v>
      </c>
      <c r="M7" s="1">
        <v>14</v>
      </c>
      <c r="O7" s="1" t="s">
        <v>170</v>
      </c>
      <c r="P7" s="1">
        <v>0</v>
      </c>
      <c r="Q7" s="1">
        <v>0</v>
      </c>
      <c r="R7" s="1">
        <v>0</v>
      </c>
      <c r="S7" s="1">
        <v>8</v>
      </c>
      <c r="T7" s="1">
        <v>0</v>
      </c>
      <c r="V7" s="1" t="s">
        <v>170</v>
      </c>
      <c r="W7" s="1">
        <v>0</v>
      </c>
      <c r="X7" s="1">
        <v>0</v>
      </c>
      <c r="Y7" s="1">
        <v>6</v>
      </c>
      <c r="Z7" s="1">
        <v>0</v>
      </c>
      <c r="AA7" s="1">
        <v>4</v>
      </c>
    </row>
    <row r="8" spans="1:27">
      <c r="A8" s="1" t="s">
        <v>171</v>
      </c>
      <c r="B8" s="1">
        <v>10</v>
      </c>
      <c r="C8" s="1">
        <v>6</v>
      </c>
      <c r="D8" s="1">
        <v>0</v>
      </c>
      <c r="E8" s="1">
        <v>11</v>
      </c>
      <c r="F8" s="1">
        <v>0</v>
      </c>
      <c r="H8" s="1" t="s">
        <v>171</v>
      </c>
      <c r="I8" s="1">
        <v>15</v>
      </c>
      <c r="J8" s="1">
        <v>0</v>
      </c>
      <c r="K8" s="1">
        <v>0</v>
      </c>
      <c r="L8" s="1">
        <v>5</v>
      </c>
      <c r="M8" s="1">
        <v>13</v>
      </c>
      <c r="O8" s="1" t="s">
        <v>171</v>
      </c>
      <c r="P8" s="1">
        <v>7</v>
      </c>
      <c r="Q8" s="1">
        <v>6</v>
      </c>
      <c r="R8" s="1">
        <v>0</v>
      </c>
      <c r="S8" s="1">
        <v>7</v>
      </c>
      <c r="T8" s="1">
        <v>0</v>
      </c>
      <c r="V8" s="1" t="s">
        <v>171</v>
      </c>
      <c r="W8" s="1">
        <v>0</v>
      </c>
      <c r="X8" s="1">
        <v>0</v>
      </c>
      <c r="Y8" s="1">
        <v>5</v>
      </c>
      <c r="Z8" s="1">
        <v>0</v>
      </c>
      <c r="AA8" s="1">
        <v>0</v>
      </c>
    </row>
    <row r="9" spans="1:27">
      <c r="A9" s="1" t="s">
        <v>172</v>
      </c>
      <c r="B9" s="1">
        <v>0</v>
      </c>
      <c r="C9" s="1">
        <v>0</v>
      </c>
      <c r="D9" s="1">
        <v>0</v>
      </c>
      <c r="E9" s="1">
        <v>14</v>
      </c>
      <c r="F9" s="1">
        <v>0</v>
      </c>
      <c r="H9" s="1" t="s">
        <v>172</v>
      </c>
      <c r="I9" s="1">
        <v>0</v>
      </c>
      <c r="J9" s="1">
        <v>0</v>
      </c>
      <c r="K9" s="1">
        <v>0</v>
      </c>
      <c r="L9" s="1">
        <v>10</v>
      </c>
      <c r="M9" s="1">
        <v>10</v>
      </c>
      <c r="O9" s="1" t="s">
        <v>172</v>
      </c>
      <c r="P9" s="1">
        <v>0</v>
      </c>
      <c r="Q9" s="1">
        <v>0</v>
      </c>
      <c r="R9" s="1">
        <v>0</v>
      </c>
      <c r="S9" s="1">
        <v>7</v>
      </c>
      <c r="T9" s="1">
        <v>0</v>
      </c>
      <c r="V9" s="1" t="s">
        <v>172</v>
      </c>
      <c r="W9" s="1">
        <v>0</v>
      </c>
      <c r="X9" s="1">
        <v>0</v>
      </c>
      <c r="Y9" s="1">
        <v>6</v>
      </c>
      <c r="Z9" s="1">
        <v>4</v>
      </c>
      <c r="AA9" s="1">
        <v>0</v>
      </c>
    </row>
    <row r="10" spans="1:27">
      <c r="A10" s="1" t="s">
        <v>173</v>
      </c>
      <c r="B10" s="1">
        <v>0</v>
      </c>
      <c r="C10" s="1">
        <v>0</v>
      </c>
      <c r="D10" s="1">
        <v>10</v>
      </c>
      <c r="E10" s="1">
        <v>5</v>
      </c>
      <c r="F10" s="1">
        <v>0</v>
      </c>
      <c r="H10" s="1" t="s">
        <v>173</v>
      </c>
      <c r="I10" s="1">
        <v>0</v>
      </c>
      <c r="J10" s="1">
        <v>0</v>
      </c>
      <c r="K10" s="1">
        <v>0</v>
      </c>
      <c r="L10" s="1">
        <v>0</v>
      </c>
      <c r="M10" s="1">
        <v>4</v>
      </c>
      <c r="O10" s="1" t="s">
        <v>173</v>
      </c>
      <c r="P10" s="1">
        <v>0</v>
      </c>
      <c r="Q10" s="1">
        <v>2</v>
      </c>
      <c r="R10" s="1">
        <v>0</v>
      </c>
      <c r="S10" s="1">
        <v>5</v>
      </c>
      <c r="T10" s="1">
        <v>0</v>
      </c>
      <c r="V10" s="1" t="s">
        <v>173</v>
      </c>
      <c r="W10" s="1">
        <v>0</v>
      </c>
      <c r="X10" s="1">
        <v>3</v>
      </c>
      <c r="Y10" s="1">
        <v>0</v>
      </c>
      <c r="Z10" s="1">
        <v>10</v>
      </c>
      <c r="AA10" s="1">
        <v>0</v>
      </c>
    </row>
    <row r="11" spans="1:27">
      <c r="A11" s="1" t="s">
        <v>174</v>
      </c>
      <c r="B11" s="1">
        <v>9</v>
      </c>
      <c r="C11" s="1">
        <v>0</v>
      </c>
      <c r="D11" s="1">
        <v>4</v>
      </c>
      <c r="E11" s="1">
        <v>7</v>
      </c>
      <c r="F11" s="1">
        <v>0</v>
      </c>
      <c r="H11" s="1" t="s">
        <v>174</v>
      </c>
      <c r="I11" s="1">
        <v>0</v>
      </c>
      <c r="J11" s="1">
        <v>0</v>
      </c>
      <c r="K11" s="1">
        <v>0</v>
      </c>
      <c r="L11" s="1">
        <v>0</v>
      </c>
      <c r="M11" s="1">
        <v>7</v>
      </c>
      <c r="O11" s="1" t="s">
        <v>174</v>
      </c>
      <c r="P11" s="1">
        <v>5</v>
      </c>
      <c r="Q11" s="1">
        <v>7</v>
      </c>
      <c r="R11" s="1">
        <v>0</v>
      </c>
      <c r="S11" s="1">
        <v>8</v>
      </c>
      <c r="T11" s="1">
        <v>0</v>
      </c>
      <c r="V11" s="1" t="s">
        <v>174</v>
      </c>
      <c r="W11" s="1">
        <v>0</v>
      </c>
      <c r="X11" s="1">
        <v>0</v>
      </c>
      <c r="Y11" s="1">
        <v>8</v>
      </c>
      <c r="Z11" s="1">
        <v>0</v>
      </c>
      <c r="AA11" s="1">
        <v>0</v>
      </c>
    </row>
    <row r="12" spans="1:27">
      <c r="A12" s="1" t="s">
        <v>175</v>
      </c>
      <c r="B12" s="1">
        <v>12</v>
      </c>
      <c r="C12" s="1">
        <v>0</v>
      </c>
      <c r="D12" s="1">
        <v>0</v>
      </c>
      <c r="E12" s="1">
        <v>10</v>
      </c>
      <c r="F12" s="1">
        <v>0</v>
      </c>
      <c r="H12" s="1" t="s">
        <v>175</v>
      </c>
      <c r="I12" s="1">
        <v>4</v>
      </c>
      <c r="J12" s="1">
        <v>0</v>
      </c>
      <c r="K12" s="1">
        <v>0</v>
      </c>
      <c r="L12" s="1">
        <v>0</v>
      </c>
      <c r="M12" s="1">
        <v>8</v>
      </c>
      <c r="O12" s="1" t="s">
        <v>175</v>
      </c>
      <c r="P12" s="1">
        <v>4</v>
      </c>
      <c r="Q12" s="1">
        <v>6</v>
      </c>
      <c r="R12" s="1">
        <v>0</v>
      </c>
      <c r="S12" s="1">
        <v>8</v>
      </c>
      <c r="T12" s="1">
        <v>0</v>
      </c>
      <c r="V12" s="1" t="s">
        <v>175</v>
      </c>
      <c r="W12" s="1">
        <v>0</v>
      </c>
      <c r="X12" s="1">
        <v>0</v>
      </c>
      <c r="Y12" s="1">
        <v>10</v>
      </c>
      <c r="Z12" s="1">
        <v>0</v>
      </c>
      <c r="AA12" s="1">
        <v>0</v>
      </c>
    </row>
    <row r="13" spans="1:27">
      <c r="A13" s="1" t="s">
        <v>52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H13" s="1" t="s">
        <v>52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O13" s="1" t="s">
        <v>52</v>
      </c>
      <c r="P13" s="1">
        <v>0</v>
      </c>
      <c r="Q13" s="1">
        <v>0</v>
      </c>
      <c r="R13" s="1">
        <v>0</v>
      </c>
      <c r="S13" s="1">
        <v>11</v>
      </c>
      <c r="T13" s="1">
        <v>0</v>
      </c>
      <c r="V13" s="1" t="s">
        <v>52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7" spans="1:27">
      <c r="B17" s="173" t="s">
        <v>138</v>
      </c>
      <c r="C17" s="173"/>
      <c r="D17" s="173"/>
      <c r="E17" s="173"/>
      <c r="F17" s="173"/>
      <c r="G17" s="127"/>
      <c r="H17" s="127"/>
      <c r="I17" s="173" t="s">
        <v>2</v>
      </c>
      <c r="J17" s="173"/>
      <c r="K17" s="173"/>
      <c r="L17" s="3"/>
      <c r="M17" s="127"/>
      <c r="N17" s="173" t="s">
        <v>52</v>
      </c>
      <c r="O17" s="173"/>
      <c r="P17" s="173"/>
      <c r="Q17" s="173"/>
      <c r="R17" s="173"/>
      <c r="S17" s="173"/>
      <c r="U17" s="3"/>
      <c r="V17" s="3"/>
      <c r="W17" s="3"/>
      <c r="X17" s="3"/>
      <c r="Y17" s="4"/>
      <c r="Z17" s="4"/>
      <c r="AA17" s="4"/>
    </row>
    <row r="18" spans="1:27">
      <c r="B18" s="1" t="s">
        <v>80</v>
      </c>
      <c r="C18" s="1" t="s">
        <v>163</v>
      </c>
      <c r="D18" s="1" t="s">
        <v>155</v>
      </c>
      <c r="E18" s="1" t="s">
        <v>41</v>
      </c>
      <c r="F18" s="7" t="s">
        <v>73</v>
      </c>
      <c r="I18" s="1" t="s">
        <v>23</v>
      </c>
      <c r="J18" s="1" t="s">
        <v>26</v>
      </c>
      <c r="K18" s="1" t="s">
        <v>164</v>
      </c>
      <c r="N18" s="1" t="s">
        <v>176</v>
      </c>
      <c r="O18" s="1" t="s">
        <v>177</v>
      </c>
      <c r="P18" s="1" t="s">
        <v>178</v>
      </c>
      <c r="Q18" s="1" t="s">
        <v>155</v>
      </c>
      <c r="R18" s="1" t="s">
        <v>179</v>
      </c>
      <c r="U18" s="127"/>
      <c r="V18" s="127"/>
      <c r="W18" s="127"/>
      <c r="X18" s="127"/>
    </row>
    <row r="19" spans="1:27">
      <c r="A19" s="1" t="s">
        <v>166</v>
      </c>
      <c r="B19" s="1">
        <v>0</v>
      </c>
      <c r="C19" s="1">
        <v>0</v>
      </c>
      <c r="D19" s="1">
        <v>13</v>
      </c>
      <c r="E19" s="1">
        <v>0</v>
      </c>
      <c r="F19" s="1">
        <v>0</v>
      </c>
      <c r="H19" s="1" t="s">
        <v>166</v>
      </c>
      <c r="I19" s="1">
        <v>0</v>
      </c>
      <c r="J19" s="1">
        <v>0</v>
      </c>
      <c r="K19" s="1">
        <v>0</v>
      </c>
      <c r="M19" s="1" t="s">
        <v>166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27">
      <c r="A20" s="1" t="s">
        <v>167</v>
      </c>
      <c r="B20" s="1">
        <v>0</v>
      </c>
      <c r="C20" s="1">
        <v>0</v>
      </c>
      <c r="D20" s="1">
        <v>9</v>
      </c>
      <c r="E20" s="1">
        <v>6</v>
      </c>
      <c r="F20" s="1">
        <v>0</v>
      </c>
      <c r="H20" s="1" t="s">
        <v>167</v>
      </c>
      <c r="I20" s="1">
        <v>0</v>
      </c>
      <c r="J20" s="1">
        <v>0</v>
      </c>
      <c r="K20" s="1">
        <v>0</v>
      </c>
      <c r="M20" s="1" t="s">
        <v>167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27">
      <c r="A21" s="1" t="s">
        <v>168</v>
      </c>
      <c r="B21" s="1">
        <v>0</v>
      </c>
      <c r="C21" s="1">
        <v>0</v>
      </c>
      <c r="D21" s="1">
        <v>13</v>
      </c>
      <c r="E21" s="1">
        <v>8</v>
      </c>
      <c r="F21" s="1">
        <v>0</v>
      </c>
      <c r="H21" s="1" t="s">
        <v>168</v>
      </c>
      <c r="I21" s="1">
        <v>0</v>
      </c>
      <c r="J21" s="1">
        <v>0</v>
      </c>
      <c r="K21" s="1">
        <v>0</v>
      </c>
      <c r="M21" s="1" t="s">
        <v>168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27">
      <c r="A22" s="1" t="s">
        <v>169</v>
      </c>
      <c r="B22" s="1">
        <v>0</v>
      </c>
      <c r="C22" s="1">
        <v>0</v>
      </c>
      <c r="D22" s="1">
        <v>9</v>
      </c>
      <c r="E22" s="1">
        <v>14</v>
      </c>
      <c r="F22" s="1">
        <v>0</v>
      </c>
      <c r="H22" s="1" t="s">
        <v>169</v>
      </c>
      <c r="I22" s="1">
        <v>0</v>
      </c>
      <c r="J22" s="1">
        <v>0</v>
      </c>
      <c r="K22" s="1">
        <v>0</v>
      </c>
      <c r="M22" s="1" t="s">
        <v>169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27">
      <c r="A23" s="1" t="s">
        <v>170</v>
      </c>
      <c r="B23" s="1">
        <v>0</v>
      </c>
      <c r="C23" s="1">
        <v>5</v>
      </c>
      <c r="D23" s="1">
        <v>6</v>
      </c>
      <c r="E23" s="1">
        <v>13</v>
      </c>
      <c r="F23" s="1">
        <v>0</v>
      </c>
      <c r="H23" s="1" t="s">
        <v>170</v>
      </c>
      <c r="I23" s="1">
        <v>0</v>
      </c>
      <c r="J23" s="1">
        <v>5</v>
      </c>
      <c r="K23" s="1">
        <v>0</v>
      </c>
      <c r="M23" s="1" t="s">
        <v>170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27">
      <c r="A24" s="1" t="s">
        <v>171</v>
      </c>
      <c r="B24" s="1">
        <v>0</v>
      </c>
      <c r="C24" s="1">
        <v>0</v>
      </c>
      <c r="D24" s="1">
        <v>8</v>
      </c>
      <c r="E24" s="1">
        <v>7</v>
      </c>
      <c r="F24" s="1">
        <v>0</v>
      </c>
      <c r="H24" s="1" t="s">
        <v>171</v>
      </c>
      <c r="I24" s="1">
        <v>0</v>
      </c>
      <c r="J24" s="1">
        <v>0</v>
      </c>
      <c r="K24" s="1">
        <v>0</v>
      </c>
      <c r="M24" s="1" t="s">
        <v>171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27">
      <c r="A25" s="1" t="s">
        <v>172</v>
      </c>
      <c r="B25" s="1">
        <v>5</v>
      </c>
      <c r="C25" s="1">
        <v>14</v>
      </c>
      <c r="D25" s="1">
        <v>0</v>
      </c>
      <c r="E25" s="1">
        <v>4</v>
      </c>
      <c r="F25" s="1">
        <v>0</v>
      </c>
      <c r="H25" s="1" t="s">
        <v>172</v>
      </c>
      <c r="I25" s="1">
        <v>9</v>
      </c>
      <c r="J25" s="1">
        <v>12</v>
      </c>
      <c r="K25" s="1">
        <v>5</v>
      </c>
      <c r="M25" s="1" t="s">
        <v>172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27">
      <c r="A26" s="1" t="s">
        <v>173</v>
      </c>
      <c r="B26" s="1">
        <v>7</v>
      </c>
      <c r="C26" s="1">
        <v>13</v>
      </c>
      <c r="D26" s="1">
        <v>0</v>
      </c>
      <c r="E26" s="1">
        <v>0</v>
      </c>
      <c r="F26" s="1">
        <v>0</v>
      </c>
      <c r="H26" s="1" t="s">
        <v>173</v>
      </c>
      <c r="I26" s="1">
        <v>14</v>
      </c>
      <c r="J26" s="1">
        <v>17</v>
      </c>
      <c r="K26" s="1">
        <v>10</v>
      </c>
      <c r="M26" s="1" t="s">
        <v>173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27">
      <c r="A27" s="1" t="s">
        <v>174</v>
      </c>
      <c r="B27" s="1">
        <v>0</v>
      </c>
      <c r="C27" s="1">
        <v>12</v>
      </c>
      <c r="D27" s="1">
        <v>0</v>
      </c>
      <c r="E27" s="1">
        <v>0</v>
      </c>
      <c r="F27" s="1">
        <v>0</v>
      </c>
      <c r="H27" s="1" t="s">
        <v>174</v>
      </c>
      <c r="I27" s="1">
        <v>8</v>
      </c>
      <c r="J27" s="1">
        <v>11</v>
      </c>
      <c r="K27" s="1">
        <v>14</v>
      </c>
      <c r="M27" s="1" t="s">
        <v>174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27">
      <c r="A28" s="1" t="s">
        <v>175</v>
      </c>
      <c r="B28" s="1">
        <v>0</v>
      </c>
      <c r="C28" s="1">
        <v>12</v>
      </c>
      <c r="D28" s="1">
        <v>0</v>
      </c>
      <c r="E28" s="1">
        <v>0</v>
      </c>
      <c r="F28" s="1">
        <v>0</v>
      </c>
      <c r="H28" s="1" t="s">
        <v>175</v>
      </c>
      <c r="I28" s="1">
        <v>7</v>
      </c>
      <c r="J28" s="1">
        <v>8</v>
      </c>
      <c r="K28" s="1">
        <v>11</v>
      </c>
      <c r="M28" s="1" t="s">
        <v>175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27">
      <c r="A29" s="1" t="s">
        <v>52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H29" s="1" t="s">
        <v>52</v>
      </c>
      <c r="I29" s="1">
        <v>0</v>
      </c>
      <c r="J29" s="1">
        <v>0</v>
      </c>
      <c r="K29" s="1">
        <v>0</v>
      </c>
      <c r="M29" s="1" t="s">
        <v>52</v>
      </c>
      <c r="N29" s="1">
        <v>21</v>
      </c>
      <c r="O29" s="1">
        <v>21</v>
      </c>
      <c r="P29" s="1">
        <v>5</v>
      </c>
      <c r="Q29" s="1">
        <v>21</v>
      </c>
      <c r="R29" s="1">
        <v>21</v>
      </c>
    </row>
    <row r="31" spans="1:27">
      <c r="A31" s="120" t="s">
        <v>180</v>
      </c>
    </row>
  </sheetData>
  <mergeCells count="7">
    <mergeCell ref="B1:F1"/>
    <mergeCell ref="I1:M1"/>
    <mergeCell ref="P1:T1"/>
    <mergeCell ref="W1:AA1"/>
    <mergeCell ref="B17:F17"/>
    <mergeCell ref="I17:K17"/>
    <mergeCell ref="N17:S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Jerome</dc:creator>
  <cp:keywords/>
  <dc:description/>
  <cp:lastModifiedBy>Piotr Kostański</cp:lastModifiedBy>
  <cp:revision/>
  <dcterms:created xsi:type="dcterms:W3CDTF">2015-10-29T16:51:28Z</dcterms:created>
  <dcterms:modified xsi:type="dcterms:W3CDTF">2017-07-09T10:06:11Z</dcterms:modified>
  <cp:category/>
  <cp:contentStatus/>
</cp:coreProperties>
</file>